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korna\Documents\Vlašimská soc. bydlení\"/>
    </mc:Choice>
  </mc:AlternateContent>
  <bookViews>
    <workbookView xWindow="0" yWindow="0" windowWidth="20730" windowHeight="11700" activeTab="1"/>
  </bookViews>
  <sheets>
    <sheet name="Rekapitulace stavby" sheetId="1" r:id="rId1"/>
    <sheet name="C 01 - Stavební úpravy" sheetId="2" r:id="rId2"/>
  </sheets>
  <definedNames>
    <definedName name="_xlnm._FilterDatabase" localSheetId="1" hidden="1">'C 01 - Stavební úpravy'!$C$115:$K$714</definedName>
    <definedName name="_xlnm.Print_Titles" localSheetId="1">'C 01 - Stavební úpravy'!$115:$115</definedName>
    <definedName name="_xlnm.Print_Titles" localSheetId="0">'Rekapitulace stavby'!$52:$52</definedName>
    <definedName name="_xlnm.Print_Area" localSheetId="1">'C 01 - Stavební úpravy'!$C$4:$J$41,'C 01 - Stavební úpravy'!$C$47:$J$95,'C 01 - Stavební úpravy'!$C$101:$K$714</definedName>
    <definedName name="_xlnm.Print_Area" localSheetId="0">'Rekapitulace stavby'!$D$4:$AO$36,'Rekapitulace stavby'!$C$42:$AQ$57</definedName>
  </definedNames>
  <calcPr calcId="162913"/>
</workbook>
</file>

<file path=xl/calcChain.xml><?xml version="1.0" encoding="utf-8"?>
<calcChain xmlns="http://schemas.openxmlformats.org/spreadsheetml/2006/main">
  <c r="BT639" i="2" l="1"/>
  <c r="BR639" i="2"/>
  <c r="BP639" i="2"/>
  <c r="BI639" i="2"/>
  <c r="BG639" i="2"/>
  <c r="BF639" i="2"/>
  <c r="BE639" i="2"/>
  <c r="BC639" i="2"/>
  <c r="V639" i="2"/>
  <c r="R639" i="2"/>
  <c r="P639" i="2"/>
  <c r="J639" i="2"/>
  <c r="BD639" i="2" s="1"/>
  <c r="BT637" i="2"/>
  <c r="BR637" i="2"/>
  <c r="BP637" i="2"/>
  <c r="BI637" i="2"/>
  <c r="BG637" i="2"/>
  <c r="BF637" i="2"/>
  <c r="BE637" i="2"/>
  <c r="BC637" i="2"/>
  <c r="V637" i="2"/>
  <c r="R637" i="2"/>
  <c r="P637" i="2"/>
  <c r="J637" i="2"/>
  <c r="BD637" i="2" s="1"/>
  <c r="BT636" i="2"/>
  <c r="BR636" i="2"/>
  <c r="BP636" i="2"/>
  <c r="BI636" i="2"/>
  <c r="BG636" i="2"/>
  <c r="BF636" i="2"/>
  <c r="BE636" i="2"/>
  <c r="BC636" i="2"/>
  <c r="V636" i="2"/>
  <c r="R636" i="2"/>
  <c r="P636" i="2"/>
  <c r="J636" i="2"/>
  <c r="BD636" i="2" s="1"/>
  <c r="BT714" i="2" l="1"/>
  <c r="BR714" i="2"/>
  <c r="BP714" i="2"/>
  <c r="BT713" i="2"/>
  <c r="BR713" i="2"/>
  <c r="BP713" i="2"/>
  <c r="BT712" i="2"/>
  <c r="BR712" i="2"/>
  <c r="BP712" i="2"/>
  <c r="BT711" i="2"/>
  <c r="BR711" i="2"/>
  <c r="BP711" i="2"/>
  <c r="BT710" i="2"/>
  <c r="BR710" i="2"/>
  <c r="BP710" i="2"/>
  <c r="BT709" i="2"/>
  <c r="BR709" i="2"/>
  <c r="BP709" i="2"/>
  <c r="BT708" i="2"/>
  <c r="BR708" i="2"/>
  <c r="BP708" i="2"/>
  <c r="BT707" i="2"/>
  <c r="BR707" i="2"/>
  <c r="BP707" i="2"/>
  <c r="BT706" i="2"/>
  <c r="BR706" i="2"/>
  <c r="BP706" i="2"/>
  <c r="BT704" i="2"/>
  <c r="BR704" i="2"/>
  <c r="BP704" i="2"/>
  <c r="BT703" i="2"/>
  <c r="BR703" i="2"/>
  <c r="BP703" i="2"/>
  <c r="BT702" i="2"/>
  <c r="BR702" i="2"/>
  <c r="BP702" i="2"/>
  <c r="BT701" i="2"/>
  <c r="BR701" i="2"/>
  <c r="BP701" i="2"/>
  <c r="BT700" i="2"/>
  <c r="BR700" i="2"/>
  <c r="BP700" i="2"/>
  <c r="BT699" i="2"/>
  <c r="BR699" i="2"/>
  <c r="BP699" i="2"/>
  <c r="BT698" i="2"/>
  <c r="BR698" i="2"/>
  <c r="BP698" i="2"/>
  <c r="BT697" i="2"/>
  <c r="BR697" i="2"/>
  <c r="BP697" i="2"/>
  <c r="BT696" i="2"/>
  <c r="BR696" i="2"/>
  <c r="BP696" i="2"/>
  <c r="BT695" i="2"/>
  <c r="BR695" i="2"/>
  <c r="BP695" i="2"/>
  <c r="BT693" i="2"/>
  <c r="BR693" i="2"/>
  <c r="BP693" i="2"/>
  <c r="BT692" i="2"/>
  <c r="BR692" i="2"/>
  <c r="BP692" i="2"/>
  <c r="BT691" i="2"/>
  <c r="BR691" i="2"/>
  <c r="BP691" i="2"/>
  <c r="BT690" i="2"/>
  <c r="BR690" i="2"/>
  <c r="BP690" i="2"/>
  <c r="BT688" i="2"/>
  <c r="BR688" i="2"/>
  <c r="BP688" i="2"/>
  <c r="BT687" i="2"/>
  <c r="BR687" i="2"/>
  <c r="BP687" i="2"/>
  <c r="BT686" i="2"/>
  <c r="BR686" i="2"/>
  <c r="BP686" i="2"/>
  <c r="BT685" i="2"/>
  <c r="BR685" i="2"/>
  <c r="BP685" i="2"/>
  <c r="BT678" i="2"/>
  <c r="BR678" i="2"/>
  <c r="BP678" i="2"/>
  <c r="BT683" i="2"/>
  <c r="BR683" i="2"/>
  <c r="BP683" i="2"/>
  <c r="BT682" i="2"/>
  <c r="BR682" i="2"/>
  <c r="BP682" i="2"/>
  <c r="BT681" i="2"/>
  <c r="BR681" i="2"/>
  <c r="BP681" i="2"/>
  <c r="BT680" i="2"/>
  <c r="BR680" i="2"/>
  <c r="BP680" i="2"/>
  <c r="BT677" i="2"/>
  <c r="BR677" i="2"/>
  <c r="BP677" i="2"/>
  <c r="BT676" i="2"/>
  <c r="BR676" i="2"/>
  <c r="BP676" i="2"/>
  <c r="BT675" i="2"/>
  <c r="BR675" i="2"/>
  <c r="BP675" i="2"/>
  <c r="BT674" i="2"/>
  <c r="BR674" i="2"/>
  <c r="BP674" i="2"/>
  <c r="BT673" i="2"/>
  <c r="BR673" i="2"/>
  <c r="BP673" i="2"/>
  <c r="BT672" i="2"/>
  <c r="BR672" i="2"/>
  <c r="BP672" i="2"/>
  <c r="BT671" i="2"/>
  <c r="BR671" i="2"/>
  <c r="BP671" i="2"/>
  <c r="BT670" i="2"/>
  <c r="BR670" i="2"/>
  <c r="BP670" i="2"/>
  <c r="BT668" i="2"/>
  <c r="BR668" i="2"/>
  <c r="BP668" i="2"/>
  <c r="BT667" i="2"/>
  <c r="BR667" i="2"/>
  <c r="BP667" i="2"/>
  <c r="BT666" i="2"/>
  <c r="BR666" i="2"/>
  <c r="BP666" i="2"/>
  <c r="BT665" i="2"/>
  <c r="BR665" i="2"/>
  <c r="BP665" i="2"/>
  <c r="BT664" i="2"/>
  <c r="BR664" i="2"/>
  <c r="BP664" i="2"/>
  <c r="BT663" i="2"/>
  <c r="BR663" i="2"/>
  <c r="BP663" i="2"/>
  <c r="BT662" i="2"/>
  <c r="BR662" i="2"/>
  <c r="BP662" i="2"/>
  <c r="BT661" i="2"/>
  <c r="BR661" i="2"/>
  <c r="BP661" i="2"/>
  <c r="BT660" i="2"/>
  <c r="BR660" i="2"/>
  <c r="BP660" i="2"/>
  <c r="BT658" i="2"/>
  <c r="BR658" i="2"/>
  <c r="BP658" i="2"/>
  <c r="BT657" i="2"/>
  <c r="BR657" i="2"/>
  <c r="BP657" i="2"/>
  <c r="BT656" i="2"/>
  <c r="BR656" i="2"/>
  <c r="BP656" i="2"/>
  <c r="BT655" i="2"/>
  <c r="BR655" i="2"/>
  <c r="BP655" i="2"/>
  <c r="BT654" i="2"/>
  <c r="BR654" i="2"/>
  <c r="BP654" i="2"/>
  <c r="BT653" i="2"/>
  <c r="BR653" i="2"/>
  <c r="BP653" i="2"/>
  <c r="BT652" i="2"/>
  <c r="BR652" i="2"/>
  <c r="BP652" i="2"/>
  <c r="BT651" i="2"/>
  <c r="BR651" i="2"/>
  <c r="BP651" i="2"/>
  <c r="BT650" i="2"/>
  <c r="BR650" i="2"/>
  <c r="BP650" i="2"/>
  <c r="BT648" i="2"/>
  <c r="BR648" i="2"/>
  <c r="BP648" i="2"/>
  <c r="BT647" i="2"/>
  <c r="BR647" i="2"/>
  <c r="BP647" i="2"/>
  <c r="BT646" i="2"/>
  <c r="BR646" i="2"/>
  <c r="BP646" i="2"/>
  <c r="BT645" i="2"/>
  <c r="BR645" i="2"/>
  <c r="BP645" i="2"/>
  <c r="BT644" i="2"/>
  <c r="BR644" i="2"/>
  <c r="BP644" i="2"/>
  <c r="BT643" i="2"/>
  <c r="BR643" i="2"/>
  <c r="BP643" i="2"/>
  <c r="BT642" i="2"/>
  <c r="BR642" i="2"/>
  <c r="BP642" i="2"/>
  <c r="BT641" i="2"/>
  <c r="BR641" i="2"/>
  <c r="BP641" i="2"/>
  <c r="BT640" i="2"/>
  <c r="BR640" i="2"/>
  <c r="BP640" i="2"/>
  <c r="BT638" i="2"/>
  <c r="BR638" i="2"/>
  <c r="BP638" i="2"/>
  <c r="BT635" i="2"/>
  <c r="BR635" i="2"/>
  <c r="BP635" i="2"/>
  <c r="BT634" i="2"/>
  <c r="BR634" i="2"/>
  <c r="BP634" i="2"/>
  <c r="BT633" i="2"/>
  <c r="BR633" i="2"/>
  <c r="BP633" i="2"/>
  <c r="BT632" i="2"/>
  <c r="BR632" i="2"/>
  <c r="BP632" i="2"/>
  <c r="BT631" i="2"/>
  <c r="BR631" i="2"/>
  <c r="BP631" i="2"/>
  <c r="BT630" i="2"/>
  <c r="BR630" i="2"/>
  <c r="BP630" i="2"/>
  <c r="BT629" i="2"/>
  <c r="BR629" i="2"/>
  <c r="BP629" i="2"/>
  <c r="BT628" i="2"/>
  <c r="BR628" i="2"/>
  <c r="BP628" i="2"/>
  <c r="BT627" i="2"/>
  <c r="BR627" i="2"/>
  <c r="BP627" i="2"/>
  <c r="BT626" i="2"/>
  <c r="BR626" i="2"/>
  <c r="BP626" i="2"/>
  <c r="BT625" i="2"/>
  <c r="BR625" i="2"/>
  <c r="BP625" i="2"/>
  <c r="BT624" i="2"/>
  <c r="BR624" i="2"/>
  <c r="BP624" i="2"/>
  <c r="BT623" i="2"/>
  <c r="BR623" i="2"/>
  <c r="BP623" i="2"/>
  <c r="BT622" i="2"/>
  <c r="BR622" i="2"/>
  <c r="BP622" i="2"/>
  <c r="BT621" i="2"/>
  <c r="BR621" i="2"/>
  <c r="BP621" i="2"/>
  <c r="BT620" i="2"/>
  <c r="BR620" i="2"/>
  <c r="BP620" i="2"/>
  <c r="BT619" i="2"/>
  <c r="BR619" i="2"/>
  <c r="BP619" i="2"/>
  <c r="BT618" i="2"/>
  <c r="BR618" i="2"/>
  <c r="BP618" i="2"/>
  <c r="BT616" i="2"/>
  <c r="BR616" i="2"/>
  <c r="BP616" i="2"/>
  <c r="BT615" i="2"/>
  <c r="BR615" i="2"/>
  <c r="BP615" i="2"/>
  <c r="BT613" i="2"/>
  <c r="BR613" i="2"/>
  <c r="BP613" i="2"/>
  <c r="BT612" i="2"/>
  <c r="BR612" i="2"/>
  <c r="BP612" i="2"/>
  <c r="BT611" i="2"/>
  <c r="BR611" i="2"/>
  <c r="BP611" i="2"/>
  <c r="BT610" i="2"/>
  <c r="BR610" i="2"/>
  <c r="BP610" i="2"/>
  <c r="BT609" i="2"/>
  <c r="BR609" i="2"/>
  <c r="BP609" i="2"/>
  <c r="BT608" i="2"/>
  <c r="BR608" i="2"/>
  <c r="BP608" i="2"/>
  <c r="BT606" i="2"/>
  <c r="BR606" i="2"/>
  <c r="BP606" i="2"/>
  <c r="BT605" i="2"/>
  <c r="BR605" i="2"/>
  <c r="BP605" i="2"/>
  <c r="BT604" i="2"/>
  <c r="BR604" i="2"/>
  <c r="BP604" i="2"/>
  <c r="BT603" i="2"/>
  <c r="BR603" i="2"/>
  <c r="BP603" i="2"/>
  <c r="BT602" i="2"/>
  <c r="BR602" i="2"/>
  <c r="BP602" i="2"/>
  <c r="BT601" i="2"/>
  <c r="BR601" i="2"/>
  <c r="BP601" i="2"/>
  <c r="BT600" i="2"/>
  <c r="BR600" i="2"/>
  <c r="BP600" i="2"/>
  <c r="BT598" i="2"/>
  <c r="BR598" i="2"/>
  <c r="BP598" i="2"/>
  <c r="BT597" i="2"/>
  <c r="BR597" i="2"/>
  <c r="BP597" i="2"/>
  <c r="BT596" i="2"/>
  <c r="BR596" i="2"/>
  <c r="BP596" i="2"/>
  <c r="BT595" i="2"/>
  <c r="BR595" i="2"/>
  <c r="BP595" i="2"/>
  <c r="BT594" i="2"/>
  <c r="BR594" i="2"/>
  <c r="BP594" i="2"/>
  <c r="BT593" i="2"/>
  <c r="BR593" i="2"/>
  <c r="BP593" i="2"/>
  <c r="BT592" i="2"/>
  <c r="BR592" i="2"/>
  <c r="BP592" i="2"/>
  <c r="BT591" i="2"/>
  <c r="BR591" i="2"/>
  <c r="BP591" i="2"/>
  <c r="BT590" i="2"/>
  <c r="BR590" i="2"/>
  <c r="BP590" i="2"/>
  <c r="BT589" i="2"/>
  <c r="BR589" i="2"/>
  <c r="BP589" i="2"/>
  <c r="BT588" i="2"/>
  <c r="BR588" i="2"/>
  <c r="BP588" i="2"/>
  <c r="BT587" i="2"/>
  <c r="BR587" i="2"/>
  <c r="BP587" i="2"/>
  <c r="BT586" i="2"/>
  <c r="BR586" i="2"/>
  <c r="BP586" i="2"/>
  <c r="BT585" i="2"/>
  <c r="BR585" i="2"/>
  <c r="BP585" i="2"/>
  <c r="BT584" i="2"/>
  <c r="BR584" i="2"/>
  <c r="BP584" i="2"/>
  <c r="BT583" i="2"/>
  <c r="BR583" i="2"/>
  <c r="BP583" i="2"/>
  <c r="BT582" i="2"/>
  <c r="BR582" i="2"/>
  <c r="BP582" i="2"/>
  <c r="BT581" i="2"/>
  <c r="BR581" i="2"/>
  <c r="BP581" i="2"/>
  <c r="BT580" i="2"/>
  <c r="BR580" i="2"/>
  <c r="BP580" i="2"/>
  <c r="BT579" i="2"/>
  <c r="BR579" i="2"/>
  <c r="BP579" i="2"/>
  <c r="BT578" i="2"/>
  <c r="BR578" i="2"/>
  <c r="BP578" i="2"/>
  <c r="BT577" i="2"/>
  <c r="BR577" i="2"/>
  <c r="BP577" i="2"/>
  <c r="BT576" i="2"/>
  <c r="BR576" i="2"/>
  <c r="BP576" i="2"/>
  <c r="BT574" i="2"/>
  <c r="BR574" i="2"/>
  <c r="BP574" i="2"/>
  <c r="BT573" i="2"/>
  <c r="BR573" i="2"/>
  <c r="BP573" i="2"/>
  <c r="BT572" i="2"/>
  <c r="BR572" i="2"/>
  <c r="BP572" i="2"/>
  <c r="BT571" i="2"/>
  <c r="BR571" i="2"/>
  <c r="BP571" i="2"/>
  <c r="BT570" i="2"/>
  <c r="BR570" i="2"/>
  <c r="BP570" i="2"/>
  <c r="BT569" i="2"/>
  <c r="BR569" i="2"/>
  <c r="BP569" i="2"/>
  <c r="BT568" i="2"/>
  <c r="BR568" i="2"/>
  <c r="BP568" i="2"/>
  <c r="BT566" i="2"/>
  <c r="BR566" i="2"/>
  <c r="BP566" i="2"/>
  <c r="BT565" i="2"/>
  <c r="BR565" i="2"/>
  <c r="BP565" i="2"/>
  <c r="BT564" i="2"/>
  <c r="BR564" i="2"/>
  <c r="BP564" i="2"/>
  <c r="BT563" i="2"/>
  <c r="BR563" i="2"/>
  <c r="BP563" i="2"/>
  <c r="BT562" i="2"/>
  <c r="BR562" i="2"/>
  <c r="BP562" i="2"/>
  <c r="BT561" i="2"/>
  <c r="BR561" i="2"/>
  <c r="BP561" i="2"/>
  <c r="BT560" i="2"/>
  <c r="BR560" i="2"/>
  <c r="BP560" i="2"/>
  <c r="BT559" i="2"/>
  <c r="BR559" i="2"/>
  <c r="BP559" i="2"/>
  <c r="BT558" i="2"/>
  <c r="BR558" i="2"/>
  <c r="BP558" i="2"/>
  <c r="BT557" i="2"/>
  <c r="BR557" i="2"/>
  <c r="BP557" i="2"/>
  <c r="BT556" i="2"/>
  <c r="BR556" i="2"/>
  <c r="BP556" i="2"/>
  <c r="BT555" i="2"/>
  <c r="BR555" i="2"/>
  <c r="BP555" i="2"/>
  <c r="BT554" i="2"/>
  <c r="BR554" i="2"/>
  <c r="BP554" i="2"/>
  <c r="BT553" i="2"/>
  <c r="BR553" i="2"/>
  <c r="BP553" i="2"/>
  <c r="BT552" i="2"/>
  <c r="BR552" i="2"/>
  <c r="BP552" i="2"/>
  <c r="BT551" i="2"/>
  <c r="BR551" i="2"/>
  <c r="BP551" i="2"/>
  <c r="BT550" i="2"/>
  <c r="BR550" i="2"/>
  <c r="BP550" i="2"/>
  <c r="BT549" i="2"/>
  <c r="BR549" i="2"/>
  <c r="BP549" i="2"/>
  <c r="BT548" i="2"/>
  <c r="BR548" i="2"/>
  <c r="BP548" i="2"/>
  <c r="BT547" i="2"/>
  <c r="BR547" i="2"/>
  <c r="BP547" i="2"/>
  <c r="BT546" i="2"/>
  <c r="BR546" i="2"/>
  <c r="BP546" i="2"/>
  <c r="BT545" i="2"/>
  <c r="BR545" i="2"/>
  <c r="BP545" i="2"/>
  <c r="BT544" i="2"/>
  <c r="BR544" i="2"/>
  <c r="BP544" i="2"/>
  <c r="BT543" i="2"/>
  <c r="BR543" i="2"/>
  <c r="BP543" i="2"/>
  <c r="BT542" i="2"/>
  <c r="BR542" i="2"/>
  <c r="BP542" i="2"/>
  <c r="BT541" i="2"/>
  <c r="BR541" i="2"/>
  <c r="BP541" i="2"/>
  <c r="BT540" i="2"/>
  <c r="BR540" i="2"/>
  <c r="BP540" i="2"/>
  <c r="BT539" i="2"/>
  <c r="BR539" i="2"/>
  <c r="BP539" i="2"/>
  <c r="BT538" i="2"/>
  <c r="BR538" i="2"/>
  <c r="BP538" i="2"/>
  <c r="BT537" i="2"/>
  <c r="BR537" i="2"/>
  <c r="BP537" i="2"/>
  <c r="BT536" i="2"/>
  <c r="BR536" i="2"/>
  <c r="BP536" i="2"/>
  <c r="BT535" i="2"/>
  <c r="BR535" i="2"/>
  <c r="BP535" i="2"/>
  <c r="BT534" i="2"/>
  <c r="BR534" i="2"/>
  <c r="BP534" i="2"/>
  <c r="BT533" i="2"/>
  <c r="BR533" i="2"/>
  <c r="BP533" i="2"/>
  <c r="BT532" i="2"/>
  <c r="BR532" i="2"/>
  <c r="BP532" i="2"/>
  <c r="BT530" i="2"/>
  <c r="BR530" i="2"/>
  <c r="BP530" i="2"/>
  <c r="BT529" i="2"/>
  <c r="BR529" i="2"/>
  <c r="BP529" i="2"/>
  <c r="BT528" i="2"/>
  <c r="BR528" i="2"/>
  <c r="BP528" i="2"/>
  <c r="BT527" i="2"/>
  <c r="BR527" i="2"/>
  <c r="BP527" i="2"/>
  <c r="BT526" i="2"/>
  <c r="BR526" i="2"/>
  <c r="BP526" i="2"/>
  <c r="BT525" i="2"/>
  <c r="BR525" i="2"/>
  <c r="BP525" i="2"/>
  <c r="BT524" i="2"/>
  <c r="BR524" i="2"/>
  <c r="BP524" i="2"/>
  <c r="BT523" i="2"/>
  <c r="BR523" i="2"/>
  <c r="BP523" i="2"/>
  <c r="BT522" i="2"/>
  <c r="BR522" i="2"/>
  <c r="BP522" i="2"/>
  <c r="BT521" i="2"/>
  <c r="BR521" i="2"/>
  <c r="BP521" i="2"/>
  <c r="BT520" i="2"/>
  <c r="BR520" i="2"/>
  <c r="BP520" i="2"/>
  <c r="BT519" i="2"/>
  <c r="BR519" i="2"/>
  <c r="BP519" i="2"/>
  <c r="BT518" i="2"/>
  <c r="BR518" i="2"/>
  <c r="BP518" i="2"/>
  <c r="BT517" i="2"/>
  <c r="BR517" i="2"/>
  <c r="BP517" i="2"/>
  <c r="BT516" i="2"/>
  <c r="BR516" i="2"/>
  <c r="BP516" i="2"/>
  <c r="BT515" i="2"/>
  <c r="BR515" i="2"/>
  <c r="BP515" i="2"/>
  <c r="BT514" i="2"/>
  <c r="BR514" i="2"/>
  <c r="BP514" i="2"/>
  <c r="BT513" i="2"/>
  <c r="BR513" i="2"/>
  <c r="BP513" i="2"/>
  <c r="BT512" i="2"/>
  <c r="BR512" i="2"/>
  <c r="BP512" i="2"/>
  <c r="BT511" i="2"/>
  <c r="BR511" i="2"/>
  <c r="BP511" i="2"/>
  <c r="BT510" i="2"/>
  <c r="BR510" i="2"/>
  <c r="BP510" i="2"/>
  <c r="BT509" i="2"/>
  <c r="BR509" i="2"/>
  <c r="BP509" i="2"/>
  <c r="BT508" i="2"/>
  <c r="BR508" i="2"/>
  <c r="BP508" i="2"/>
  <c r="BT507" i="2"/>
  <c r="BR507" i="2"/>
  <c r="BP507" i="2"/>
  <c r="BT506" i="2"/>
  <c r="BR506" i="2"/>
  <c r="BP506" i="2"/>
  <c r="BT505" i="2"/>
  <c r="BR505" i="2"/>
  <c r="BP505" i="2"/>
  <c r="BT504" i="2"/>
  <c r="BR504" i="2"/>
  <c r="BP504" i="2"/>
  <c r="BT503" i="2"/>
  <c r="BR503" i="2"/>
  <c r="BP503" i="2"/>
  <c r="BT502" i="2"/>
  <c r="BR502" i="2"/>
  <c r="BP502" i="2"/>
  <c r="BT501" i="2"/>
  <c r="BR501" i="2"/>
  <c r="BP501" i="2"/>
  <c r="BT500" i="2"/>
  <c r="BR500" i="2"/>
  <c r="BP500" i="2"/>
  <c r="BT499" i="2"/>
  <c r="BR499" i="2"/>
  <c r="BP499" i="2"/>
  <c r="BT498" i="2"/>
  <c r="BR498" i="2"/>
  <c r="BP498" i="2"/>
  <c r="BT497" i="2"/>
  <c r="BR497" i="2"/>
  <c r="BP497" i="2"/>
  <c r="BT496" i="2"/>
  <c r="BR496" i="2"/>
  <c r="BP496" i="2"/>
  <c r="BT495" i="2"/>
  <c r="BR495" i="2"/>
  <c r="BP495" i="2"/>
  <c r="BT494" i="2"/>
  <c r="BR494" i="2"/>
  <c r="BP494" i="2"/>
  <c r="BT493" i="2"/>
  <c r="BR493" i="2"/>
  <c r="BP493" i="2"/>
  <c r="BT492" i="2"/>
  <c r="BR492" i="2"/>
  <c r="BP492" i="2"/>
  <c r="BT491" i="2"/>
  <c r="BR491" i="2"/>
  <c r="BP491" i="2"/>
  <c r="BT490" i="2"/>
  <c r="BR490" i="2"/>
  <c r="BP490" i="2"/>
  <c r="BT489" i="2"/>
  <c r="BR489" i="2"/>
  <c r="BP489" i="2"/>
  <c r="BT488" i="2"/>
  <c r="BR488" i="2"/>
  <c r="BP488" i="2"/>
  <c r="BT487" i="2"/>
  <c r="BR487" i="2"/>
  <c r="BP487" i="2"/>
  <c r="BT486" i="2"/>
  <c r="BR486" i="2"/>
  <c r="BP486" i="2"/>
  <c r="BT485" i="2"/>
  <c r="BR485" i="2"/>
  <c r="BP485" i="2"/>
  <c r="BT484" i="2"/>
  <c r="BR484" i="2"/>
  <c r="BP484" i="2"/>
  <c r="BT483" i="2"/>
  <c r="BR483" i="2"/>
  <c r="BP483" i="2"/>
  <c r="BT482" i="2"/>
  <c r="BR482" i="2"/>
  <c r="BP482" i="2"/>
  <c r="BT481" i="2"/>
  <c r="BR481" i="2"/>
  <c r="BP481" i="2"/>
  <c r="BT480" i="2"/>
  <c r="BR480" i="2"/>
  <c r="BP480" i="2"/>
  <c r="BT479" i="2"/>
  <c r="BR479" i="2"/>
  <c r="BP479" i="2"/>
  <c r="BT478" i="2"/>
  <c r="BR478" i="2"/>
  <c r="BP478" i="2"/>
  <c r="BT477" i="2"/>
  <c r="BR477" i="2"/>
  <c r="BP477" i="2"/>
  <c r="BT476" i="2"/>
  <c r="BR476" i="2"/>
  <c r="BP476" i="2"/>
  <c r="BT475" i="2"/>
  <c r="BR475" i="2"/>
  <c r="BP475" i="2"/>
  <c r="BT474" i="2"/>
  <c r="BR474" i="2"/>
  <c r="BP474" i="2"/>
  <c r="BT473" i="2"/>
  <c r="BR473" i="2"/>
  <c r="BP473" i="2"/>
  <c r="BT472" i="2"/>
  <c r="BR472" i="2"/>
  <c r="BP472" i="2"/>
  <c r="BT471" i="2"/>
  <c r="BR471" i="2"/>
  <c r="BP471" i="2"/>
  <c r="BT470" i="2"/>
  <c r="BR470" i="2"/>
  <c r="BP470" i="2"/>
  <c r="BT469" i="2"/>
  <c r="BR469" i="2"/>
  <c r="BP469" i="2"/>
  <c r="BT468" i="2"/>
  <c r="BR468" i="2"/>
  <c r="BP468" i="2"/>
  <c r="BT467" i="2"/>
  <c r="BR467" i="2"/>
  <c r="BP467" i="2"/>
  <c r="BT466" i="2"/>
  <c r="BR466" i="2"/>
  <c r="BP466" i="2"/>
  <c r="BT465" i="2"/>
  <c r="BR465" i="2"/>
  <c r="BP465" i="2"/>
  <c r="BT464" i="2"/>
  <c r="BR464" i="2"/>
  <c r="BP464" i="2"/>
  <c r="BT463" i="2"/>
  <c r="BR463" i="2"/>
  <c r="BP463" i="2"/>
  <c r="BT462" i="2"/>
  <c r="BR462" i="2"/>
  <c r="BP462" i="2"/>
  <c r="BT461" i="2"/>
  <c r="BR461" i="2"/>
  <c r="BP461" i="2"/>
  <c r="BT460" i="2"/>
  <c r="BR460" i="2"/>
  <c r="BP460" i="2"/>
  <c r="BT459" i="2"/>
  <c r="BR459" i="2"/>
  <c r="BP459" i="2"/>
  <c r="BT458" i="2"/>
  <c r="BR458" i="2"/>
  <c r="BP458" i="2"/>
  <c r="BT457" i="2"/>
  <c r="BR457" i="2"/>
  <c r="BP457" i="2"/>
  <c r="BT456" i="2"/>
  <c r="BR456" i="2"/>
  <c r="BP456" i="2"/>
  <c r="BT455" i="2"/>
  <c r="BR455" i="2"/>
  <c r="BP455" i="2"/>
  <c r="BT454" i="2"/>
  <c r="BR454" i="2"/>
  <c r="BP454" i="2"/>
  <c r="BT453" i="2"/>
  <c r="BR453" i="2"/>
  <c r="BP453" i="2"/>
  <c r="BT452" i="2"/>
  <c r="BR452" i="2"/>
  <c r="BP452" i="2"/>
  <c r="BT451" i="2"/>
  <c r="BR451" i="2"/>
  <c r="BP451" i="2"/>
  <c r="BT450" i="2"/>
  <c r="BR450" i="2"/>
  <c r="BP450" i="2"/>
  <c r="BT449" i="2"/>
  <c r="BR449" i="2"/>
  <c r="BP449" i="2"/>
  <c r="BT448" i="2"/>
  <c r="BR448" i="2"/>
  <c r="BP448" i="2"/>
  <c r="BT447" i="2"/>
  <c r="BR447" i="2"/>
  <c r="BP447" i="2"/>
  <c r="BT446" i="2"/>
  <c r="BR446" i="2"/>
  <c r="BP446" i="2"/>
  <c r="BT445" i="2"/>
  <c r="BR445" i="2"/>
  <c r="BP445" i="2"/>
  <c r="BT444" i="2"/>
  <c r="BR444" i="2"/>
  <c r="BP444" i="2"/>
  <c r="BT443" i="2"/>
  <c r="BR443" i="2"/>
  <c r="BP443" i="2"/>
  <c r="BT442" i="2"/>
  <c r="BR442" i="2"/>
  <c r="BP442" i="2"/>
  <c r="BT441" i="2"/>
  <c r="BR441" i="2"/>
  <c r="BP441" i="2"/>
  <c r="BT440" i="2"/>
  <c r="BR440" i="2"/>
  <c r="BP440" i="2"/>
  <c r="BT439" i="2"/>
  <c r="BR439" i="2"/>
  <c r="BP439" i="2"/>
  <c r="BT438" i="2"/>
  <c r="BR438" i="2"/>
  <c r="BP438" i="2"/>
  <c r="BT437" i="2"/>
  <c r="BR437" i="2"/>
  <c r="BP437" i="2"/>
  <c r="BT436" i="2"/>
  <c r="BR436" i="2"/>
  <c r="BP436" i="2"/>
  <c r="BT435" i="2"/>
  <c r="BR435" i="2"/>
  <c r="BP435" i="2"/>
  <c r="BT434" i="2"/>
  <c r="BR434" i="2"/>
  <c r="BP434" i="2"/>
  <c r="BT432" i="2"/>
  <c r="BR432" i="2"/>
  <c r="BP432" i="2"/>
  <c r="BT431" i="2"/>
  <c r="BR431" i="2"/>
  <c r="BP431" i="2"/>
  <c r="BT430" i="2"/>
  <c r="BR430" i="2"/>
  <c r="BP430" i="2"/>
  <c r="BT429" i="2"/>
  <c r="BR429" i="2"/>
  <c r="BP429" i="2"/>
  <c r="BT428" i="2"/>
  <c r="BR428" i="2"/>
  <c r="BP428" i="2"/>
  <c r="BT427" i="2"/>
  <c r="BR427" i="2"/>
  <c r="BP427" i="2"/>
  <c r="BT426" i="2"/>
  <c r="BR426" i="2"/>
  <c r="BP426" i="2"/>
  <c r="BT425" i="2"/>
  <c r="BR425" i="2"/>
  <c r="BP425" i="2"/>
  <c r="BT424" i="2"/>
  <c r="BR424" i="2"/>
  <c r="BP424" i="2"/>
  <c r="BT423" i="2"/>
  <c r="BR423" i="2"/>
  <c r="BP423" i="2"/>
  <c r="BT422" i="2"/>
  <c r="BR422" i="2"/>
  <c r="BP422" i="2"/>
  <c r="BT421" i="2"/>
  <c r="BR421" i="2"/>
  <c r="BP421" i="2"/>
  <c r="BT420" i="2"/>
  <c r="BR420" i="2"/>
  <c r="BP420" i="2"/>
  <c r="BT419" i="2"/>
  <c r="BR419" i="2"/>
  <c r="BP419" i="2"/>
  <c r="BT418" i="2"/>
  <c r="BR418" i="2"/>
  <c r="BP418" i="2"/>
  <c r="BT417" i="2"/>
  <c r="BR417" i="2"/>
  <c r="BP417" i="2"/>
  <c r="BT416" i="2"/>
  <c r="BR416" i="2"/>
  <c r="BP416" i="2"/>
  <c r="BT415" i="2"/>
  <c r="BR415" i="2"/>
  <c r="BP415" i="2"/>
  <c r="BT414" i="2"/>
  <c r="BR414" i="2"/>
  <c r="BP414" i="2"/>
  <c r="BT412" i="2"/>
  <c r="BR412" i="2"/>
  <c r="BP412" i="2"/>
  <c r="BT411" i="2"/>
  <c r="BR411" i="2"/>
  <c r="BP411" i="2"/>
  <c r="BT410" i="2"/>
  <c r="BR410" i="2"/>
  <c r="BP410" i="2"/>
  <c r="BT409" i="2"/>
  <c r="BR409" i="2"/>
  <c r="BP409" i="2"/>
  <c r="BT408" i="2"/>
  <c r="BR408" i="2"/>
  <c r="BP408" i="2"/>
  <c r="BT407" i="2"/>
  <c r="BR407" i="2"/>
  <c r="BP407" i="2"/>
  <c r="BT406" i="2"/>
  <c r="BR406" i="2"/>
  <c r="BP406" i="2"/>
  <c r="BT405" i="2"/>
  <c r="BR405" i="2"/>
  <c r="BP405" i="2"/>
  <c r="BT404" i="2"/>
  <c r="BR404" i="2"/>
  <c r="BP404" i="2"/>
  <c r="BT403" i="2"/>
  <c r="BR403" i="2"/>
  <c r="BP403" i="2"/>
  <c r="BT402" i="2"/>
  <c r="BR402" i="2"/>
  <c r="BP402" i="2"/>
  <c r="BT401" i="2"/>
  <c r="BR401" i="2"/>
  <c r="BP401" i="2"/>
  <c r="BT400" i="2"/>
  <c r="BR400" i="2"/>
  <c r="BP400" i="2"/>
  <c r="BT399" i="2"/>
  <c r="BR399" i="2"/>
  <c r="BP399" i="2"/>
  <c r="BT398" i="2"/>
  <c r="BR398" i="2"/>
  <c r="BP398" i="2"/>
  <c r="BT397" i="2"/>
  <c r="BR397" i="2"/>
  <c r="BP397" i="2"/>
  <c r="BT396" i="2"/>
  <c r="BR396" i="2"/>
  <c r="BP396" i="2"/>
  <c r="BT395" i="2"/>
  <c r="BR395" i="2"/>
  <c r="BP395" i="2"/>
  <c r="BT394" i="2"/>
  <c r="BR394" i="2"/>
  <c r="BP394" i="2"/>
  <c r="BT393" i="2"/>
  <c r="BR393" i="2"/>
  <c r="BP393" i="2"/>
  <c r="BT392" i="2"/>
  <c r="BR392" i="2"/>
  <c r="BP392" i="2"/>
  <c r="BT391" i="2"/>
  <c r="BR391" i="2"/>
  <c r="BP391" i="2"/>
  <c r="BT390" i="2"/>
  <c r="BR390" i="2"/>
  <c r="BP390" i="2"/>
  <c r="BT389" i="2"/>
  <c r="BR389" i="2"/>
  <c r="BP389" i="2"/>
  <c r="BT388" i="2"/>
  <c r="BR388" i="2"/>
  <c r="BP388" i="2"/>
  <c r="BT387" i="2"/>
  <c r="BR387" i="2"/>
  <c r="BP387" i="2"/>
  <c r="BT386" i="2"/>
  <c r="BR386" i="2"/>
  <c r="BP386" i="2"/>
  <c r="BT385" i="2"/>
  <c r="BR385" i="2"/>
  <c r="BP385" i="2"/>
  <c r="BT384" i="2"/>
  <c r="BR384" i="2"/>
  <c r="BP384" i="2"/>
  <c r="BT383" i="2"/>
  <c r="BR383" i="2"/>
  <c r="BP383" i="2"/>
  <c r="BT382" i="2"/>
  <c r="BR382" i="2"/>
  <c r="BP382" i="2"/>
  <c r="BT381" i="2"/>
  <c r="BR381" i="2"/>
  <c r="BP381" i="2"/>
  <c r="BT379" i="2"/>
  <c r="BR379" i="2"/>
  <c r="BP379" i="2"/>
  <c r="BT378" i="2"/>
  <c r="BR378" i="2"/>
  <c r="BP378" i="2"/>
  <c r="BT377" i="2"/>
  <c r="BR377" i="2"/>
  <c r="BP377" i="2"/>
  <c r="BT376" i="2"/>
  <c r="BR376" i="2"/>
  <c r="BP376" i="2"/>
  <c r="BT375" i="2"/>
  <c r="BR375" i="2"/>
  <c r="BP375" i="2"/>
  <c r="BT374" i="2"/>
  <c r="BR374" i="2"/>
  <c r="BP374" i="2"/>
  <c r="BT373" i="2"/>
  <c r="BR373" i="2"/>
  <c r="BP373" i="2"/>
  <c r="BT372" i="2"/>
  <c r="BR372" i="2"/>
  <c r="BP372" i="2"/>
  <c r="BT371" i="2"/>
  <c r="BR371" i="2"/>
  <c r="BP371" i="2"/>
  <c r="BT370" i="2"/>
  <c r="BR370" i="2"/>
  <c r="BP370" i="2"/>
  <c r="BT369" i="2"/>
  <c r="BR369" i="2"/>
  <c r="BP369" i="2"/>
  <c r="BT368" i="2"/>
  <c r="BR368" i="2"/>
  <c r="BP368" i="2"/>
  <c r="BT367" i="2"/>
  <c r="BR367" i="2"/>
  <c r="BP367" i="2"/>
  <c r="BT366" i="2"/>
  <c r="BR366" i="2"/>
  <c r="BP366" i="2"/>
  <c r="BT365" i="2"/>
  <c r="BR365" i="2"/>
  <c r="BP365" i="2"/>
  <c r="BT364" i="2"/>
  <c r="BR364" i="2"/>
  <c r="BP364" i="2"/>
  <c r="BT363" i="2"/>
  <c r="BR363" i="2"/>
  <c r="BP363" i="2"/>
  <c r="BT362" i="2"/>
  <c r="BR362" i="2"/>
  <c r="BP362" i="2"/>
  <c r="BT361" i="2"/>
  <c r="BR361" i="2"/>
  <c r="BP361" i="2"/>
  <c r="BT360" i="2"/>
  <c r="BR360" i="2"/>
  <c r="BP360" i="2"/>
  <c r="BT359" i="2"/>
  <c r="BR359" i="2"/>
  <c r="BP359" i="2"/>
  <c r="BT358" i="2"/>
  <c r="BR358" i="2"/>
  <c r="BP358" i="2"/>
  <c r="BT357" i="2"/>
  <c r="BR357" i="2"/>
  <c r="BP357" i="2"/>
  <c r="BT356" i="2"/>
  <c r="BR356" i="2"/>
  <c r="BP356" i="2"/>
  <c r="BT355" i="2"/>
  <c r="BR355" i="2"/>
  <c r="BP355" i="2"/>
  <c r="BT354" i="2"/>
  <c r="BR354" i="2"/>
  <c r="BP354" i="2"/>
  <c r="BT352" i="2"/>
  <c r="BR352" i="2"/>
  <c r="BP352" i="2"/>
  <c r="BT351" i="2"/>
  <c r="BR351" i="2"/>
  <c r="BP351" i="2"/>
  <c r="BT350" i="2"/>
  <c r="BR350" i="2"/>
  <c r="BP350" i="2"/>
  <c r="BT348" i="2"/>
  <c r="BR348" i="2"/>
  <c r="BP348" i="2"/>
  <c r="BT347" i="2"/>
  <c r="BR347" i="2"/>
  <c r="BP347" i="2"/>
  <c r="BT346" i="2"/>
  <c r="BR346" i="2"/>
  <c r="BP346" i="2"/>
  <c r="BT345" i="2"/>
  <c r="BR345" i="2"/>
  <c r="BP345" i="2"/>
  <c r="BT344" i="2"/>
  <c r="BR344" i="2"/>
  <c r="BP344" i="2"/>
  <c r="BT343" i="2"/>
  <c r="BR343" i="2"/>
  <c r="BP343" i="2"/>
  <c r="BT342" i="2"/>
  <c r="BR342" i="2"/>
  <c r="BP342" i="2"/>
  <c r="BT341" i="2"/>
  <c r="BR341" i="2"/>
  <c r="BP341" i="2"/>
  <c r="BT338" i="2"/>
  <c r="BR338" i="2"/>
  <c r="BP338" i="2"/>
  <c r="BT337" i="2"/>
  <c r="BR337" i="2"/>
  <c r="BP337" i="2"/>
  <c r="BT336" i="2"/>
  <c r="BR336" i="2"/>
  <c r="BP336" i="2"/>
  <c r="BT335" i="2"/>
  <c r="BR335" i="2"/>
  <c r="BP335" i="2"/>
  <c r="BT334" i="2"/>
  <c r="BR334" i="2"/>
  <c r="BP334" i="2"/>
  <c r="BT333" i="2"/>
  <c r="BR333" i="2"/>
  <c r="BP333" i="2"/>
  <c r="BT332" i="2"/>
  <c r="BR332" i="2"/>
  <c r="BP332" i="2"/>
  <c r="BT331" i="2"/>
  <c r="BR331" i="2"/>
  <c r="BP331" i="2"/>
  <c r="BT330" i="2"/>
  <c r="BR330" i="2"/>
  <c r="BP330" i="2"/>
  <c r="BT329" i="2"/>
  <c r="BR329" i="2"/>
  <c r="BP329" i="2"/>
  <c r="BT328" i="2"/>
  <c r="BR328" i="2"/>
  <c r="BP328" i="2"/>
  <c r="BT327" i="2"/>
  <c r="BR327" i="2"/>
  <c r="BP327" i="2"/>
  <c r="BT326" i="2"/>
  <c r="BR326" i="2"/>
  <c r="BP326" i="2"/>
  <c r="BT325" i="2"/>
  <c r="BR325" i="2"/>
  <c r="BP325" i="2"/>
  <c r="BT324" i="2"/>
  <c r="BR324" i="2"/>
  <c r="BP324" i="2"/>
  <c r="BT323" i="2"/>
  <c r="BR323" i="2"/>
  <c r="BP323" i="2"/>
  <c r="BT322" i="2"/>
  <c r="BR322" i="2"/>
  <c r="BP322" i="2"/>
  <c r="BT321" i="2"/>
  <c r="BR321" i="2"/>
  <c r="BP321" i="2"/>
  <c r="BT320" i="2"/>
  <c r="BR320" i="2"/>
  <c r="BP320" i="2"/>
  <c r="BT318" i="2"/>
  <c r="BR318" i="2"/>
  <c r="BP318" i="2"/>
  <c r="BT317" i="2"/>
  <c r="BR317" i="2"/>
  <c r="BP317" i="2"/>
  <c r="BT316" i="2"/>
  <c r="BR316" i="2"/>
  <c r="BP316" i="2"/>
  <c r="BT315" i="2"/>
  <c r="BR315" i="2"/>
  <c r="BP315" i="2"/>
  <c r="BT314" i="2"/>
  <c r="BR314" i="2"/>
  <c r="BP314" i="2"/>
  <c r="BT313" i="2"/>
  <c r="BR313" i="2"/>
  <c r="BP313" i="2"/>
  <c r="BT312" i="2"/>
  <c r="BR312" i="2"/>
  <c r="BP312" i="2"/>
  <c r="BT311" i="2"/>
  <c r="BR311" i="2"/>
  <c r="BP311" i="2"/>
  <c r="BT310" i="2"/>
  <c r="BR310" i="2"/>
  <c r="BP310" i="2"/>
  <c r="BT309" i="2"/>
  <c r="BR309" i="2"/>
  <c r="BP309" i="2"/>
  <c r="BT308" i="2"/>
  <c r="BR308" i="2"/>
  <c r="BP308" i="2"/>
  <c r="BT307" i="2"/>
  <c r="BR307" i="2"/>
  <c r="BP307" i="2"/>
  <c r="BT306" i="2"/>
  <c r="BR306" i="2"/>
  <c r="BP306" i="2"/>
  <c r="BT305" i="2"/>
  <c r="BR305" i="2"/>
  <c r="BP305" i="2"/>
  <c r="BT304" i="2"/>
  <c r="BR304" i="2"/>
  <c r="BP304" i="2"/>
  <c r="BT303" i="2"/>
  <c r="BR303" i="2"/>
  <c r="BP303" i="2"/>
  <c r="BT302" i="2"/>
  <c r="BR302" i="2"/>
  <c r="BP302" i="2"/>
  <c r="BT301" i="2"/>
  <c r="BR301" i="2"/>
  <c r="BP301" i="2"/>
  <c r="BT300" i="2"/>
  <c r="BR300" i="2"/>
  <c r="BP300" i="2"/>
  <c r="BT299" i="2"/>
  <c r="BR299" i="2"/>
  <c r="BP299" i="2"/>
  <c r="BT298" i="2"/>
  <c r="BR298" i="2"/>
  <c r="BP298" i="2"/>
  <c r="BT297" i="2"/>
  <c r="BR297" i="2"/>
  <c r="BP297" i="2"/>
  <c r="BT296" i="2"/>
  <c r="BR296" i="2"/>
  <c r="BP296" i="2"/>
  <c r="BT295" i="2"/>
  <c r="BR295" i="2"/>
  <c r="BP295" i="2"/>
  <c r="BT294" i="2"/>
  <c r="BR294" i="2"/>
  <c r="BP294" i="2"/>
  <c r="BT293" i="2"/>
  <c r="BR293" i="2"/>
  <c r="BP293" i="2"/>
  <c r="BT292" i="2"/>
  <c r="BR292" i="2"/>
  <c r="BP292" i="2"/>
  <c r="BT291" i="2"/>
  <c r="BR291" i="2"/>
  <c r="BP291" i="2"/>
  <c r="BT290" i="2"/>
  <c r="BR290" i="2"/>
  <c r="BP290" i="2"/>
  <c r="BT289" i="2"/>
  <c r="BR289" i="2"/>
  <c r="BP289" i="2"/>
  <c r="BT288" i="2"/>
  <c r="BR288" i="2"/>
  <c r="BP288" i="2"/>
  <c r="BT287" i="2"/>
  <c r="BR287" i="2"/>
  <c r="BP287" i="2"/>
  <c r="BT286" i="2"/>
  <c r="BR286" i="2"/>
  <c r="BP286" i="2"/>
  <c r="BT285" i="2"/>
  <c r="BR285" i="2"/>
  <c r="BP285" i="2"/>
  <c r="BT284" i="2"/>
  <c r="BR284" i="2"/>
  <c r="BP284" i="2"/>
  <c r="BT283" i="2"/>
  <c r="BR283" i="2"/>
  <c r="BP283" i="2"/>
  <c r="BT282" i="2"/>
  <c r="BR282" i="2"/>
  <c r="BP282" i="2"/>
  <c r="BT281" i="2"/>
  <c r="BR281" i="2"/>
  <c r="BP281" i="2"/>
  <c r="BT280" i="2"/>
  <c r="BR280" i="2"/>
  <c r="BP280" i="2"/>
  <c r="BT279" i="2"/>
  <c r="BR279" i="2"/>
  <c r="BP279" i="2"/>
  <c r="BT278" i="2"/>
  <c r="BR278" i="2"/>
  <c r="BP278" i="2"/>
  <c r="BT277" i="2"/>
  <c r="BR277" i="2"/>
  <c r="BP277" i="2"/>
  <c r="BT276" i="2"/>
  <c r="BR276" i="2"/>
  <c r="BP276" i="2"/>
  <c r="BT275" i="2"/>
  <c r="BR275" i="2"/>
  <c r="BP275" i="2"/>
  <c r="BT274" i="2"/>
  <c r="BR274" i="2"/>
  <c r="BP274" i="2"/>
  <c r="BT273" i="2"/>
  <c r="BR273" i="2"/>
  <c r="BP273" i="2"/>
  <c r="BT272" i="2"/>
  <c r="BR272" i="2"/>
  <c r="BP272" i="2"/>
  <c r="BT271" i="2"/>
  <c r="BR271" i="2"/>
  <c r="BP271" i="2"/>
  <c r="BT270" i="2"/>
  <c r="BR270" i="2"/>
  <c r="BP270" i="2"/>
  <c r="BT269" i="2"/>
  <c r="BR269" i="2"/>
  <c r="BP269" i="2"/>
  <c r="BT268" i="2"/>
  <c r="BR268" i="2"/>
  <c r="BP268" i="2"/>
  <c r="BT267" i="2"/>
  <c r="BR267" i="2"/>
  <c r="BP267" i="2"/>
  <c r="BT266" i="2"/>
  <c r="BR266" i="2"/>
  <c r="BP266" i="2"/>
  <c r="BT265" i="2"/>
  <c r="BR265" i="2"/>
  <c r="BP265" i="2"/>
  <c r="BT264" i="2"/>
  <c r="BR264" i="2"/>
  <c r="BP264" i="2"/>
  <c r="BT263" i="2"/>
  <c r="BR263" i="2"/>
  <c r="BP263" i="2"/>
  <c r="BT262" i="2"/>
  <c r="BR262" i="2"/>
  <c r="BP262" i="2"/>
  <c r="BT261" i="2"/>
  <c r="BR261" i="2"/>
  <c r="BP261" i="2"/>
  <c r="BT260" i="2"/>
  <c r="BR260" i="2"/>
  <c r="BP260" i="2"/>
  <c r="BT259" i="2"/>
  <c r="BR259" i="2"/>
  <c r="BP259" i="2"/>
  <c r="BT258" i="2"/>
  <c r="BR258" i="2"/>
  <c r="BP258" i="2"/>
  <c r="BT257" i="2"/>
  <c r="BR257" i="2"/>
  <c r="BP257" i="2"/>
  <c r="BT256" i="2"/>
  <c r="BR256" i="2"/>
  <c r="BP256" i="2"/>
  <c r="BT255" i="2"/>
  <c r="BR255" i="2"/>
  <c r="BP255" i="2"/>
  <c r="BT254" i="2"/>
  <c r="BR254" i="2"/>
  <c r="BP254" i="2"/>
  <c r="BT253" i="2"/>
  <c r="BR253" i="2"/>
  <c r="BP253" i="2"/>
  <c r="BT252" i="2"/>
  <c r="BR252" i="2"/>
  <c r="BP252" i="2"/>
  <c r="BT251" i="2"/>
  <c r="BR251" i="2"/>
  <c r="BP251" i="2"/>
  <c r="BT250" i="2"/>
  <c r="BR250" i="2"/>
  <c r="BP250" i="2"/>
  <c r="BT249" i="2"/>
  <c r="BR249" i="2"/>
  <c r="BP249" i="2"/>
  <c r="BT248" i="2"/>
  <c r="BR248" i="2"/>
  <c r="BP248" i="2"/>
  <c r="BT247" i="2"/>
  <c r="BR247" i="2"/>
  <c r="BP247" i="2"/>
  <c r="BT246" i="2"/>
  <c r="BR246" i="2"/>
  <c r="BP246" i="2"/>
  <c r="BT245" i="2"/>
  <c r="BR245" i="2"/>
  <c r="BP245" i="2"/>
  <c r="BT244" i="2"/>
  <c r="BR244" i="2"/>
  <c r="BP244" i="2"/>
  <c r="BT243" i="2"/>
  <c r="BR243" i="2"/>
  <c r="BP243" i="2"/>
  <c r="BT242" i="2"/>
  <c r="BR242" i="2"/>
  <c r="BP242" i="2"/>
  <c r="BT241" i="2"/>
  <c r="BR241" i="2"/>
  <c r="BP241" i="2"/>
  <c r="BT240" i="2"/>
  <c r="BR240" i="2"/>
  <c r="BP240" i="2"/>
  <c r="BT239" i="2"/>
  <c r="BR239" i="2"/>
  <c r="BP239" i="2"/>
  <c r="BT238" i="2"/>
  <c r="BR238" i="2"/>
  <c r="BP238" i="2"/>
  <c r="BT237" i="2"/>
  <c r="BR237" i="2"/>
  <c r="BP237" i="2"/>
  <c r="BT236" i="2"/>
  <c r="BR236" i="2"/>
  <c r="BP236" i="2"/>
  <c r="BT235" i="2"/>
  <c r="BR235" i="2"/>
  <c r="BP235" i="2"/>
  <c r="BT234" i="2"/>
  <c r="BR234" i="2"/>
  <c r="BP234" i="2"/>
  <c r="BT233" i="2"/>
  <c r="BR233" i="2"/>
  <c r="BP233" i="2"/>
  <c r="BT232" i="2"/>
  <c r="BR232" i="2"/>
  <c r="BP232" i="2"/>
  <c r="BT230" i="2"/>
  <c r="BR230" i="2"/>
  <c r="BP230" i="2"/>
  <c r="BT229" i="2"/>
  <c r="BR229" i="2"/>
  <c r="BP229" i="2"/>
  <c r="BT228" i="2"/>
  <c r="BR228" i="2"/>
  <c r="BP228" i="2"/>
  <c r="BT227" i="2"/>
  <c r="BR227" i="2"/>
  <c r="BP227" i="2"/>
  <c r="BT226" i="2"/>
  <c r="BR226" i="2"/>
  <c r="BP226" i="2"/>
  <c r="BT225" i="2"/>
  <c r="BR225" i="2"/>
  <c r="BP225" i="2"/>
  <c r="BT224" i="2"/>
  <c r="BR224" i="2"/>
  <c r="BP224" i="2"/>
  <c r="BT223" i="2"/>
  <c r="BR223" i="2"/>
  <c r="BP223" i="2"/>
  <c r="BT222" i="2"/>
  <c r="BR222" i="2"/>
  <c r="BP222" i="2"/>
  <c r="BT221" i="2"/>
  <c r="BR221" i="2"/>
  <c r="BP221" i="2"/>
  <c r="BT220" i="2"/>
  <c r="BR220" i="2"/>
  <c r="BP220" i="2"/>
  <c r="BT219" i="2"/>
  <c r="BR219" i="2"/>
  <c r="BP219" i="2"/>
  <c r="BT218" i="2"/>
  <c r="BR218" i="2"/>
  <c r="BP218" i="2"/>
  <c r="BT217" i="2"/>
  <c r="BR217" i="2"/>
  <c r="BP217" i="2"/>
  <c r="BT216" i="2"/>
  <c r="BR216" i="2"/>
  <c r="BP216" i="2"/>
  <c r="BT215" i="2"/>
  <c r="BR215" i="2"/>
  <c r="BP215" i="2"/>
  <c r="BT214" i="2"/>
  <c r="BR214" i="2"/>
  <c r="BP214" i="2"/>
  <c r="BT213" i="2"/>
  <c r="BR213" i="2"/>
  <c r="BP213" i="2"/>
  <c r="BT212" i="2"/>
  <c r="BR212" i="2"/>
  <c r="BP212" i="2"/>
  <c r="BT211" i="2"/>
  <c r="BR211" i="2"/>
  <c r="BP211" i="2"/>
  <c r="BT210" i="2"/>
  <c r="BR210" i="2"/>
  <c r="BP210" i="2"/>
  <c r="BT209" i="2"/>
  <c r="BR209" i="2"/>
  <c r="BP209" i="2"/>
  <c r="BT208" i="2"/>
  <c r="BR208" i="2"/>
  <c r="BP208" i="2"/>
  <c r="BT207" i="2"/>
  <c r="BR207" i="2"/>
  <c r="BP207" i="2"/>
  <c r="BT206" i="2"/>
  <c r="BR206" i="2"/>
  <c r="BP206" i="2"/>
  <c r="BT205" i="2"/>
  <c r="BR205" i="2"/>
  <c r="BP205" i="2"/>
  <c r="BT204" i="2"/>
  <c r="BR204" i="2"/>
  <c r="BP204" i="2"/>
  <c r="BT203" i="2"/>
  <c r="BR203" i="2"/>
  <c r="BP203" i="2"/>
  <c r="BT202" i="2"/>
  <c r="BR202" i="2"/>
  <c r="BP202" i="2"/>
  <c r="BT201" i="2"/>
  <c r="BR201" i="2"/>
  <c r="BP201" i="2"/>
  <c r="BT200" i="2"/>
  <c r="BR200" i="2"/>
  <c r="BP200" i="2"/>
  <c r="BT199" i="2"/>
  <c r="BR199" i="2"/>
  <c r="BP199" i="2"/>
  <c r="BT198" i="2"/>
  <c r="BR198" i="2"/>
  <c r="BP198" i="2"/>
  <c r="BT197" i="2"/>
  <c r="BR197" i="2"/>
  <c r="BP197" i="2"/>
  <c r="BT196" i="2"/>
  <c r="BR196" i="2"/>
  <c r="BP196" i="2"/>
  <c r="BT195" i="2"/>
  <c r="BR195" i="2"/>
  <c r="BP195" i="2"/>
  <c r="BT194" i="2"/>
  <c r="BR194" i="2"/>
  <c r="BP194" i="2"/>
  <c r="BT193" i="2"/>
  <c r="BR193" i="2"/>
  <c r="BP193" i="2"/>
  <c r="BT192" i="2"/>
  <c r="BR192" i="2"/>
  <c r="BP192" i="2"/>
  <c r="BT191" i="2"/>
  <c r="BR191" i="2"/>
  <c r="BP191" i="2"/>
  <c r="BT190" i="2"/>
  <c r="BR190" i="2"/>
  <c r="BP190" i="2"/>
  <c r="BT189" i="2"/>
  <c r="BR189" i="2"/>
  <c r="BP189" i="2"/>
  <c r="BT188" i="2"/>
  <c r="BR188" i="2"/>
  <c r="BP188" i="2"/>
  <c r="BT187" i="2"/>
  <c r="BR187" i="2"/>
  <c r="BP187" i="2"/>
  <c r="BT186" i="2"/>
  <c r="BR186" i="2"/>
  <c r="BP186" i="2"/>
  <c r="BT185" i="2"/>
  <c r="BR185" i="2"/>
  <c r="BP185" i="2"/>
  <c r="BT184" i="2"/>
  <c r="BR184" i="2"/>
  <c r="BP184" i="2"/>
  <c r="BT182" i="2"/>
  <c r="BR182" i="2"/>
  <c r="BP182" i="2"/>
  <c r="BT181" i="2"/>
  <c r="BR181" i="2"/>
  <c r="BP181" i="2"/>
  <c r="BT180" i="2"/>
  <c r="BR180" i="2"/>
  <c r="BP180" i="2"/>
  <c r="BT179" i="2"/>
  <c r="BR179" i="2"/>
  <c r="BP179" i="2"/>
  <c r="BT178" i="2"/>
  <c r="BR178" i="2"/>
  <c r="BP178" i="2"/>
  <c r="BT177" i="2"/>
  <c r="BR177" i="2"/>
  <c r="BP177" i="2"/>
  <c r="BT176" i="2"/>
  <c r="BR176" i="2"/>
  <c r="BP176" i="2"/>
  <c r="BT175" i="2"/>
  <c r="BR175" i="2"/>
  <c r="BP175" i="2"/>
  <c r="BT174" i="2"/>
  <c r="BR174" i="2"/>
  <c r="BP174" i="2"/>
  <c r="BT172" i="2"/>
  <c r="BR172" i="2"/>
  <c r="BP172" i="2"/>
  <c r="BT171" i="2"/>
  <c r="BR171" i="2"/>
  <c r="BP171" i="2"/>
  <c r="BT170" i="2"/>
  <c r="BR170" i="2"/>
  <c r="BP170" i="2"/>
  <c r="BT169" i="2"/>
  <c r="BR169" i="2"/>
  <c r="BP169" i="2"/>
  <c r="BT168" i="2"/>
  <c r="BR168" i="2"/>
  <c r="BP168" i="2"/>
  <c r="BT167" i="2"/>
  <c r="BR167" i="2"/>
  <c r="BP167" i="2"/>
  <c r="BT166" i="2"/>
  <c r="BR166" i="2"/>
  <c r="BP166" i="2"/>
  <c r="BT165" i="2"/>
  <c r="BR165" i="2"/>
  <c r="BP165" i="2"/>
  <c r="BT164" i="2"/>
  <c r="BR164" i="2"/>
  <c r="BP164" i="2"/>
  <c r="BT162" i="2"/>
  <c r="BR162" i="2"/>
  <c r="BP162" i="2"/>
  <c r="BT161" i="2"/>
  <c r="BR161" i="2"/>
  <c r="BP161" i="2"/>
  <c r="BT160" i="2"/>
  <c r="BR160" i="2"/>
  <c r="BP160" i="2"/>
  <c r="BT159" i="2"/>
  <c r="BR159" i="2"/>
  <c r="BP159" i="2"/>
  <c r="BT158" i="2"/>
  <c r="BR158" i="2"/>
  <c r="BP158" i="2"/>
  <c r="BT157" i="2"/>
  <c r="BR157" i="2"/>
  <c r="BP157" i="2"/>
  <c r="BT156" i="2"/>
  <c r="BR156" i="2"/>
  <c r="BP156" i="2"/>
  <c r="BT155" i="2"/>
  <c r="BR155" i="2"/>
  <c r="BP155" i="2"/>
  <c r="BT154" i="2"/>
  <c r="BR154" i="2"/>
  <c r="BP154" i="2"/>
  <c r="BT153" i="2"/>
  <c r="BR153" i="2"/>
  <c r="BP153" i="2"/>
  <c r="BT152" i="2"/>
  <c r="BR152" i="2"/>
  <c r="BP152" i="2"/>
  <c r="BT151" i="2"/>
  <c r="BR151" i="2"/>
  <c r="BP151" i="2"/>
  <c r="BT150" i="2"/>
  <c r="BR150" i="2"/>
  <c r="BP150" i="2"/>
  <c r="BT149" i="2"/>
  <c r="BR149" i="2"/>
  <c r="BP149" i="2"/>
  <c r="BT148" i="2"/>
  <c r="BR148" i="2"/>
  <c r="BP148" i="2"/>
  <c r="BT147" i="2"/>
  <c r="BR147" i="2"/>
  <c r="BP147" i="2"/>
  <c r="BT146" i="2"/>
  <c r="BR146" i="2"/>
  <c r="BP146" i="2"/>
  <c r="BT145" i="2"/>
  <c r="BR145" i="2"/>
  <c r="BP145" i="2"/>
  <c r="BT144" i="2"/>
  <c r="BR144" i="2"/>
  <c r="BP144" i="2"/>
  <c r="BT143" i="2"/>
  <c r="BR143" i="2"/>
  <c r="BP143" i="2"/>
  <c r="BT142" i="2"/>
  <c r="BR142" i="2"/>
  <c r="BP142" i="2"/>
  <c r="BT141" i="2"/>
  <c r="BR141" i="2"/>
  <c r="BP141" i="2"/>
  <c r="BT140" i="2"/>
  <c r="BR140" i="2"/>
  <c r="BP140" i="2"/>
  <c r="BT138" i="2"/>
  <c r="BT137" i="2" s="1"/>
  <c r="BR138" i="2"/>
  <c r="BP138" i="2"/>
  <c r="BT136" i="2"/>
  <c r="BR136" i="2"/>
  <c r="BP136" i="2"/>
  <c r="BT135" i="2"/>
  <c r="BR135" i="2"/>
  <c r="BP135" i="2"/>
  <c r="BT134" i="2"/>
  <c r="BR134" i="2"/>
  <c r="BP134" i="2"/>
  <c r="BT133" i="2"/>
  <c r="BR133" i="2"/>
  <c r="BP133" i="2"/>
  <c r="BT132" i="2"/>
  <c r="BR132" i="2"/>
  <c r="BP132" i="2"/>
  <c r="BT131" i="2"/>
  <c r="BR131" i="2"/>
  <c r="BP131" i="2"/>
  <c r="BT130" i="2"/>
  <c r="BR130" i="2"/>
  <c r="BP130" i="2"/>
  <c r="BT129" i="2"/>
  <c r="BR129" i="2"/>
  <c r="BP129" i="2"/>
  <c r="BT128" i="2"/>
  <c r="BR128" i="2"/>
  <c r="BP128" i="2"/>
  <c r="BT127" i="2"/>
  <c r="BR127" i="2"/>
  <c r="BP127" i="2"/>
  <c r="BT126" i="2"/>
  <c r="BR126" i="2"/>
  <c r="BP126" i="2"/>
  <c r="BT125" i="2"/>
  <c r="BR125" i="2"/>
  <c r="BP125" i="2"/>
  <c r="BT124" i="2"/>
  <c r="BR124" i="2"/>
  <c r="BP124" i="2"/>
  <c r="BT123" i="2"/>
  <c r="BR123" i="2"/>
  <c r="BP123" i="2"/>
  <c r="BT122" i="2"/>
  <c r="BR122" i="2"/>
  <c r="BP122" i="2"/>
  <c r="BT121" i="2"/>
  <c r="BR121" i="2"/>
  <c r="BP121" i="2"/>
  <c r="BT120" i="2"/>
  <c r="BR120" i="2"/>
  <c r="BP120" i="2"/>
  <c r="BR137" i="2"/>
  <c r="BP137" i="2"/>
  <c r="BT119" i="2"/>
  <c r="BR119" i="2"/>
  <c r="BP119" i="2"/>
  <c r="BT183" i="2" l="1"/>
  <c r="BR599" i="2"/>
  <c r="BT567" i="2"/>
  <c r="BP575" i="2"/>
  <c r="BT575" i="2"/>
  <c r="BT118" i="2"/>
  <c r="BR183" i="2"/>
  <c r="BR380" i="2"/>
  <c r="BT531" i="2"/>
  <c r="BP183" i="2"/>
  <c r="BR617" i="2"/>
  <c r="BT163" i="2"/>
  <c r="BP531" i="2"/>
  <c r="BR531" i="2"/>
  <c r="BT679" i="2"/>
  <c r="BP607" i="2"/>
  <c r="BT349" i="2"/>
  <c r="BT231" i="2"/>
  <c r="BR353" i="2"/>
  <c r="BR567" i="2"/>
  <c r="BP599" i="2"/>
  <c r="BT607" i="2"/>
  <c r="BP617" i="2"/>
  <c r="BR649" i="2"/>
  <c r="BT659" i="2"/>
  <c r="BP567" i="2"/>
  <c r="BR575" i="2"/>
  <c r="BT599" i="2"/>
  <c r="BT617" i="2"/>
  <c r="BT684" i="2"/>
  <c r="BT694" i="2"/>
  <c r="BT433" i="2"/>
  <c r="BT649" i="2"/>
  <c r="BT669" i="2"/>
  <c r="BR607" i="2"/>
  <c r="BP649" i="2"/>
  <c r="BP659" i="2"/>
  <c r="BT689" i="2"/>
  <c r="BP353" i="2"/>
  <c r="BP433" i="2"/>
  <c r="BR433" i="2"/>
  <c r="BR614" i="2"/>
  <c r="BT139" i="2"/>
  <c r="BP380" i="2"/>
  <c r="BR118" i="2"/>
  <c r="BP319" i="2"/>
  <c r="BR659" i="2"/>
  <c r="BP684" i="2"/>
  <c r="BT340" i="2"/>
  <c r="BT380" i="2"/>
  <c r="BP669" i="2"/>
  <c r="BP694" i="2"/>
  <c r="BP705" i="2"/>
  <c r="BP118" i="2"/>
  <c r="BP173" i="2"/>
  <c r="BR319" i="2"/>
  <c r="BT614" i="2"/>
  <c r="BR679" i="2"/>
  <c r="BR689" i="2"/>
  <c r="BP139" i="2"/>
  <c r="BR139" i="2"/>
  <c r="BR413" i="2"/>
  <c r="BT173" i="2"/>
  <c r="BP614" i="2"/>
  <c r="BP679" i="2"/>
  <c r="BP689" i="2"/>
  <c r="BR694" i="2"/>
  <c r="BP413" i="2"/>
  <c r="BT413" i="2"/>
  <c r="BT705" i="2"/>
  <c r="BR705" i="2"/>
  <c r="BR684" i="2"/>
  <c r="BR669" i="2"/>
  <c r="BP163" i="2"/>
  <c r="BP231" i="2"/>
  <c r="BT319" i="2"/>
  <c r="BR349" i="2"/>
  <c r="BP349" i="2"/>
  <c r="BR340" i="2"/>
  <c r="BT353" i="2"/>
  <c r="BR163" i="2"/>
  <c r="BR173" i="2"/>
  <c r="BR231" i="2"/>
  <c r="BP340" i="2"/>
  <c r="BT117" i="2" l="1"/>
  <c r="BP339" i="2"/>
  <c r="BT339" i="2"/>
  <c r="BR339" i="2"/>
  <c r="BR117" i="2"/>
  <c r="BP117" i="2"/>
  <c r="BT116" i="2" l="1"/>
  <c r="BP116" i="2"/>
  <c r="BR116" i="2"/>
  <c r="BI338" i="2" l="1"/>
  <c r="BG338" i="2"/>
  <c r="BF338" i="2"/>
  <c r="BE338" i="2"/>
  <c r="BC338" i="2"/>
  <c r="V338" i="2"/>
  <c r="R338" i="2"/>
  <c r="P338" i="2"/>
  <c r="J338" i="2"/>
  <c r="BD338" i="2" s="1"/>
  <c r="BI337" i="2"/>
  <c r="BG337" i="2"/>
  <c r="BF337" i="2"/>
  <c r="BE337" i="2"/>
  <c r="BC337" i="2"/>
  <c r="V337" i="2"/>
  <c r="R337" i="2"/>
  <c r="P337" i="2"/>
  <c r="J337" i="2"/>
  <c r="BD337" i="2" s="1"/>
  <c r="BI336" i="2"/>
  <c r="BG336" i="2"/>
  <c r="BF336" i="2"/>
  <c r="BE336" i="2"/>
  <c r="BC336" i="2"/>
  <c r="V336" i="2"/>
  <c r="R336" i="2"/>
  <c r="P336" i="2"/>
  <c r="J336" i="2"/>
  <c r="BD336" i="2" s="1"/>
  <c r="BI335" i="2"/>
  <c r="BG335" i="2"/>
  <c r="BF335" i="2"/>
  <c r="BE335" i="2"/>
  <c r="BC335" i="2"/>
  <c r="V335" i="2"/>
  <c r="R335" i="2"/>
  <c r="P335" i="2"/>
  <c r="J335" i="2"/>
  <c r="BD335" i="2" s="1"/>
  <c r="BI334" i="2"/>
  <c r="BG334" i="2"/>
  <c r="BF334" i="2"/>
  <c r="BE334" i="2"/>
  <c r="BC334" i="2"/>
  <c r="V334" i="2"/>
  <c r="R334" i="2"/>
  <c r="P334" i="2"/>
  <c r="J334" i="2"/>
  <c r="BD334" i="2" s="1"/>
  <c r="BI332" i="2"/>
  <c r="BG332" i="2"/>
  <c r="BF332" i="2"/>
  <c r="BE332" i="2"/>
  <c r="BC332" i="2"/>
  <c r="V332" i="2"/>
  <c r="R332" i="2"/>
  <c r="P332" i="2"/>
  <c r="J332" i="2"/>
  <c r="BD332" i="2" s="1"/>
  <c r="BI331" i="2"/>
  <c r="BG331" i="2"/>
  <c r="BF331" i="2"/>
  <c r="BE331" i="2"/>
  <c r="BC331" i="2"/>
  <c r="V331" i="2"/>
  <c r="R331" i="2"/>
  <c r="P331" i="2"/>
  <c r="J331" i="2"/>
  <c r="BD331" i="2" s="1"/>
  <c r="BI325" i="2"/>
  <c r="BG325" i="2"/>
  <c r="BF325" i="2"/>
  <c r="BE325" i="2"/>
  <c r="BC325" i="2"/>
  <c r="V325" i="2"/>
  <c r="R325" i="2"/>
  <c r="P325" i="2"/>
  <c r="J325" i="2"/>
  <c r="BD325" i="2" s="1"/>
  <c r="BI324" i="2"/>
  <c r="BG324" i="2"/>
  <c r="BF324" i="2"/>
  <c r="BE324" i="2"/>
  <c r="BC324" i="2"/>
  <c r="V324" i="2"/>
  <c r="R324" i="2"/>
  <c r="P324" i="2"/>
  <c r="J324" i="2"/>
  <c r="BD324" i="2" s="1"/>
  <c r="BI322" i="2"/>
  <c r="BG322" i="2"/>
  <c r="BF322" i="2"/>
  <c r="BE322" i="2"/>
  <c r="BC322" i="2"/>
  <c r="V322" i="2"/>
  <c r="R322" i="2"/>
  <c r="P322" i="2"/>
  <c r="J322" i="2"/>
  <c r="BD322" i="2" s="1"/>
  <c r="BI321" i="2"/>
  <c r="BG321" i="2"/>
  <c r="BF321" i="2"/>
  <c r="BE321" i="2"/>
  <c r="BC321" i="2"/>
  <c r="V321" i="2"/>
  <c r="R321" i="2"/>
  <c r="P321" i="2"/>
  <c r="J321" i="2"/>
  <c r="BD321" i="2" s="1"/>
  <c r="V255" i="2" l="1"/>
  <c r="V164" i="2"/>
  <c r="V257" i="2"/>
  <c r="S652" i="2"/>
  <c r="S651" i="2"/>
  <c r="S596" i="2"/>
  <c r="S591" i="2"/>
  <c r="S590" i="2"/>
  <c r="S589" i="2"/>
  <c r="S588" i="2"/>
  <c r="S587" i="2"/>
  <c r="S586" i="2"/>
  <c r="U585" i="2"/>
  <c r="U584" i="2"/>
  <c r="U583" i="2"/>
  <c r="U582" i="2"/>
  <c r="U581" i="2"/>
  <c r="U580" i="2"/>
  <c r="U579" i="2"/>
  <c r="U578" i="2"/>
  <c r="U410" i="2"/>
  <c r="U380" i="2" s="1"/>
  <c r="S400" i="2"/>
  <c r="S392" i="2"/>
  <c r="S390" i="2"/>
  <c r="S388" i="2"/>
  <c r="S386" i="2"/>
  <c r="U377" i="2"/>
  <c r="S368" i="2"/>
  <c r="S362" i="2"/>
  <c r="S359" i="2"/>
  <c r="S318" i="2"/>
  <c r="S317" i="2"/>
  <c r="U315" i="2"/>
  <c r="U310" i="2"/>
  <c r="U308" i="2"/>
  <c r="U307" i="2"/>
  <c r="U305" i="2"/>
  <c r="U304" i="2"/>
  <c r="U303" i="2"/>
  <c r="U302" i="2"/>
  <c r="U300" i="2"/>
  <c r="U299" i="2"/>
  <c r="U295" i="2"/>
  <c r="U293" i="2"/>
  <c r="U288" i="2"/>
  <c r="U282" i="2"/>
  <c r="U273" i="2"/>
  <c r="U272" i="2"/>
  <c r="U269" i="2"/>
  <c r="U270" i="2"/>
  <c r="S266" i="2"/>
  <c r="U265" i="2"/>
  <c r="U264" i="2"/>
  <c r="U262" i="2"/>
  <c r="U261" i="2"/>
  <c r="U260" i="2"/>
  <c r="U258" i="2"/>
  <c r="U256" i="2"/>
  <c r="S234" i="2"/>
  <c r="R196" i="2"/>
  <c r="S169" i="2"/>
  <c r="S163" i="2" s="1"/>
  <c r="S154" i="2"/>
  <c r="S139" i="2" s="1"/>
  <c r="S705" i="2"/>
  <c r="S694" i="2"/>
  <c r="S689" i="2"/>
  <c r="S684" i="2"/>
  <c r="S679" i="2"/>
  <c r="S669" i="2"/>
  <c r="S659" i="2"/>
  <c r="S617" i="2"/>
  <c r="S614" i="2"/>
  <c r="S607" i="2"/>
  <c r="S599" i="2"/>
  <c r="S567" i="2"/>
  <c r="S531" i="2"/>
  <c r="S433" i="2"/>
  <c r="S413" i="2"/>
  <c r="S349" i="2"/>
  <c r="S340" i="2"/>
  <c r="U705" i="2"/>
  <c r="U694" i="2"/>
  <c r="U689" i="2"/>
  <c r="U684" i="2"/>
  <c r="U679" i="2"/>
  <c r="U669" i="2"/>
  <c r="U659" i="2"/>
  <c r="U649" i="2"/>
  <c r="U617" i="2"/>
  <c r="U614" i="2"/>
  <c r="U607" i="2"/>
  <c r="U599" i="2"/>
  <c r="U567" i="2"/>
  <c r="U531" i="2"/>
  <c r="U433" i="2"/>
  <c r="U413" i="2"/>
  <c r="U353" i="2"/>
  <c r="U349" i="2"/>
  <c r="U340" i="2"/>
  <c r="V174" i="2"/>
  <c r="U319" i="2"/>
  <c r="U183" i="2"/>
  <c r="U173" i="2"/>
  <c r="U163" i="2"/>
  <c r="U139" i="2"/>
  <c r="U137" i="2"/>
  <c r="U118" i="2"/>
  <c r="S173" i="2"/>
  <c r="S118" i="2"/>
  <c r="S319" i="2"/>
  <c r="S183" i="2"/>
  <c r="S137" i="2"/>
  <c r="BI648" i="2"/>
  <c r="BG648" i="2"/>
  <c r="BF648" i="2"/>
  <c r="BE648" i="2"/>
  <c r="BC648" i="2"/>
  <c r="V648" i="2"/>
  <c r="R648" i="2"/>
  <c r="P648" i="2"/>
  <c r="J648" i="2"/>
  <c r="BD648" i="2" s="1"/>
  <c r="S353" i="2" l="1"/>
  <c r="S380" i="2"/>
  <c r="S575" i="2"/>
  <c r="S649" i="2"/>
  <c r="U575" i="2"/>
  <c r="U339" i="2" s="1"/>
  <c r="U231" i="2"/>
  <c r="U117" i="2" s="1"/>
  <c r="S231" i="2"/>
  <c r="S117" i="2" s="1"/>
  <c r="S339" i="2" l="1"/>
  <c r="S116" i="2" s="1"/>
  <c r="U116" i="2"/>
  <c r="J268" i="2" l="1"/>
  <c r="BI712" i="2"/>
  <c r="BG712" i="2"/>
  <c r="BF712" i="2"/>
  <c r="BE712" i="2"/>
  <c r="BC712" i="2"/>
  <c r="V712" i="2"/>
  <c r="R712" i="2"/>
  <c r="P712" i="2"/>
  <c r="J712" i="2"/>
  <c r="BD712" i="2" s="1"/>
  <c r="BI713" i="2"/>
  <c r="BG713" i="2"/>
  <c r="BF713" i="2"/>
  <c r="BE713" i="2"/>
  <c r="BC713" i="2"/>
  <c r="V713" i="2"/>
  <c r="R713" i="2"/>
  <c r="P713" i="2"/>
  <c r="J713" i="2"/>
  <c r="BD713" i="2" s="1"/>
  <c r="BI707" i="2"/>
  <c r="BG707" i="2"/>
  <c r="BF707" i="2"/>
  <c r="BE707" i="2"/>
  <c r="BC707" i="2"/>
  <c r="V707" i="2"/>
  <c r="R707" i="2"/>
  <c r="P707" i="2"/>
  <c r="J707" i="2"/>
  <c r="BD707" i="2" s="1"/>
  <c r="BG657" i="2"/>
  <c r="BF657" i="2"/>
  <c r="BE657" i="2"/>
  <c r="BC657" i="2"/>
  <c r="BI597" i="2" l="1"/>
  <c r="BG597" i="2"/>
  <c r="BF597" i="2"/>
  <c r="BE597" i="2"/>
  <c r="BC597" i="2"/>
  <c r="V597" i="2"/>
  <c r="R597" i="2"/>
  <c r="P597" i="2"/>
  <c r="J597" i="2"/>
  <c r="BD597" i="2" s="1"/>
  <c r="BG411" i="2"/>
  <c r="BF411" i="2"/>
  <c r="BE411" i="2"/>
  <c r="BC411" i="2"/>
  <c r="BG378" i="2"/>
  <c r="BF378" i="2"/>
  <c r="BE378" i="2"/>
  <c r="BC378" i="2"/>
  <c r="J273" i="2"/>
  <c r="BI264" i="2"/>
  <c r="BG264" i="2"/>
  <c r="BF264" i="2"/>
  <c r="BE264" i="2"/>
  <c r="BC264" i="2"/>
  <c r="R264" i="2"/>
  <c r="P264" i="2"/>
  <c r="J264" i="2"/>
  <c r="BD264" i="2" s="1"/>
  <c r="BI596" i="2"/>
  <c r="BG596" i="2"/>
  <c r="BF596" i="2"/>
  <c r="BE596" i="2"/>
  <c r="BC596" i="2"/>
  <c r="V596" i="2"/>
  <c r="P596" i="2"/>
  <c r="J596" i="2"/>
  <c r="BD596" i="2" s="1"/>
  <c r="BI400" i="2"/>
  <c r="BG400" i="2"/>
  <c r="BF400" i="2"/>
  <c r="BE400" i="2"/>
  <c r="BC400" i="2"/>
  <c r="V400" i="2"/>
  <c r="P400" i="2"/>
  <c r="J400" i="2"/>
  <c r="BD400" i="2" s="1"/>
  <c r="BI392" i="2"/>
  <c r="BG392" i="2"/>
  <c r="BF392" i="2"/>
  <c r="BE392" i="2"/>
  <c r="BC392" i="2"/>
  <c r="V392" i="2"/>
  <c r="P392" i="2"/>
  <c r="J392" i="2"/>
  <c r="BD392" i="2" s="1"/>
  <c r="BI390" i="2"/>
  <c r="BG390" i="2"/>
  <c r="BF390" i="2"/>
  <c r="BE390" i="2"/>
  <c r="BC390" i="2"/>
  <c r="V390" i="2"/>
  <c r="P390" i="2"/>
  <c r="J390" i="2"/>
  <c r="BD390" i="2" s="1"/>
  <c r="BI388" i="2"/>
  <c r="BG388" i="2"/>
  <c r="BF388" i="2"/>
  <c r="BE388" i="2"/>
  <c r="BC388" i="2"/>
  <c r="V388" i="2"/>
  <c r="P388" i="2"/>
  <c r="J388" i="2"/>
  <c r="BD388" i="2" s="1"/>
  <c r="BI386" i="2"/>
  <c r="BG386" i="2"/>
  <c r="BF386" i="2"/>
  <c r="BE386" i="2"/>
  <c r="BC386" i="2"/>
  <c r="V386" i="2"/>
  <c r="P386" i="2"/>
  <c r="J386" i="2"/>
  <c r="BD386" i="2" s="1"/>
  <c r="BI368" i="2"/>
  <c r="BG368" i="2"/>
  <c r="BF368" i="2"/>
  <c r="BE368" i="2"/>
  <c r="BC368" i="2"/>
  <c r="V368" i="2"/>
  <c r="P368" i="2"/>
  <c r="J368" i="2"/>
  <c r="BD368" i="2" s="1"/>
  <c r="BI365" i="2"/>
  <c r="BG365" i="2"/>
  <c r="BF365" i="2"/>
  <c r="BE365" i="2"/>
  <c r="BC365" i="2"/>
  <c r="V365" i="2"/>
  <c r="R365" i="2"/>
  <c r="P365" i="2"/>
  <c r="J365" i="2"/>
  <c r="BD365" i="2" s="1"/>
  <c r="BI362" i="2"/>
  <c r="BG362" i="2"/>
  <c r="BF362" i="2"/>
  <c r="BE362" i="2"/>
  <c r="BC362" i="2"/>
  <c r="V362" i="2"/>
  <c r="P362" i="2"/>
  <c r="J362" i="2"/>
  <c r="BD362" i="2" s="1"/>
  <c r="BI359" i="2"/>
  <c r="BG359" i="2"/>
  <c r="BF359" i="2"/>
  <c r="BE359" i="2"/>
  <c r="BC359" i="2"/>
  <c r="V359" i="2"/>
  <c r="P359" i="2"/>
  <c r="J359" i="2"/>
  <c r="BD359" i="2" s="1"/>
  <c r="BI329" i="2"/>
  <c r="BG329" i="2"/>
  <c r="BF329" i="2"/>
  <c r="BE329" i="2"/>
  <c r="BC329" i="2"/>
  <c r="V329" i="2"/>
  <c r="R329" i="2"/>
  <c r="P329" i="2"/>
  <c r="J329" i="2"/>
  <c r="BD329" i="2" s="1"/>
  <c r="BI327" i="2"/>
  <c r="BG327" i="2"/>
  <c r="BF327" i="2"/>
  <c r="BE327" i="2"/>
  <c r="BC327" i="2"/>
  <c r="V327" i="2"/>
  <c r="R327" i="2"/>
  <c r="P327" i="2"/>
  <c r="J327" i="2"/>
  <c r="BD327" i="2" s="1"/>
  <c r="BI282" i="2"/>
  <c r="BG282" i="2"/>
  <c r="BF282" i="2"/>
  <c r="BE282" i="2"/>
  <c r="BC282" i="2"/>
  <c r="R282" i="2"/>
  <c r="P282" i="2"/>
  <c r="J282" i="2"/>
  <c r="BD282" i="2" s="1"/>
  <c r="J283" i="2"/>
  <c r="BD283" i="2" s="1"/>
  <c r="P283" i="2"/>
  <c r="R283" i="2"/>
  <c r="V283" i="2"/>
  <c r="BC283" i="2"/>
  <c r="BE283" i="2"/>
  <c r="BF283" i="2"/>
  <c r="BG283" i="2"/>
  <c r="BI283" i="2"/>
  <c r="BI317" i="2"/>
  <c r="BG317" i="2"/>
  <c r="BF317" i="2"/>
  <c r="BE317" i="2"/>
  <c r="BC317" i="2"/>
  <c r="V317" i="2"/>
  <c r="P317" i="2"/>
  <c r="J317" i="2"/>
  <c r="BD317" i="2" s="1"/>
  <c r="BI315" i="2"/>
  <c r="BG315" i="2"/>
  <c r="BF315" i="2"/>
  <c r="BE315" i="2"/>
  <c r="BC315" i="2"/>
  <c r="R315" i="2"/>
  <c r="P315" i="2"/>
  <c r="J315" i="2"/>
  <c r="BD315" i="2" s="1"/>
  <c r="BI300" i="2"/>
  <c r="BG300" i="2"/>
  <c r="BF300" i="2"/>
  <c r="BE300" i="2"/>
  <c r="BC300" i="2"/>
  <c r="R300" i="2"/>
  <c r="P300" i="2"/>
  <c r="J300" i="2"/>
  <c r="BD300" i="2" s="1"/>
  <c r="BI302" i="2"/>
  <c r="BG302" i="2"/>
  <c r="BF302" i="2"/>
  <c r="BE302" i="2"/>
  <c r="BC302" i="2"/>
  <c r="R302" i="2"/>
  <c r="P302" i="2"/>
  <c r="J302" i="2"/>
  <c r="BD302" i="2" s="1"/>
  <c r="BI295" i="2"/>
  <c r="BG295" i="2"/>
  <c r="BF295" i="2"/>
  <c r="BE295" i="2"/>
  <c r="BC295" i="2"/>
  <c r="R295" i="2"/>
  <c r="P295" i="2"/>
  <c r="J295" i="2"/>
  <c r="BD295" i="2" s="1"/>
  <c r="BI269" i="2" l="1"/>
  <c r="BG269" i="2"/>
  <c r="BF269" i="2"/>
  <c r="BE269" i="2"/>
  <c r="BC269" i="2"/>
  <c r="R269" i="2"/>
  <c r="P269" i="2"/>
  <c r="J269" i="2"/>
  <c r="BD269" i="2" s="1"/>
  <c r="BI260" i="2" l="1"/>
  <c r="BG260" i="2"/>
  <c r="BF260" i="2"/>
  <c r="BE260" i="2"/>
  <c r="BC260" i="2"/>
  <c r="R260" i="2"/>
  <c r="P260" i="2"/>
  <c r="J260" i="2"/>
  <c r="BD260" i="2" s="1"/>
  <c r="BI258" i="2"/>
  <c r="BG258" i="2"/>
  <c r="BF258" i="2"/>
  <c r="BE258" i="2"/>
  <c r="BC258" i="2"/>
  <c r="R258" i="2"/>
  <c r="P258" i="2"/>
  <c r="J258" i="2"/>
  <c r="BD258" i="2" s="1"/>
  <c r="BI256" i="2"/>
  <c r="BG256" i="2"/>
  <c r="BF256" i="2"/>
  <c r="BE256" i="2"/>
  <c r="BC256" i="2"/>
  <c r="R256" i="2"/>
  <c r="P256" i="2"/>
  <c r="J256" i="2"/>
  <c r="BD256" i="2" s="1"/>
  <c r="BI234" i="2"/>
  <c r="BG234" i="2"/>
  <c r="BF234" i="2"/>
  <c r="BE234" i="2"/>
  <c r="BC234" i="2"/>
  <c r="V234" i="2"/>
  <c r="P234" i="2"/>
  <c r="J234" i="2"/>
  <c r="BD234" i="2" s="1"/>
  <c r="BI377" i="2"/>
  <c r="BG377" i="2"/>
  <c r="BF377" i="2"/>
  <c r="BE377" i="2"/>
  <c r="BC377" i="2"/>
  <c r="R377" i="2"/>
  <c r="P377" i="2"/>
  <c r="J377" i="2"/>
  <c r="H379" i="2" s="1"/>
  <c r="BD377" i="2" l="1"/>
  <c r="BI410" i="2"/>
  <c r="BG410" i="2"/>
  <c r="BF410" i="2"/>
  <c r="BE410" i="2"/>
  <c r="BC410" i="2"/>
  <c r="R410" i="2"/>
  <c r="P410" i="2"/>
  <c r="J410" i="2"/>
  <c r="BC412" i="2"/>
  <c r="BE412" i="2"/>
  <c r="BF412" i="2"/>
  <c r="BG412" i="2"/>
  <c r="BI261" i="2"/>
  <c r="BG261" i="2"/>
  <c r="BF261" i="2"/>
  <c r="BE261" i="2"/>
  <c r="BC261" i="2"/>
  <c r="R261" i="2"/>
  <c r="P261" i="2"/>
  <c r="J261" i="2"/>
  <c r="BD261" i="2" s="1"/>
  <c r="BI308" i="2"/>
  <c r="BG308" i="2"/>
  <c r="BF308" i="2"/>
  <c r="BE308" i="2"/>
  <c r="BC308" i="2"/>
  <c r="R308" i="2"/>
  <c r="P308" i="2"/>
  <c r="J308" i="2"/>
  <c r="BD308" i="2" s="1"/>
  <c r="BI310" i="2"/>
  <c r="BG310" i="2"/>
  <c r="BF310" i="2"/>
  <c r="BE310" i="2"/>
  <c r="BC310" i="2"/>
  <c r="R310" i="2"/>
  <c r="P310" i="2"/>
  <c r="J310" i="2"/>
  <c r="BD310" i="2" s="1"/>
  <c r="BI305" i="2"/>
  <c r="BG305" i="2"/>
  <c r="BF305" i="2"/>
  <c r="BE305" i="2"/>
  <c r="BC305" i="2"/>
  <c r="R305" i="2"/>
  <c r="P305" i="2"/>
  <c r="J305" i="2"/>
  <c r="BD305" i="2" s="1"/>
  <c r="BI304" i="2"/>
  <c r="BG304" i="2"/>
  <c r="BF304" i="2"/>
  <c r="BE304" i="2"/>
  <c r="BC304" i="2"/>
  <c r="R304" i="2"/>
  <c r="P304" i="2"/>
  <c r="J304" i="2"/>
  <c r="BD304" i="2" s="1"/>
  <c r="BI307" i="2"/>
  <c r="BG307" i="2"/>
  <c r="BF307" i="2"/>
  <c r="BE307" i="2"/>
  <c r="BC307" i="2"/>
  <c r="R307" i="2"/>
  <c r="P307" i="2"/>
  <c r="J307" i="2"/>
  <c r="BD307" i="2" s="1"/>
  <c r="BI303" i="2"/>
  <c r="BG303" i="2"/>
  <c r="BF303" i="2"/>
  <c r="BE303" i="2"/>
  <c r="BC303" i="2"/>
  <c r="R303" i="2"/>
  <c r="P303" i="2"/>
  <c r="J303" i="2"/>
  <c r="BD303" i="2" s="1"/>
  <c r="BI293" i="2"/>
  <c r="BG293" i="2"/>
  <c r="BF293" i="2"/>
  <c r="BE293" i="2"/>
  <c r="BC293" i="2"/>
  <c r="R293" i="2"/>
  <c r="P293" i="2"/>
  <c r="J293" i="2"/>
  <c r="BD293" i="2" s="1"/>
  <c r="BI266" i="2"/>
  <c r="BG266" i="2"/>
  <c r="BF266" i="2"/>
  <c r="BE266" i="2"/>
  <c r="BC266" i="2"/>
  <c r="V266" i="2"/>
  <c r="P266" i="2"/>
  <c r="J266" i="2"/>
  <c r="BD266" i="2" s="1"/>
  <c r="BI265" i="2"/>
  <c r="BG265" i="2"/>
  <c r="BF265" i="2"/>
  <c r="BE265" i="2"/>
  <c r="BC265" i="2"/>
  <c r="R265" i="2"/>
  <c r="P265" i="2"/>
  <c r="J265" i="2"/>
  <c r="BD265" i="2" s="1"/>
  <c r="BI316" i="2"/>
  <c r="BG316" i="2"/>
  <c r="BF316" i="2"/>
  <c r="BE316" i="2"/>
  <c r="BC316" i="2"/>
  <c r="V316" i="2"/>
  <c r="R316" i="2"/>
  <c r="P316" i="2"/>
  <c r="J316" i="2"/>
  <c r="BD316" i="2" s="1"/>
  <c r="BD410" i="2" l="1"/>
  <c r="H412" i="2"/>
  <c r="BI299" i="2"/>
  <c r="BG299" i="2"/>
  <c r="BF299" i="2"/>
  <c r="BE299" i="2"/>
  <c r="BC299" i="2"/>
  <c r="R299" i="2"/>
  <c r="P299" i="2"/>
  <c r="J299" i="2"/>
  <c r="BD299" i="2" s="1"/>
  <c r="BI267" i="2"/>
  <c r="BG267" i="2"/>
  <c r="BF267" i="2"/>
  <c r="BE267" i="2"/>
  <c r="BC267" i="2"/>
  <c r="V267" i="2"/>
  <c r="R267" i="2"/>
  <c r="P267" i="2"/>
  <c r="J267" i="2"/>
  <c r="BD267" i="2" s="1"/>
  <c r="J412" i="2" l="1"/>
  <c r="BD412" i="2" s="1"/>
  <c r="BI412" i="2"/>
  <c r="V412" i="2"/>
  <c r="R412" i="2"/>
  <c r="P412" i="2"/>
  <c r="BI270" i="2"/>
  <c r="BG270" i="2"/>
  <c r="BF270" i="2"/>
  <c r="BE270" i="2"/>
  <c r="BC270" i="2"/>
  <c r="R270" i="2"/>
  <c r="P270" i="2"/>
  <c r="J270" i="2"/>
  <c r="BD270" i="2" s="1"/>
  <c r="BI288" i="2"/>
  <c r="BG288" i="2"/>
  <c r="BF288" i="2"/>
  <c r="BE288" i="2"/>
  <c r="BC288" i="2"/>
  <c r="R288" i="2"/>
  <c r="P288" i="2"/>
  <c r="J288" i="2"/>
  <c r="BD288" i="2" s="1"/>
  <c r="V268" i="2"/>
  <c r="BI262" i="2"/>
  <c r="BG262" i="2"/>
  <c r="BF262" i="2"/>
  <c r="BE262" i="2"/>
  <c r="BC262" i="2"/>
  <c r="R262" i="2"/>
  <c r="P262" i="2"/>
  <c r="J262" i="2"/>
  <c r="BD262" i="2" s="1"/>
  <c r="BI273" i="2"/>
  <c r="BG273" i="2"/>
  <c r="BF273" i="2"/>
  <c r="BE273" i="2"/>
  <c r="BC273" i="2"/>
  <c r="R273" i="2"/>
  <c r="P273" i="2"/>
  <c r="BD273" i="2"/>
  <c r="BI272" i="2"/>
  <c r="BG272" i="2"/>
  <c r="BF272" i="2"/>
  <c r="BE272" i="2"/>
  <c r="BC272" i="2"/>
  <c r="R272" i="2"/>
  <c r="P272" i="2"/>
  <c r="J272" i="2"/>
  <c r="BD272" i="2" s="1"/>
  <c r="BI577" i="2"/>
  <c r="BG577" i="2"/>
  <c r="BF577" i="2"/>
  <c r="BE577" i="2"/>
  <c r="BC577" i="2"/>
  <c r="V577" i="2"/>
  <c r="R577" i="2"/>
  <c r="P577" i="2"/>
  <c r="J577" i="2"/>
  <c r="BD577" i="2" s="1"/>
  <c r="BI583" i="2"/>
  <c r="BG583" i="2"/>
  <c r="BF583" i="2"/>
  <c r="BE583" i="2"/>
  <c r="BC583" i="2"/>
  <c r="R583" i="2"/>
  <c r="P583" i="2"/>
  <c r="J583" i="2"/>
  <c r="BD583" i="2" s="1"/>
  <c r="BI595" i="2"/>
  <c r="BG595" i="2"/>
  <c r="BF595" i="2"/>
  <c r="BE595" i="2"/>
  <c r="BC595" i="2"/>
  <c r="V595" i="2"/>
  <c r="R595" i="2"/>
  <c r="P595" i="2"/>
  <c r="J595" i="2"/>
  <c r="BD595" i="2" s="1"/>
  <c r="BI591" i="2"/>
  <c r="BG591" i="2"/>
  <c r="BF591" i="2"/>
  <c r="BE591" i="2"/>
  <c r="BC591" i="2"/>
  <c r="V591" i="2"/>
  <c r="P591" i="2"/>
  <c r="J591" i="2"/>
  <c r="BD591" i="2" s="1"/>
  <c r="BI590" i="2"/>
  <c r="BG590" i="2"/>
  <c r="BF590" i="2"/>
  <c r="BE590" i="2"/>
  <c r="BC590" i="2"/>
  <c r="V590" i="2"/>
  <c r="P590" i="2"/>
  <c r="J590" i="2"/>
  <c r="BD590" i="2" s="1"/>
  <c r="BI589" i="2"/>
  <c r="BG589" i="2"/>
  <c r="BF589" i="2"/>
  <c r="BE589" i="2"/>
  <c r="BC589" i="2"/>
  <c r="V589" i="2"/>
  <c r="P589" i="2"/>
  <c r="J589" i="2"/>
  <c r="BD589" i="2" s="1"/>
  <c r="BI588" i="2"/>
  <c r="BG588" i="2"/>
  <c r="BF588" i="2"/>
  <c r="BE588" i="2"/>
  <c r="BC588" i="2"/>
  <c r="V588" i="2"/>
  <c r="P588" i="2"/>
  <c r="J588" i="2"/>
  <c r="BD588" i="2" s="1"/>
  <c r="BI587" i="2"/>
  <c r="BG587" i="2"/>
  <c r="BF587" i="2"/>
  <c r="BE587" i="2"/>
  <c r="BC587" i="2"/>
  <c r="V587" i="2"/>
  <c r="P587" i="2"/>
  <c r="J587" i="2"/>
  <c r="BD587" i="2" s="1"/>
  <c r="BI586" i="2"/>
  <c r="BG586" i="2"/>
  <c r="BF586" i="2"/>
  <c r="BE586" i="2"/>
  <c r="BC586" i="2"/>
  <c r="V586" i="2"/>
  <c r="P586" i="2"/>
  <c r="J586" i="2"/>
  <c r="BD586" i="2" s="1"/>
  <c r="BI585" i="2"/>
  <c r="BG585" i="2"/>
  <c r="BF585" i="2"/>
  <c r="BE585" i="2"/>
  <c r="BC585" i="2"/>
  <c r="R585" i="2"/>
  <c r="P585" i="2"/>
  <c r="J585" i="2"/>
  <c r="BD585" i="2" s="1"/>
  <c r="BI652" i="2"/>
  <c r="BG652" i="2"/>
  <c r="BF652" i="2"/>
  <c r="BE652" i="2"/>
  <c r="BC652" i="2"/>
  <c r="V652" i="2"/>
  <c r="P652" i="2"/>
  <c r="J652" i="2"/>
  <c r="BD652" i="2" s="1"/>
  <c r="BI651" i="2" l="1"/>
  <c r="BG651" i="2"/>
  <c r="BF651" i="2"/>
  <c r="BE651" i="2"/>
  <c r="BC651" i="2"/>
  <c r="V651" i="2"/>
  <c r="P651" i="2"/>
  <c r="J651" i="2"/>
  <c r="BI592" i="2"/>
  <c r="BG592" i="2"/>
  <c r="BF592" i="2"/>
  <c r="BE592" i="2"/>
  <c r="BC592" i="2"/>
  <c r="V592" i="2"/>
  <c r="R592" i="2"/>
  <c r="P592" i="2"/>
  <c r="J592" i="2"/>
  <c r="BD592" i="2" s="1"/>
  <c r="BI593" i="2"/>
  <c r="BG593" i="2"/>
  <c r="BF593" i="2"/>
  <c r="BE593" i="2"/>
  <c r="BC593" i="2"/>
  <c r="V593" i="2"/>
  <c r="R593" i="2"/>
  <c r="P593" i="2"/>
  <c r="J593" i="2"/>
  <c r="BD593" i="2" s="1"/>
  <c r="BI582" i="2"/>
  <c r="BG582" i="2"/>
  <c r="BF582" i="2"/>
  <c r="BE582" i="2"/>
  <c r="BC582" i="2"/>
  <c r="R582" i="2"/>
  <c r="P582" i="2"/>
  <c r="J582" i="2"/>
  <c r="BD582" i="2" s="1"/>
  <c r="BI581" i="2"/>
  <c r="BG581" i="2"/>
  <c r="BF581" i="2"/>
  <c r="BE581" i="2"/>
  <c r="BC581" i="2"/>
  <c r="R581" i="2"/>
  <c r="P581" i="2"/>
  <c r="J581" i="2"/>
  <c r="BI580" i="2"/>
  <c r="BG580" i="2"/>
  <c r="BF580" i="2"/>
  <c r="BE580" i="2"/>
  <c r="BC580" i="2"/>
  <c r="R580" i="2"/>
  <c r="P580" i="2"/>
  <c r="J580" i="2"/>
  <c r="BD580" i="2" s="1"/>
  <c r="BI579" i="2"/>
  <c r="BG579" i="2"/>
  <c r="BF579" i="2"/>
  <c r="BE579" i="2"/>
  <c r="BC579" i="2"/>
  <c r="R579" i="2"/>
  <c r="P579" i="2"/>
  <c r="J579" i="2"/>
  <c r="BD579" i="2" s="1"/>
  <c r="BI584" i="2"/>
  <c r="BG584" i="2"/>
  <c r="BF584" i="2"/>
  <c r="BE584" i="2"/>
  <c r="BC584" i="2"/>
  <c r="R584" i="2"/>
  <c r="P584" i="2"/>
  <c r="J584" i="2"/>
  <c r="BD584" i="2" s="1"/>
  <c r="BI578" i="2"/>
  <c r="BG578" i="2"/>
  <c r="BF578" i="2"/>
  <c r="BE578" i="2"/>
  <c r="BC578" i="2"/>
  <c r="R578" i="2"/>
  <c r="P578" i="2"/>
  <c r="J578" i="2"/>
  <c r="BD578" i="2" s="1"/>
  <c r="BI169" i="2"/>
  <c r="BG169" i="2"/>
  <c r="BF169" i="2"/>
  <c r="BE169" i="2"/>
  <c r="BC169" i="2"/>
  <c r="V169" i="2"/>
  <c r="P169" i="2"/>
  <c r="J169" i="2"/>
  <c r="BD169" i="2" s="1"/>
  <c r="BI155" i="2"/>
  <c r="BG155" i="2"/>
  <c r="BF155" i="2"/>
  <c r="BE155" i="2"/>
  <c r="BC155" i="2"/>
  <c r="V155" i="2"/>
  <c r="R155" i="2"/>
  <c r="P155" i="2"/>
  <c r="J155" i="2"/>
  <c r="BD155" i="2" s="1"/>
  <c r="J39" i="2"/>
  <c r="J38" i="2"/>
  <c r="AY56" i="1" s="1"/>
  <c r="J37" i="2"/>
  <c r="AX56" i="1" s="1"/>
  <c r="BG714" i="2"/>
  <c r="BF714" i="2"/>
  <c r="BE714" i="2"/>
  <c r="BC714" i="2"/>
  <c r="V714" i="2"/>
  <c r="R714" i="2"/>
  <c r="P714" i="2"/>
  <c r="BI714" i="2"/>
  <c r="J714" i="2"/>
  <c r="BD714" i="2" s="1"/>
  <c r="BG711" i="2"/>
  <c r="BF711" i="2"/>
  <c r="BE711" i="2"/>
  <c r="BC711" i="2"/>
  <c r="V711" i="2"/>
  <c r="R711" i="2"/>
  <c r="P711" i="2"/>
  <c r="BI711" i="2"/>
  <c r="J711" i="2"/>
  <c r="BD711" i="2" s="1"/>
  <c r="BG710" i="2"/>
  <c r="BF710" i="2"/>
  <c r="BE710" i="2"/>
  <c r="BC710" i="2"/>
  <c r="V710" i="2"/>
  <c r="R710" i="2"/>
  <c r="P710" i="2"/>
  <c r="BI710" i="2"/>
  <c r="J710" i="2"/>
  <c r="BD710" i="2" s="1"/>
  <c r="BG709" i="2"/>
  <c r="BF709" i="2"/>
  <c r="BE709" i="2"/>
  <c r="BC709" i="2"/>
  <c r="V709" i="2"/>
  <c r="R709" i="2"/>
  <c r="P709" i="2"/>
  <c r="BI709" i="2"/>
  <c r="J709" i="2"/>
  <c r="BD709" i="2" s="1"/>
  <c r="BG708" i="2"/>
  <c r="BF708" i="2"/>
  <c r="BE708" i="2"/>
  <c r="BC708" i="2"/>
  <c r="V708" i="2"/>
  <c r="R708" i="2"/>
  <c r="P708" i="2"/>
  <c r="BI708" i="2"/>
  <c r="J708" i="2"/>
  <c r="BD708" i="2" s="1"/>
  <c r="BG706" i="2"/>
  <c r="BF706" i="2"/>
  <c r="BE706" i="2"/>
  <c r="BC706" i="2"/>
  <c r="V706" i="2"/>
  <c r="R706" i="2"/>
  <c r="P706" i="2"/>
  <c r="BI706" i="2"/>
  <c r="J706" i="2"/>
  <c r="BD706" i="2" s="1"/>
  <c r="BG704" i="2"/>
  <c r="BF704" i="2"/>
  <c r="BE704" i="2"/>
  <c r="BC704" i="2"/>
  <c r="V704" i="2"/>
  <c r="R704" i="2"/>
  <c r="P704" i="2"/>
  <c r="BI704" i="2"/>
  <c r="J704" i="2"/>
  <c r="BD704" i="2" s="1"/>
  <c r="BG703" i="2"/>
  <c r="BF703" i="2"/>
  <c r="BE703" i="2"/>
  <c r="BC703" i="2"/>
  <c r="V703" i="2"/>
  <c r="R703" i="2"/>
  <c r="P703" i="2"/>
  <c r="BI703" i="2"/>
  <c r="J703" i="2"/>
  <c r="BD703" i="2" s="1"/>
  <c r="BG702" i="2"/>
  <c r="BF702" i="2"/>
  <c r="BE702" i="2"/>
  <c r="BC702" i="2"/>
  <c r="V702" i="2"/>
  <c r="R702" i="2"/>
  <c r="P702" i="2"/>
  <c r="BI702" i="2"/>
  <c r="J702" i="2"/>
  <c r="BD702" i="2" s="1"/>
  <c r="BG701" i="2"/>
  <c r="BF701" i="2"/>
  <c r="BE701" i="2"/>
  <c r="BC701" i="2"/>
  <c r="V701" i="2"/>
  <c r="R701" i="2"/>
  <c r="P701" i="2"/>
  <c r="BI701" i="2"/>
  <c r="J701" i="2"/>
  <c r="BD701" i="2" s="1"/>
  <c r="BG700" i="2"/>
  <c r="BF700" i="2"/>
  <c r="BE700" i="2"/>
  <c r="BC700" i="2"/>
  <c r="V700" i="2"/>
  <c r="R700" i="2"/>
  <c r="P700" i="2"/>
  <c r="BI700" i="2"/>
  <c r="J700" i="2"/>
  <c r="BD700" i="2" s="1"/>
  <c r="BG699" i="2"/>
  <c r="BF699" i="2"/>
  <c r="BE699" i="2"/>
  <c r="BC699" i="2"/>
  <c r="V699" i="2"/>
  <c r="R699" i="2"/>
  <c r="P699" i="2"/>
  <c r="BI699" i="2"/>
  <c r="J699" i="2"/>
  <c r="BD699" i="2" s="1"/>
  <c r="BG698" i="2"/>
  <c r="BF698" i="2"/>
  <c r="BE698" i="2"/>
  <c r="BC698" i="2"/>
  <c r="V698" i="2"/>
  <c r="R698" i="2"/>
  <c r="P698" i="2"/>
  <c r="BI698" i="2"/>
  <c r="J698" i="2"/>
  <c r="BD698" i="2" s="1"/>
  <c r="BG697" i="2"/>
  <c r="BF697" i="2"/>
  <c r="BE697" i="2"/>
  <c r="BC697" i="2"/>
  <c r="V697" i="2"/>
  <c r="R697" i="2"/>
  <c r="P697" i="2"/>
  <c r="BI697" i="2"/>
  <c r="J697" i="2"/>
  <c r="BD697" i="2" s="1"/>
  <c r="BG696" i="2"/>
  <c r="BF696" i="2"/>
  <c r="BE696" i="2"/>
  <c r="BC696" i="2"/>
  <c r="V696" i="2"/>
  <c r="R696" i="2"/>
  <c r="P696" i="2"/>
  <c r="BI696" i="2"/>
  <c r="J696" i="2"/>
  <c r="BD696" i="2" s="1"/>
  <c r="BG695" i="2"/>
  <c r="BF695" i="2"/>
  <c r="BE695" i="2"/>
  <c r="BC695" i="2"/>
  <c r="V695" i="2"/>
  <c r="R695" i="2"/>
  <c r="P695" i="2"/>
  <c r="BI695" i="2"/>
  <c r="J695" i="2"/>
  <c r="BD695" i="2" s="1"/>
  <c r="BG693" i="2"/>
  <c r="BF693" i="2"/>
  <c r="BE693" i="2"/>
  <c r="BC693" i="2"/>
  <c r="V693" i="2"/>
  <c r="R693" i="2"/>
  <c r="P693" i="2"/>
  <c r="BI693" i="2"/>
  <c r="J693" i="2"/>
  <c r="BD693" i="2" s="1"/>
  <c r="BG692" i="2"/>
  <c r="BF692" i="2"/>
  <c r="BE692" i="2"/>
  <c r="BC692" i="2"/>
  <c r="V692" i="2"/>
  <c r="R692" i="2"/>
  <c r="P692" i="2"/>
  <c r="BI692" i="2"/>
  <c r="J692" i="2"/>
  <c r="BD692" i="2" s="1"/>
  <c r="BG691" i="2"/>
  <c r="BF691" i="2"/>
  <c r="BE691" i="2"/>
  <c r="BC691" i="2"/>
  <c r="V691" i="2"/>
  <c r="R691" i="2"/>
  <c r="P691" i="2"/>
  <c r="BI691" i="2"/>
  <c r="J691" i="2"/>
  <c r="BD691" i="2" s="1"/>
  <c r="BG690" i="2"/>
  <c r="BF690" i="2"/>
  <c r="BE690" i="2"/>
  <c r="BC690" i="2"/>
  <c r="V690" i="2"/>
  <c r="R690" i="2"/>
  <c r="P690" i="2"/>
  <c r="BI690" i="2"/>
  <c r="J690" i="2"/>
  <c r="BD690" i="2" s="1"/>
  <c r="BG688" i="2"/>
  <c r="BF688" i="2"/>
  <c r="BE688" i="2"/>
  <c r="BC688" i="2"/>
  <c r="V688" i="2"/>
  <c r="R688" i="2"/>
  <c r="P688" i="2"/>
  <c r="BI688" i="2"/>
  <c r="J688" i="2"/>
  <c r="BD688" i="2" s="1"/>
  <c r="BG687" i="2"/>
  <c r="BF687" i="2"/>
  <c r="BE687" i="2"/>
  <c r="BC687" i="2"/>
  <c r="V687" i="2"/>
  <c r="R687" i="2"/>
  <c r="P687" i="2"/>
  <c r="BI687" i="2"/>
  <c r="J687" i="2"/>
  <c r="BD687" i="2" s="1"/>
  <c r="BG686" i="2"/>
  <c r="BF686" i="2"/>
  <c r="BE686" i="2"/>
  <c r="BC686" i="2"/>
  <c r="V686" i="2"/>
  <c r="R686" i="2"/>
  <c r="P686" i="2"/>
  <c r="BI686" i="2"/>
  <c r="J686" i="2"/>
  <c r="BD686" i="2" s="1"/>
  <c r="BG685" i="2"/>
  <c r="BF685" i="2"/>
  <c r="BE685" i="2"/>
  <c r="BC685" i="2"/>
  <c r="V685" i="2"/>
  <c r="R685" i="2"/>
  <c r="P685" i="2"/>
  <c r="BI685" i="2"/>
  <c r="J685" i="2"/>
  <c r="BD685" i="2" s="1"/>
  <c r="BG683" i="2"/>
  <c r="BF683" i="2"/>
  <c r="BE683" i="2"/>
  <c r="BC683" i="2"/>
  <c r="V683" i="2"/>
  <c r="R683" i="2"/>
  <c r="P683" i="2"/>
  <c r="BI683" i="2"/>
  <c r="J683" i="2"/>
  <c r="BD683" i="2" s="1"/>
  <c r="BG682" i="2"/>
  <c r="BF682" i="2"/>
  <c r="BE682" i="2"/>
  <c r="BC682" i="2"/>
  <c r="V682" i="2"/>
  <c r="R682" i="2"/>
  <c r="P682" i="2"/>
  <c r="BI682" i="2"/>
  <c r="J682" i="2"/>
  <c r="BD682" i="2" s="1"/>
  <c r="BG681" i="2"/>
  <c r="BF681" i="2"/>
  <c r="BE681" i="2"/>
  <c r="BC681" i="2"/>
  <c r="V681" i="2"/>
  <c r="R681" i="2"/>
  <c r="P681" i="2"/>
  <c r="BI681" i="2"/>
  <c r="J681" i="2"/>
  <c r="BD681" i="2" s="1"/>
  <c r="BG680" i="2"/>
  <c r="BF680" i="2"/>
  <c r="BE680" i="2"/>
  <c r="BC680" i="2"/>
  <c r="V680" i="2"/>
  <c r="R680" i="2"/>
  <c r="P680" i="2"/>
  <c r="BI680" i="2"/>
  <c r="J680" i="2"/>
  <c r="BD680" i="2" s="1"/>
  <c r="BG678" i="2"/>
  <c r="BF678" i="2"/>
  <c r="BE678" i="2"/>
  <c r="BC678" i="2"/>
  <c r="V678" i="2"/>
  <c r="R678" i="2"/>
  <c r="P678" i="2"/>
  <c r="BI678" i="2"/>
  <c r="J678" i="2"/>
  <c r="BD678" i="2" s="1"/>
  <c r="BG677" i="2"/>
  <c r="BF677" i="2"/>
  <c r="BE677" i="2"/>
  <c r="BC677" i="2"/>
  <c r="V677" i="2"/>
  <c r="R677" i="2"/>
  <c r="P677" i="2"/>
  <c r="BI677" i="2"/>
  <c r="J677" i="2"/>
  <c r="BD677" i="2" s="1"/>
  <c r="BG676" i="2"/>
  <c r="BF676" i="2"/>
  <c r="BE676" i="2"/>
  <c r="BC676" i="2"/>
  <c r="V676" i="2"/>
  <c r="R676" i="2"/>
  <c r="P676" i="2"/>
  <c r="BI676" i="2"/>
  <c r="J676" i="2"/>
  <c r="BD676" i="2" s="1"/>
  <c r="BG675" i="2"/>
  <c r="BF675" i="2"/>
  <c r="BE675" i="2"/>
  <c r="BC675" i="2"/>
  <c r="V675" i="2"/>
  <c r="R675" i="2"/>
  <c r="P675" i="2"/>
  <c r="BI675" i="2"/>
  <c r="J675" i="2"/>
  <c r="BD675" i="2" s="1"/>
  <c r="BG674" i="2"/>
  <c r="BF674" i="2"/>
  <c r="BE674" i="2"/>
  <c r="BC674" i="2"/>
  <c r="V674" i="2"/>
  <c r="R674" i="2"/>
  <c r="P674" i="2"/>
  <c r="BI674" i="2"/>
  <c r="J674" i="2"/>
  <c r="BD674" i="2" s="1"/>
  <c r="BG673" i="2"/>
  <c r="BF673" i="2"/>
  <c r="BE673" i="2"/>
  <c r="BC673" i="2"/>
  <c r="V673" i="2"/>
  <c r="R673" i="2"/>
  <c r="P673" i="2"/>
  <c r="BI673" i="2"/>
  <c r="J673" i="2"/>
  <c r="BD673" i="2" s="1"/>
  <c r="BG672" i="2"/>
  <c r="BF672" i="2"/>
  <c r="BE672" i="2"/>
  <c r="BC672" i="2"/>
  <c r="V672" i="2"/>
  <c r="R672" i="2"/>
  <c r="P672" i="2"/>
  <c r="BI672" i="2"/>
  <c r="J672" i="2"/>
  <c r="BD672" i="2" s="1"/>
  <c r="BG671" i="2"/>
  <c r="BF671" i="2"/>
  <c r="BE671" i="2"/>
  <c r="BC671" i="2"/>
  <c r="V671" i="2"/>
  <c r="R671" i="2"/>
  <c r="P671" i="2"/>
  <c r="BI671" i="2"/>
  <c r="J671" i="2"/>
  <c r="BD671" i="2" s="1"/>
  <c r="BG670" i="2"/>
  <c r="BF670" i="2"/>
  <c r="BE670" i="2"/>
  <c r="BC670" i="2"/>
  <c r="V670" i="2"/>
  <c r="R670" i="2"/>
  <c r="P670" i="2"/>
  <c r="BI670" i="2"/>
  <c r="J670" i="2"/>
  <c r="BD670" i="2" s="1"/>
  <c r="BG668" i="2"/>
  <c r="BF668" i="2"/>
  <c r="BE668" i="2"/>
  <c r="BC668" i="2"/>
  <c r="V668" i="2"/>
  <c r="R668" i="2"/>
  <c r="P668" i="2"/>
  <c r="BI668" i="2"/>
  <c r="J668" i="2"/>
  <c r="BD668" i="2" s="1"/>
  <c r="BG667" i="2"/>
  <c r="BF667" i="2"/>
  <c r="BE667" i="2"/>
  <c r="BC667" i="2"/>
  <c r="V667" i="2"/>
  <c r="R667" i="2"/>
  <c r="P667" i="2"/>
  <c r="BI667" i="2"/>
  <c r="J667" i="2"/>
  <c r="BD667" i="2" s="1"/>
  <c r="BG666" i="2"/>
  <c r="BF666" i="2"/>
  <c r="BE666" i="2"/>
  <c r="BC666" i="2"/>
  <c r="V666" i="2"/>
  <c r="R666" i="2"/>
  <c r="P666" i="2"/>
  <c r="BI666" i="2"/>
  <c r="J666" i="2"/>
  <c r="BD666" i="2" s="1"/>
  <c r="BG665" i="2"/>
  <c r="BF665" i="2"/>
  <c r="BE665" i="2"/>
  <c r="BC665" i="2"/>
  <c r="V665" i="2"/>
  <c r="R665" i="2"/>
  <c r="P665" i="2"/>
  <c r="BI665" i="2"/>
  <c r="J665" i="2"/>
  <c r="BD665" i="2" s="1"/>
  <c r="BG664" i="2"/>
  <c r="BF664" i="2"/>
  <c r="BE664" i="2"/>
  <c r="BC664" i="2"/>
  <c r="V664" i="2"/>
  <c r="R664" i="2"/>
  <c r="P664" i="2"/>
  <c r="BI664" i="2"/>
  <c r="J664" i="2"/>
  <c r="BD664" i="2" s="1"/>
  <c r="BG663" i="2"/>
  <c r="BF663" i="2"/>
  <c r="BE663" i="2"/>
  <c r="BC663" i="2"/>
  <c r="V663" i="2"/>
  <c r="R663" i="2"/>
  <c r="P663" i="2"/>
  <c r="BI663" i="2"/>
  <c r="J663" i="2"/>
  <c r="BD663" i="2" s="1"/>
  <c r="BG662" i="2"/>
  <c r="BF662" i="2"/>
  <c r="BE662" i="2"/>
  <c r="BC662" i="2"/>
  <c r="V662" i="2"/>
  <c r="R662" i="2"/>
  <c r="P662" i="2"/>
  <c r="BI662" i="2"/>
  <c r="J662" i="2"/>
  <c r="BD662" i="2" s="1"/>
  <c r="BG661" i="2"/>
  <c r="BF661" i="2"/>
  <c r="BE661" i="2"/>
  <c r="BC661" i="2"/>
  <c r="V661" i="2"/>
  <c r="R661" i="2"/>
  <c r="P661" i="2"/>
  <c r="BI661" i="2"/>
  <c r="J661" i="2"/>
  <c r="BD661" i="2" s="1"/>
  <c r="BG660" i="2"/>
  <c r="BF660" i="2"/>
  <c r="BE660" i="2"/>
  <c r="BC660" i="2"/>
  <c r="V660" i="2"/>
  <c r="R660" i="2"/>
  <c r="P660" i="2"/>
  <c r="BI660" i="2"/>
  <c r="J660" i="2"/>
  <c r="BD660" i="2" s="1"/>
  <c r="BG658" i="2"/>
  <c r="BF658" i="2"/>
  <c r="BE658" i="2"/>
  <c r="BC658" i="2"/>
  <c r="BG656" i="2"/>
  <c r="BF656" i="2"/>
  <c r="BE656" i="2"/>
  <c r="BC656" i="2"/>
  <c r="V656" i="2"/>
  <c r="R656" i="2"/>
  <c r="P656" i="2"/>
  <c r="BI656" i="2"/>
  <c r="J656" i="2"/>
  <c r="BD656" i="2" s="1"/>
  <c r="BG655" i="2"/>
  <c r="BF655" i="2"/>
  <c r="BE655" i="2"/>
  <c r="BC655" i="2"/>
  <c r="V655" i="2"/>
  <c r="R655" i="2"/>
  <c r="P655" i="2"/>
  <c r="BI655" i="2"/>
  <c r="J655" i="2"/>
  <c r="BD655" i="2" s="1"/>
  <c r="BG654" i="2"/>
  <c r="BF654" i="2"/>
  <c r="BE654" i="2"/>
  <c r="BC654" i="2"/>
  <c r="V654" i="2"/>
  <c r="R654" i="2"/>
  <c r="P654" i="2"/>
  <c r="BI654" i="2"/>
  <c r="J654" i="2"/>
  <c r="BD654" i="2" s="1"/>
  <c r="BG653" i="2"/>
  <c r="BF653" i="2"/>
  <c r="BE653" i="2"/>
  <c r="BC653" i="2"/>
  <c r="V653" i="2"/>
  <c r="R653" i="2"/>
  <c r="P653" i="2"/>
  <c r="BI653" i="2"/>
  <c r="J653" i="2"/>
  <c r="BD653" i="2" s="1"/>
  <c r="BG650" i="2"/>
  <c r="BF650" i="2"/>
  <c r="BE650" i="2"/>
  <c r="BC650" i="2"/>
  <c r="V650" i="2"/>
  <c r="R650" i="2"/>
  <c r="P650" i="2"/>
  <c r="BI650" i="2"/>
  <c r="J650" i="2"/>
  <c r="BG647" i="2"/>
  <c r="BF647" i="2"/>
  <c r="BE647" i="2"/>
  <c r="BC647" i="2"/>
  <c r="V647" i="2"/>
  <c r="R647" i="2"/>
  <c r="P647" i="2"/>
  <c r="BI647" i="2"/>
  <c r="J647" i="2"/>
  <c r="BD647" i="2" s="1"/>
  <c r="BG646" i="2"/>
  <c r="BF646" i="2"/>
  <c r="BE646" i="2"/>
  <c r="BC646" i="2"/>
  <c r="V646" i="2"/>
  <c r="R646" i="2"/>
  <c r="P646" i="2"/>
  <c r="BI646" i="2"/>
  <c r="J646" i="2"/>
  <c r="BD646" i="2" s="1"/>
  <c r="BG645" i="2"/>
  <c r="BF645" i="2"/>
  <c r="BE645" i="2"/>
  <c r="BC645" i="2"/>
  <c r="V645" i="2"/>
  <c r="R645" i="2"/>
  <c r="P645" i="2"/>
  <c r="BI645" i="2"/>
  <c r="J645" i="2"/>
  <c r="BD645" i="2" s="1"/>
  <c r="BG644" i="2"/>
  <c r="BF644" i="2"/>
  <c r="BE644" i="2"/>
  <c r="BC644" i="2"/>
  <c r="V644" i="2"/>
  <c r="R644" i="2"/>
  <c r="P644" i="2"/>
  <c r="BI644" i="2"/>
  <c r="J644" i="2"/>
  <c r="BD644" i="2" s="1"/>
  <c r="BG643" i="2"/>
  <c r="BF643" i="2"/>
  <c r="BE643" i="2"/>
  <c r="BC643" i="2"/>
  <c r="V643" i="2"/>
  <c r="R643" i="2"/>
  <c r="P643" i="2"/>
  <c r="BI643" i="2"/>
  <c r="J643" i="2"/>
  <c r="BD643" i="2" s="1"/>
  <c r="BG642" i="2"/>
  <c r="BF642" i="2"/>
  <c r="BE642" i="2"/>
  <c r="BC642" i="2"/>
  <c r="V642" i="2"/>
  <c r="R642" i="2"/>
  <c r="P642" i="2"/>
  <c r="BI642" i="2"/>
  <c r="J642" i="2"/>
  <c r="BD642" i="2" s="1"/>
  <c r="BG641" i="2"/>
  <c r="BF641" i="2"/>
  <c r="BE641" i="2"/>
  <c r="BC641" i="2"/>
  <c r="V641" i="2"/>
  <c r="R641" i="2"/>
  <c r="P641" i="2"/>
  <c r="BI641" i="2"/>
  <c r="J641" i="2"/>
  <c r="BD641" i="2" s="1"/>
  <c r="BG640" i="2"/>
  <c r="BF640" i="2"/>
  <c r="BE640" i="2"/>
  <c r="BC640" i="2"/>
  <c r="V640" i="2"/>
  <c r="R640" i="2"/>
  <c r="P640" i="2"/>
  <c r="BI640" i="2"/>
  <c r="J640" i="2"/>
  <c r="BD640" i="2" s="1"/>
  <c r="BG638" i="2"/>
  <c r="BF638" i="2"/>
  <c r="BE638" i="2"/>
  <c r="BC638" i="2"/>
  <c r="V638" i="2"/>
  <c r="R638" i="2"/>
  <c r="P638" i="2"/>
  <c r="BI638" i="2"/>
  <c r="J638" i="2"/>
  <c r="BD638" i="2" s="1"/>
  <c r="BG635" i="2"/>
  <c r="BF635" i="2"/>
  <c r="BE635" i="2"/>
  <c r="BC635" i="2"/>
  <c r="V635" i="2"/>
  <c r="R635" i="2"/>
  <c r="P635" i="2"/>
  <c r="BI635" i="2"/>
  <c r="J635" i="2"/>
  <c r="BD635" i="2" s="1"/>
  <c r="BG634" i="2"/>
  <c r="BF634" i="2"/>
  <c r="BE634" i="2"/>
  <c r="BC634" i="2"/>
  <c r="V634" i="2"/>
  <c r="R634" i="2"/>
  <c r="P634" i="2"/>
  <c r="BI634" i="2"/>
  <c r="J634" i="2"/>
  <c r="BD634" i="2" s="1"/>
  <c r="BG633" i="2"/>
  <c r="BF633" i="2"/>
  <c r="BE633" i="2"/>
  <c r="BC633" i="2"/>
  <c r="V633" i="2"/>
  <c r="R633" i="2"/>
  <c r="P633" i="2"/>
  <c r="BI633" i="2"/>
  <c r="J633" i="2"/>
  <c r="BD633" i="2" s="1"/>
  <c r="BG632" i="2"/>
  <c r="BF632" i="2"/>
  <c r="BE632" i="2"/>
  <c r="BC632" i="2"/>
  <c r="V632" i="2"/>
  <c r="R632" i="2"/>
  <c r="P632" i="2"/>
  <c r="BI632" i="2"/>
  <c r="J632" i="2"/>
  <c r="BD632" i="2" s="1"/>
  <c r="BG631" i="2"/>
  <c r="BF631" i="2"/>
  <c r="BE631" i="2"/>
  <c r="BC631" i="2"/>
  <c r="V631" i="2"/>
  <c r="R631" i="2"/>
  <c r="P631" i="2"/>
  <c r="BI631" i="2"/>
  <c r="J631" i="2"/>
  <c r="BD631" i="2" s="1"/>
  <c r="BG630" i="2"/>
  <c r="BF630" i="2"/>
  <c r="BE630" i="2"/>
  <c r="BC630" i="2"/>
  <c r="V630" i="2"/>
  <c r="R630" i="2"/>
  <c r="P630" i="2"/>
  <c r="BI630" i="2"/>
  <c r="J630" i="2"/>
  <c r="BD630" i="2" s="1"/>
  <c r="BG629" i="2"/>
  <c r="BF629" i="2"/>
  <c r="BE629" i="2"/>
  <c r="BC629" i="2"/>
  <c r="V629" i="2"/>
  <c r="R629" i="2"/>
  <c r="P629" i="2"/>
  <c r="BI629" i="2"/>
  <c r="J629" i="2"/>
  <c r="BD629" i="2" s="1"/>
  <c r="BG628" i="2"/>
  <c r="BF628" i="2"/>
  <c r="BE628" i="2"/>
  <c r="BC628" i="2"/>
  <c r="V628" i="2"/>
  <c r="R628" i="2"/>
  <c r="P628" i="2"/>
  <c r="BI628" i="2"/>
  <c r="J628" i="2"/>
  <c r="BD628" i="2" s="1"/>
  <c r="BG627" i="2"/>
  <c r="BF627" i="2"/>
  <c r="BE627" i="2"/>
  <c r="BC627" i="2"/>
  <c r="V627" i="2"/>
  <c r="R627" i="2"/>
  <c r="P627" i="2"/>
  <c r="BI627" i="2"/>
  <c r="J627" i="2"/>
  <c r="BD627" i="2" s="1"/>
  <c r="BG626" i="2"/>
  <c r="BF626" i="2"/>
  <c r="BE626" i="2"/>
  <c r="BC626" i="2"/>
  <c r="V626" i="2"/>
  <c r="R626" i="2"/>
  <c r="P626" i="2"/>
  <c r="BI626" i="2"/>
  <c r="J626" i="2"/>
  <c r="BD626" i="2" s="1"/>
  <c r="BG625" i="2"/>
  <c r="BF625" i="2"/>
  <c r="BE625" i="2"/>
  <c r="BC625" i="2"/>
  <c r="V625" i="2"/>
  <c r="R625" i="2"/>
  <c r="P625" i="2"/>
  <c r="BI625" i="2"/>
  <c r="J625" i="2"/>
  <c r="BD625" i="2" s="1"/>
  <c r="BG624" i="2"/>
  <c r="BF624" i="2"/>
  <c r="BE624" i="2"/>
  <c r="BC624" i="2"/>
  <c r="V624" i="2"/>
  <c r="R624" i="2"/>
  <c r="P624" i="2"/>
  <c r="BI624" i="2"/>
  <c r="J624" i="2"/>
  <c r="BD624" i="2" s="1"/>
  <c r="BG623" i="2"/>
  <c r="BF623" i="2"/>
  <c r="BE623" i="2"/>
  <c r="BC623" i="2"/>
  <c r="V623" i="2"/>
  <c r="R623" i="2"/>
  <c r="P623" i="2"/>
  <c r="BI623" i="2"/>
  <c r="J623" i="2"/>
  <c r="BD623" i="2" s="1"/>
  <c r="BG622" i="2"/>
  <c r="BF622" i="2"/>
  <c r="BE622" i="2"/>
  <c r="BC622" i="2"/>
  <c r="V622" i="2"/>
  <c r="R622" i="2"/>
  <c r="P622" i="2"/>
  <c r="BI622" i="2"/>
  <c r="J622" i="2"/>
  <c r="BD622" i="2" s="1"/>
  <c r="BG621" i="2"/>
  <c r="BF621" i="2"/>
  <c r="BE621" i="2"/>
  <c r="BC621" i="2"/>
  <c r="V621" i="2"/>
  <c r="R621" i="2"/>
  <c r="P621" i="2"/>
  <c r="BI621" i="2"/>
  <c r="J621" i="2"/>
  <c r="BD621" i="2" s="1"/>
  <c r="BG620" i="2"/>
  <c r="BF620" i="2"/>
  <c r="BE620" i="2"/>
  <c r="BC620" i="2"/>
  <c r="V620" i="2"/>
  <c r="R620" i="2"/>
  <c r="P620" i="2"/>
  <c r="BI620" i="2"/>
  <c r="J620" i="2"/>
  <c r="BD620" i="2" s="1"/>
  <c r="BG619" i="2"/>
  <c r="BF619" i="2"/>
  <c r="BE619" i="2"/>
  <c r="BC619" i="2"/>
  <c r="V619" i="2"/>
  <c r="R619" i="2"/>
  <c r="P619" i="2"/>
  <c r="BI619" i="2"/>
  <c r="J619" i="2"/>
  <c r="BD619" i="2" s="1"/>
  <c r="BG618" i="2"/>
  <c r="BF618" i="2"/>
  <c r="BE618" i="2"/>
  <c r="BC618" i="2"/>
  <c r="V618" i="2"/>
  <c r="R618" i="2"/>
  <c r="P618" i="2"/>
  <c r="BI618" i="2"/>
  <c r="J618" i="2"/>
  <c r="BD618" i="2" s="1"/>
  <c r="BG616" i="2"/>
  <c r="BF616" i="2"/>
  <c r="BE616" i="2"/>
  <c r="BC616" i="2"/>
  <c r="V616" i="2"/>
  <c r="R616" i="2"/>
  <c r="P616" i="2"/>
  <c r="BI616" i="2"/>
  <c r="J616" i="2"/>
  <c r="BD616" i="2" s="1"/>
  <c r="BG615" i="2"/>
  <c r="BF615" i="2"/>
  <c r="BE615" i="2"/>
  <c r="BC615" i="2"/>
  <c r="V615" i="2"/>
  <c r="R615" i="2"/>
  <c r="P615" i="2"/>
  <c r="BI615" i="2"/>
  <c r="J615" i="2"/>
  <c r="BD615" i="2" s="1"/>
  <c r="BG613" i="2"/>
  <c r="BF613" i="2"/>
  <c r="BE613" i="2"/>
  <c r="BC613" i="2"/>
  <c r="V613" i="2"/>
  <c r="R613" i="2"/>
  <c r="P613" i="2"/>
  <c r="BI613" i="2"/>
  <c r="J613" i="2"/>
  <c r="BD613" i="2" s="1"/>
  <c r="BG612" i="2"/>
  <c r="BF612" i="2"/>
  <c r="BE612" i="2"/>
  <c r="BC612" i="2"/>
  <c r="V612" i="2"/>
  <c r="R612" i="2"/>
  <c r="P612" i="2"/>
  <c r="BI612" i="2"/>
  <c r="J612" i="2"/>
  <c r="BD612" i="2" s="1"/>
  <c r="BG611" i="2"/>
  <c r="BF611" i="2"/>
  <c r="BE611" i="2"/>
  <c r="BC611" i="2"/>
  <c r="V611" i="2"/>
  <c r="R611" i="2"/>
  <c r="P611" i="2"/>
  <c r="BI611" i="2"/>
  <c r="J611" i="2"/>
  <c r="BD611" i="2" s="1"/>
  <c r="BG610" i="2"/>
  <c r="BF610" i="2"/>
  <c r="BE610" i="2"/>
  <c r="BC610" i="2"/>
  <c r="V610" i="2"/>
  <c r="R610" i="2"/>
  <c r="P610" i="2"/>
  <c r="BI610" i="2"/>
  <c r="J610" i="2"/>
  <c r="BD610" i="2" s="1"/>
  <c r="BG609" i="2"/>
  <c r="BF609" i="2"/>
  <c r="BE609" i="2"/>
  <c r="BC609" i="2"/>
  <c r="V609" i="2"/>
  <c r="R609" i="2"/>
  <c r="P609" i="2"/>
  <c r="BI609" i="2"/>
  <c r="J609" i="2"/>
  <c r="BD609" i="2" s="1"/>
  <c r="BG608" i="2"/>
  <c r="BF608" i="2"/>
  <c r="BE608" i="2"/>
  <c r="BC608" i="2"/>
  <c r="V608" i="2"/>
  <c r="R608" i="2"/>
  <c r="P608" i="2"/>
  <c r="BI608" i="2"/>
  <c r="J608" i="2"/>
  <c r="BD608" i="2" s="1"/>
  <c r="BG606" i="2"/>
  <c r="BF606" i="2"/>
  <c r="BE606" i="2"/>
  <c r="BC606" i="2"/>
  <c r="V606" i="2"/>
  <c r="R606" i="2"/>
  <c r="P606" i="2"/>
  <c r="BI606" i="2"/>
  <c r="J606" i="2"/>
  <c r="BD606" i="2" s="1"/>
  <c r="BG605" i="2"/>
  <c r="BF605" i="2"/>
  <c r="BE605" i="2"/>
  <c r="BC605" i="2"/>
  <c r="V605" i="2"/>
  <c r="R605" i="2"/>
  <c r="P605" i="2"/>
  <c r="BI605" i="2"/>
  <c r="J605" i="2"/>
  <c r="BD605" i="2" s="1"/>
  <c r="BG604" i="2"/>
  <c r="BF604" i="2"/>
  <c r="BE604" i="2"/>
  <c r="BC604" i="2"/>
  <c r="V604" i="2"/>
  <c r="R604" i="2"/>
  <c r="P604" i="2"/>
  <c r="BI604" i="2"/>
  <c r="J604" i="2"/>
  <c r="BD604" i="2" s="1"/>
  <c r="BG603" i="2"/>
  <c r="BF603" i="2"/>
  <c r="BE603" i="2"/>
  <c r="BC603" i="2"/>
  <c r="V603" i="2"/>
  <c r="R603" i="2"/>
  <c r="P603" i="2"/>
  <c r="BI603" i="2"/>
  <c r="J603" i="2"/>
  <c r="BD603" i="2" s="1"/>
  <c r="BG602" i="2"/>
  <c r="BF602" i="2"/>
  <c r="BE602" i="2"/>
  <c r="BC602" i="2"/>
  <c r="V602" i="2"/>
  <c r="R602" i="2"/>
  <c r="P602" i="2"/>
  <c r="BI602" i="2"/>
  <c r="J602" i="2"/>
  <c r="BD602" i="2" s="1"/>
  <c r="BG601" i="2"/>
  <c r="BF601" i="2"/>
  <c r="BE601" i="2"/>
  <c r="BC601" i="2"/>
  <c r="V601" i="2"/>
  <c r="R601" i="2"/>
  <c r="P601" i="2"/>
  <c r="BI601" i="2"/>
  <c r="J601" i="2"/>
  <c r="BD601" i="2" s="1"/>
  <c r="BG600" i="2"/>
  <c r="BF600" i="2"/>
  <c r="BE600" i="2"/>
  <c r="BC600" i="2"/>
  <c r="V600" i="2"/>
  <c r="R600" i="2"/>
  <c r="P600" i="2"/>
  <c r="BI600" i="2"/>
  <c r="J600" i="2"/>
  <c r="BD600" i="2" s="1"/>
  <c r="BG598" i="2"/>
  <c r="BF598" i="2"/>
  <c r="BE598" i="2"/>
  <c r="BC598" i="2"/>
  <c r="BG594" i="2"/>
  <c r="BF594" i="2"/>
  <c r="BE594" i="2"/>
  <c r="BC594" i="2"/>
  <c r="V594" i="2"/>
  <c r="R594" i="2"/>
  <c r="P594" i="2"/>
  <c r="BI594" i="2"/>
  <c r="J594" i="2"/>
  <c r="BD594" i="2" s="1"/>
  <c r="BG576" i="2"/>
  <c r="BF576" i="2"/>
  <c r="BE576" i="2"/>
  <c r="BC576" i="2"/>
  <c r="V576" i="2"/>
  <c r="R576" i="2"/>
  <c r="P576" i="2"/>
  <c r="BI576" i="2"/>
  <c r="J576" i="2"/>
  <c r="BD576" i="2" s="1"/>
  <c r="BG574" i="2"/>
  <c r="BF574" i="2"/>
  <c r="BE574" i="2"/>
  <c r="BC574" i="2"/>
  <c r="V574" i="2"/>
  <c r="R574" i="2"/>
  <c r="P574" i="2"/>
  <c r="BI574" i="2"/>
  <c r="J574" i="2"/>
  <c r="BD574" i="2" s="1"/>
  <c r="BG573" i="2"/>
  <c r="BF573" i="2"/>
  <c r="BE573" i="2"/>
  <c r="BC573" i="2"/>
  <c r="V573" i="2"/>
  <c r="R573" i="2"/>
  <c r="P573" i="2"/>
  <c r="BI573" i="2"/>
  <c r="J573" i="2"/>
  <c r="BD573" i="2" s="1"/>
  <c r="BG572" i="2"/>
  <c r="BF572" i="2"/>
  <c r="BE572" i="2"/>
  <c r="BC572" i="2"/>
  <c r="V572" i="2"/>
  <c r="R572" i="2"/>
  <c r="P572" i="2"/>
  <c r="BI572" i="2"/>
  <c r="J572" i="2"/>
  <c r="BD572" i="2" s="1"/>
  <c r="BG571" i="2"/>
  <c r="BF571" i="2"/>
  <c r="BE571" i="2"/>
  <c r="BC571" i="2"/>
  <c r="V571" i="2"/>
  <c r="R571" i="2"/>
  <c r="P571" i="2"/>
  <c r="BI571" i="2"/>
  <c r="J571" i="2"/>
  <c r="BD571" i="2" s="1"/>
  <c r="BG570" i="2"/>
  <c r="BF570" i="2"/>
  <c r="BE570" i="2"/>
  <c r="BC570" i="2"/>
  <c r="V570" i="2"/>
  <c r="R570" i="2"/>
  <c r="P570" i="2"/>
  <c r="BI570" i="2"/>
  <c r="J570" i="2"/>
  <c r="BD570" i="2" s="1"/>
  <c r="BG569" i="2"/>
  <c r="BF569" i="2"/>
  <c r="BE569" i="2"/>
  <c r="BC569" i="2"/>
  <c r="V569" i="2"/>
  <c r="R569" i="2"/>
  <c r="P569" i="2"/>
  <c r="BI569" i="2"/>
  <c r="J569" i="2"/>
  <c r="BD569" i="2" s="1"/>
  <c r="BG568" i="2"/>
  <c r="BF568" i="2"/>
  <c r="BE568" i="2"/>
  <c r="BC568" i="2"/>
  <c r="V568" i="2"/>
  <c r="R568" i="2"/>
  <c r="P568" i="2"/>
  <c r="BI568" i="2"/>
  <c r="J568" i="2"/>
  <c r="BD568" i="2" s="1"/>
  <c r="BG566" i="2"/>
  <c r="BF566" i="2"/>
  <c r="BE566" i="2"/>
  <c r="BC566" i="2"/>
  <c r="V566" i="2"/>
  <c r="R566" i="2"/>
  <c r="P566" i="2"/>
  <c r="BI566" i="2"/>
  <c r="J566" i="2"/>
  <c r="BD566" i="2" s="1"/>
  <c r="BG565" i="2"/>
  <c r="BF565" i="2"/>
  <c r="BE565" i="2"/>
  <c r="BC565" i="2"/>
  <c r="V565" i="2"/>
  <c r="R565" i="2"/>
  <c r="P565" i="2"/>
  <c r="BI565" i="2"/>
  <c r="J565" i="2"/>
  <c r="BD565" i="2" s="1"/>
  <c r="BG564" i="2"/>
  <c r="BF564" i="2"/>
  <c r="BE564" i="2"/>
  <c r="BC564" i="2"/>
  <c r="V564" i="2"/>
  <c r="R564" i="2"/>
  <c r="P564" i="2"/>
  <c r="BI564" i="2"/>
  <c r="J564" i="2"/>
  <c r="BD564" i="2" s="1"/>
  <c r="BG563" i="2"/>
  <c r="BF563" i="2"/>
  <c r="BE563" i="2"/>
  <c r="BC563" i="2"/>
  <c r="V563" i="2"/>
  <c r="R563" i="2"/>
  <c r="P563" i="2"/>
  <c r="BI563" i="2"/>
  <c r="J563" i="2"/>
  <c r="BD563" i="2" s="1"/>
  <c r="BG562" i="2"/>
  <c r="BF562" i="2"/>
  <c r="BE562" i="2"/>
  <c r="BC562" i="2"/>
  <c r="V562" i="2"/>
  <c r="R562" i="2"/>
  <c r="P562" i="2"/>
  <c r="BI562" i="2"/>
  <c r="J562" i="2"/>
  <c r="BD562" i="2" s="1"/>
  <c r="BG561" i="2"/>
  <c r="BF561" i="2"/>
  <c r="BE561" i="2"/>
  <c r="BC561" i="2"/>
  <c r="V561" i="2"/>
  <c r="R561" i="2"/>
  <c r="P561" i="2"/>
  <c r="BI561" i="2"/>
  <c r="J561" i="2"/>
  <c r="BD561" i="2" s="1"/>
  <c r="BG560" i="2"/>
  <c r="BF560" i="2"/>
  <c r="BE560" i="2"/>
  <c r="BC560" i="2"/>
  <c r="V560" i="2"/>
  <c r="R560" i="2"/>
  <c r="P560" i="2"/>
  <c r="BI560" i="2"/>
  <c r="J560" i="2"/>
  <c r="BD560" i="2" s="1"/>
  <c r="BG559" i="2"/>
  <c r="BF559" i="2"/>
  <c r="BE559" i="2"/>
  <c r="BC559" i="2"/>
  <c r="V559" i="2"/>
  <c r="R559" i="2"/>
  <c r="P559" i="2"/>
  <c r="BI559" i="2"/>
  <c r="J559" i="2"/>
  <c r="BD559" i="2" s="1"/>
  <c r="BG558" i="2"/>
  <c r="BF558" i="2"/>
  <c r="BE558" i="2"/>
  <c r="BC558" i="2"/>
  <c r="V558" i="2"/>
  <c r="R558" i="2"/>
  <c r="P558" i="2"/>
  <c r="BI558" i="2"/>
  <c r="J558" i="2"/>
  <c r="BD558" i="2" s="1"/>
  <c r="BG557" i="2"/>
  <c r="BF557" i="2"/>
  <c r="BE557" i="2"/>
  <c r="BC557" i="2"/>
  <c r="V557" i="2"/>
  <c r="R557" i="2"/>
  <c r="P557" i="2"/>
  <c r="BI557" i="2"/>
  <c r="J557" i="2"/>
  <c r="BD557" i="2" s="1"/>
  <c r="BG556" i="2"/>
  <c r="BF556" i="2"/>
  <c r="BE556" i="2"/>
  <c r="BC556" i="2"/>
  <c r="V556" i="2"/>
  <c r="R556" i="2"/>
  <c r="P556" i="2"/>
  <c r="BI556" i="2"/>
  <c r="J556" i="2"/>
  <c r="BD556" i="2" s="1"/>
  <c r="BG555" i="2"/>
  <c r="BF555" i="2"/>
  <c r="BE555" i="2"/>
  <c r="BC555" i="2"/>
  <c r="V555" i="2"/>
  <c r="R555" i="2"/>
  <c r="P555" i="2"/>
  <c r="BI555" i="2"/>
  <c r="J555" i="2"/>
  <c r="BD555" i="2" s="1"/>
  <c r="BG554" i="2"/>
  <c r="BF554" i="2"/>
  <c r="BE554" i="2"/>
  <c r="BC554" i="2"/>
  <c r="V554" i="2"/>
  <c r="R554" i="2"/>
  <c r="P554" i="2"/>
  <c r="BI554" i="2"/>
  <c r="J554" i="2"/>
  <c r="BD554" i="2" s="1"/>
  <c r="BG553" i="2"/>
  <c r="BF553" i="2"/>
  <c r="BE553" i="2"/>
  <c r="BC553" i="2"/>
  <c r="V553" i="2"/>
  <c r="R553" i="2"/>
  <c r="P553" i="2"/>
  <c r="BI553" i="2"/>
  <c r="J553" i="2"/>
  <c r="BD553" i="2" s="1"/>
  <c r="BG552" i="2"/>
  <c r="BF552" i="2"/>
  <c r="BE552" i="2"/>
  <c r="BC552" i="2"/>
  <c r="V552" i="2"/>
  <c r="R552" i="2"/>
  <c r="P552" i="2"/>
  <c r="BI552" i="2"/>
  <c r="J552" i="2"/>
  <c r="BD552" i="2" s="1"/>
  <c r="BG551" i="2"/>
  <c r="BF551" i="2"/>
  <c r="BE551" i="2"/>
  <c r="BC551" i="2"/>
  <c r="V551" i="2"/>
  <c r="R551" i="2"/>
  <c r="P551" i="2"/>
  <c r="BI551" i="2"/>
  <c r="J551" i="2"/>
  <c r="BD551" i="2" s="1"/>
  <c r="BG550" i="2"/>
  <c r="BF550" i="2"/>
  <c r="BE550" i="2"/>
  <c r="BC550" i="2"/>
  <c r="V550" i="2"/>
  <c r="R550" i="2"/>
  <c r="P550" i="2"/>
  <c r="BI550" i="2"/>
  <c r="J550" i="2"/>
  <c r="BD550" i="2" s="1"/>
  <c r="BG549" i="2"/>
  <c r="BF549" i="2"/>
  <c r="BE549" i="2"/>
  <c r="BC549" i="2"/>
  <c r="V549" i="2"/>
  <c r="R549" i="2"/>
  <c r="P549" i="2"/>
  <c r="BI549" i="2"/>
  <c r="J549" i="2"/>
  <c r="BD549" i="2" s="1"/>
  <c r="BG548" i="2"/>
  <c r="BF548" i="2"/>
  <c r="BE548" i="2"/>
  <c r="BC548" i="2"/>
  <c r="V548" i="2"/>
  <c r="R548" i="2"/>
  <c r="P548" i="2"/>
  <c r="BI548" i="2"/>
  <c r="J548" i="2"/>
  <c r="BD548" i="2" s="1"/>
  <c r="BG547" i="2"/>
  <c r="BF547" i="2"/>
  <c r="BE547" i="2"/>
  <c r="BC547" i="2"/>
  <c r="V547" i="2"/>
  <c r="R547" i="2"/>
  <c r="P547" i="2"/>
  <c r="BI547" i="2"/>
  <c r="J547" i="2"/>
  <c r="BD547" i="2" s="1"/>
  <c r="BG546" i="2"/>
  <c r="BF546" i="2"/>
  <c r="BE546" i="2"/>
  <c r="BC546" i="2"/>
  <c r="V546" i="2"/>
  <c r="R546" i="2"/>
  <c r="P546" i="2"/>
  <c r="BI546" i="2"/>
  <c r="J546" i="2"/>
  <c r="BD546" i="2" s="1"/>
  <c r="BG545" i="2"/>
  <c r="BF545" i="2"/>
  <c r="BE545" i="2"/>
  <c r="BC545" i="2"/>
  <c r="V545" i="2"/>
  <c r="R545" i="2"/>
  <c r="P545" i="2"/>
  <c r="BI545" i="2"/>
  <c r="J545" i="2"/>
  <c r="BD545" i="2" s="1"/>
  <c r="BG544" i="2"/>
  <c r="BF544" i="2"/>
  <c r="BE544" i="2"/>
  <c r="BC544" i="2"/>
  <c r="V544" i="2"/>
  <c r="R544" i="2"/>
  <c r="P544" i="2"/>
  <c r="BI544" i="2"/>
  <c r="J544" i="2"/>
  <c r="BD544" i="2" s="1"/>
  <c r="BG543" i="2"/>
  <c r="BF543" i="2"/>
  <c r="BE543" i="2"/>
  <c r="BC543" i="2"/>
  <c r="V543" i="2"/>
  <c r="R543" i="2"/>
  <c r="P543" i="2"/>
  <c r="BI543" i="2"/>
  <c r="J543" i="2"/>
  <c r="BD543" i="2" s="1"/>
  <c r="BG542" i="2"/>
  <c r="BF542" i="2"/>
  <c r="BE542" i="2"/>
  <c r="BC542" i="2"/>
  <c r="V542" i="2"/>
  <c r="R542" i="2"/>
  <c r="P542" i="2"/>
  <c r="BI542" i="2"/>
  <c r="J542" i="2"/>
  <c r="BD542" i="2" s="1"/>
  <c r="BG541" i="2"/>
  <c r="BF541" i="2"/>
  <c r="BE541" i="2"/>
  <c r="BC541" i="2"/>
  <c r="V541" i="2"/>
  <c r="R541" i="2"/>
  <c r="P541" i="2"/>
  <c r="BI541" i="2"/>
  <c r="J541" i="2"/>
  <c r="BD541" i="2" s="1"/>
  <c r="BG540" i="2"/>
  <c r="BF540" i="2"/>
  <c r="BE540" i="2"/>
  <c r="BC540" i="2"/>
  <c r="V540" i="2"/>
  <c r="R540" i="2"/>
  <c r="P540" i="2"/>
  <c r="BI540" i="2"/>
  <c r="J540" i="2"/>
  <c r="BD540" i="2" s="1"/>
  <c r="BG539" i="2"/>
  <c r="BF539" i="2"/>
  <c r="BE539" i="2"/>
  <c r="BC539" i="2"/>
  <c r="V539" i="2"/>
  <c r="R539" i="2"/>
  <c r="P539" i="2"/>
  <c r="BI539" i="2"/>
  <c r="J539" i="2"/>
  <c r="BD539" i="2" s="1"/>
  <c r="BG538" i="2"/>
  <c r="BF538" i="2"/>
  <c r="BE538" i="2"/>
  <c r="BC538" i="2"/>
  <c r="V538" i="2"/>
  <c r="R538" i="2"/>
  <c r="P538" i="2"/>
  <c r="BI538" i="2"/>
  <c r="J538" i="2"/>
  <c r="BD538" i="2" s="1"/>
  <c r="BG537" i="2"/>
  <c r="BF537" i="2"/>
  <c r="BE537" i="2"/>
  <c r="BC537" i="2"/>
  <c r="V537" i="2"/>
  <c r="R537" i="2"/>
  <c r="P537" i="2"/>
  <c r="BI537" i="2"/>
  <c r="J537" i="2"/>
  <c r="BD537" i="2" s="1"/>
  <c r="BG536" i="2"/>
  <c r="BF536" i="2"/>
  <c r="BE536" i="2"/>
  <c r="BC536" i="2"/>
  <c r="V536" i="2"/>
  <c r="R536" i="2"/>
  <c r="P536" i="2"/>
  <c r="BI536" i="2"/>
  <c r="J536" i="2"/>
  <c r="BD536" i="2" s="1"/>
  <c r="BG535" i="2"/>
  <c r="BF535" i="2"/>
  <c r="BE535" i="2"/>
  <c r="BC535" i="2"/>
  <c r="V535" i="2"/>
  <c r="R535" i="2"/>
  <c r="P535" i="2"/>
  <c r="BI535" i="2"/>
  <c r="J535" i="2"/>
  <c r="BD535" i="2" s="1"/>
  <c r="BG534" i="2"/>
  <c r="BF534" i="2"/>
  <c r="BE534" i="2"/>
  <c r="BC534" i="2"/>
  <c r="V534" i="2"/>
  <c r="R534" i="2"/>
  <c r="P534" i="2"/>
  <c r="BI534" i="2"/>
  <c r="J534" i="2"/>
  <c r="BD534" i="2" s="1"/>
  <c r="BG533" i="2"/>
  <c r="BF533" i="2"/>
  <c r="BE533" i="2"/>
  <c r="BC533" i="2"/>
  <c r="V533" i="2"/>
  <c r="R533" i="2"/>
  <c r="P533" i="2"/>
  <c r="BI533" i="2"/>
  <c r="J533" i="2"/>
  <c r="BD533" i="2" s="1"/>
  <c r="BG532" i="2"/>
  <c r="BF532" i="2"/>
  <c r="BE532" i="2"/>
  <c r="BC532" i="2"/>
  <c r="V532" i="2"/>
  <c r="R532" i="2"/>
  <c r="P532" i="2"/>
  <c r="BI532" i="2"/>
  <c r="J532" i="2"/>
  <c r="BD532" i="2" s="1"/>
  <c r="BG530" i="2"/>
  <c r="BF530" i="2"/>
  <c r="BE530" i="2"/>
  <c r="BC530" i="2"/>
  <c r="V530" i="2"/>
  <c r="R530" i="2"/>
  <c r="P530" i="2"/>
  <c r="BI530" i="2"/>
  <c r="J530" i="2"/>
  <c r="BD530" i="2" s="1"/>
  <c r="BG529" i="2"/>
  <c r="BF529" i="2"/>
  <c r="BE529" i="2"/>
  <c r="BC529" i="2"/>
  <c r="V529" i="2"/>
  <c r="R529" i="2"/>
  <c r="P529" i="2"/>
  <c r="BI529" i="2"/>
  <c r="J529" i="2"/>
  <c r="BD529" i="2" s="1"/>
  <c r="BG528" i="2"/>
  <c r="BF528" i="2"/>
  <c r="BE528" i="2"/>
  <c r="BC528" i="2"/>
  <c r="V528" i="2"/>
  <c r="R528" i="2"/>
  <c r="P528" i="2"/>
  <c r="BI528" i="2"/>
  <c r="J528" i="2"/>
  <c r="BD528" i="2" s="1"/>
  <c r="BG527" i="2"/>
  <c r="BF527" i="2"/>
  <c r="BE527" i="2"/>
  <c r="BC527" i="2"/>
  <c r="V527" i="2"/>
  <c r="R527" i="2"/>
  <c r="P527" i="2"/>
  <c r="BI527" i="2"/>
  <c r="J527" i="2"/>
  <c r="BD527" i="2" s="1"/>
  <c r="BG526" i="2"/>
  <c r="BF526" i="2"/>
  <c r="BE526" i="2"/>
  <c r="BC526" i="2"/>
  <c r="V526" i="2"/>
  <c r="R526" i="2"/>
  <c r="P526" i="2"/>
  <c r="BI526" i="2"/>
  <c r="J526" i="2"/>
  <c r="BD526" i="2" s="1"/>
  <c r="BG525" i="2"/>
  <c r="BF525" i="2"/>
  <c r="BE525" i="2"/>
  <c r="BC525" i="2"/>
  <c r="V525" i="2"/>
  <c r="R525" i="2"/>
  <c r="P525" i="2"/>
  <c r="BI525" i="2"/>
  <c r="J525" i="2"/>
  <c r="BD525" i="2" s="1"/>
  <c r="BG524" i="2"/>
  <c r="BF524" i="2"/>
  <c r="BE524" i="2"/>
  <c r="BC524" i="2"/>
  <c r="V524" i="2"/>
  <c r="R524" i="2"/>
  <c r="P524" i="2"/>
  <c r="BI524" i="2"/>
  <c r="J524" i="2"/>
  <c r="BD524" i="2" s="1"/>
  <c r="BG523" i="2"/>
  <c r="BF523" i="2"/>
  <c r="BE523" i="2"/>
  <c r="BC523" i="2"/>
  <c r="V523" i="2"/>
  <c r="R523" i="2"/>
  <c r="P523" i="2"/>
  <c r="BI523" i="2"/>
  <c r="J523" i="2"/>
  <c r="BD523" i="2" s="1"/>
  <c r="BG522" i="2"/>
  <c r="BF522" i="2"/>
  <c r="BE522" i="2"/>
  <c r="BC522" i="2"/>
  <c r="V522" i="2"/>
  <c r="R522" i="2"/>
  <c r="P522" i="2"/>
  <c r="BI522" i="2"/>
  <c r="J522" i="2"/>
  <c r="BD522" i="2" s="1"/>
  <c r="BG521" i="2"/>
  <c r="BF521" i="2"/>
  <c r="BE521" i="2"/>
  <c r="BC521" i="2"/>
  <c r="V521" i="2"/>
  <c r="R521" i="2"/>
  <c r="P521" i="2"/>
  <c r="BI521" i="2"/>
  <c r="J521" i="2"/>
  <c r="BD521" i="2" s="1"/>
  <c r="BG520" i="2"/>
  <c r="BF520" i="2"/>
  <c r="BE520" i="2"/>
  <c r="BC520" i="2"/>
  <c r="V520" i="2"/>
  <c r="R520" i="2"/>
  <c r="P520" i="2"/>
  <c r="BI520" i="2"/>
  <c r="J520" i="2"/>
  <c r="BD520" i="2" s="1"/>
  <c r="BG519" i="2"/>
  <c r="BF519" i="2"/>
  <c r="BE519" i="2"/>
  <c r="BC519" i="2"/>
  <c r="V519" i="2"/>
  <c r="R519" i="2"/>
  <c r="P519" i="2"/>
  <c r="BI519" i="2"/>
  <c r="J519" i="2"/>
  <c r="BD519" i="2" s="1"/>
  <c r="BG518" i="2"/>
  <c r="BF518" i="2"/>
  <c r="BE518" i="2"/>
  <c r="BC518" i="2"/>
  <c r="V518" i="2"/>
  <c r="R518" i="2"/>
  <c r="P518" i="2"/>
  <c r="BI518" i="2"/>
  <c r="J518" i="2"/>
  <c r="BD518" i="2" s="1"/>
  <c r="BG517" i="2"/>
  <c r="BF517" i="2"/>
  <c r="BE517" i="2"/>
  <c r="BC517" i="2"/>
  <c r="V517" i="2"/>
  <c r="R517" i="2"/>
  <c r="P517" i="2"/>
  <c r="BI517" i="2"/>
  <c r="J517" i="2"/>
  <c r="BD517" i="2" s="1"/>
  <c r="BG516" i="2"/>
  <c r="BF516" i="2"/>
  <c r="BE516" i="2"/>
  <c r="BC516" i="2"/>
  <c r="V516" i="2"/>
  <c r="R516" i="2"/>
  <c r="P516" i="2"/>
  <c r="BI516" i="2"/>
  <c r="J516" i="2"/>
  <c r="BD516" i="2" s="1"/>
  <c r="BG515" i="2"/>
  <c r="BF515" i="2"/>
  <c r="BE515" i="2"/>
  <c r="BC515" i="2"/>
  <c r="V515" i="2"/>
  <c r="R515" i="2"/>
  <c r="P515" i="2"/>
  <c r="BI515" i="2"/>
  <c r="J515" i="2"/>
  <c r="BD515" i="2" s="1"/>
  <c r="BG514" i="2"/>
  <c r="BF514" i="2"/>
  <c r="BE514" i="2"/>
  <c r="BC514" i="2"/>
  <c r="V514" i="2"/>
  <c r="R514" i="2"/>
  <c r="P514" i="2"/>
  <c r="BI514" i="2"/>
  <c r="J514" i="2"/>
  <c r="BD514" i="2" s="1"/>
  <c r="BG513" i="2"/>
  <c r="BF513" i="2"/>
  <c r="BE513" i="2"/>
  <c r="BC513" i="2"/>
  <c r="V513" i="2"/>
  <c r="R513" i="2"/>
  <c r="P513" i="2"/>
  <c r="BI513" i="2"/>
  <c r="J513" i="2"/>
  <c r="BD513" i="2" s="1"/>
  <c r="BG512" i="2"/>
  <c r="BF512" i="2"/>
  <c r="BE512" i="2"/>
  <c r="BC512" i="2"/>
  <c r="V512" i="2"/>
  <c r="R512" i="2"/>
  <c r="P512" i="2"/>
  <c r="BI512" i="2"/>
  <c r="J512" i="2"/>
  <c r="BD512" i="2" s="1"/>
  <c r="BG511" i="2"/>
  <c r="BF511" i="2"/>
  <c r="BE511" i="2"/>
  <c r="BC511" i="2"/>
  <c r="V511" i="2"/>
  <c r="R511" i="2"/>
  <c r="P511" i="2"/>
  <c r="BI511" i="2"/>
  <c r="J511" i="2"/>
  <c r="BD511" i="2" s="1"/>
  <c r="BG510" i="2"/>
  <c r="BF510" i="2"/>
  <c r="BE510" i="2"/>
  <c r="BC510" i="2"/>
  <c r="V510" i="2"/>
  <c r="R510" i="2"/>
  <c r="P510" i="2"/>
  <c r="BI510" i="2"/>
  <c r="J510" i="2"/>
  <c r="BD510" i="2" s="1"/>
  <c r="BG509" i="2"/>
  <c r="BF509" i="2"/>
  <c r="BE509" i="2"/>
  <c r="BC509" i="2"/>
  <c r="V509" i="2"/>
  <c r="R509" i="2"/>
  <c r="P509" i="2"/>
  <c r="BI509" i="2"/>
  <c r="J509" i="2"/>
  <c r="BD509" i="2" s="1"/>
  <c r="BG508" i="2"/>
  <c r="BF508" i="2"/>
  <c r="BE508" i="2"/>
  <c r="BC508" i="2"/>
  <c r="V508" i="2"/>
  <c r="R508" i="2"/>
  <c r="P508" i="2"/>
  <c r="BI508" i="2"/>
  <c r="J508" i="2"/>
  <c r="BD508" i="2" s="1"/>
  <c r="BG507" i="2"/>
  <c r="BF507" i="2"/>
  <c r="BE507" i="2"/>
  <c r="BC507" i="2"/>
  <c r="V507" i="2"/>
  <c r="R507" i="2"/>
  <c r="P507" i="2"/>
  <c r="BI507" i="2"/>
  <c r="J507" i="2"/>
  <c r="BD507" i="2" s="1"/>
  <c r="BG506" i="2"/>
  <c r="BF506" i="2"/>
  <c r="BE506" i="2"/>
  <c r="BC506" i="2"/>
  <c r="V506" i="2"/>
  <c r="R506" i="2"/>
  <c r="P506" i="2"/>
  <c r="BI506" i="2"/>
  <c r="J506" i="2"/>
  <c r="BD506" i="2" s="1"/>
  <c r="BG505" i="2"/>
  <c r="BF505" i="2"/>
  <c r="BE505" i="2"/>
  <c r="BC505" i="2"/>
  <c r="V505" i="2"/>
  <c r="R505" i="2"/>
  <c r="P505" i="2"/>
  <c r="BI505" i="2"/>
  <c r="J505" i="2"/>
  <c r="BD505" i="2" s="1"/>
  <c r="BG504" i="2"/>
  <c r="BF504" i="2"/>
  <c r="BE504" i="2"/>
  <c r="BC504" i="2"/>
  <c r="V504" i="2"/>
  <c r="R504" i="2"/>
  <c r="P504" i="2"/>
  <c r="BI504" i="2"/>
  <c r="J504" i="2"/>
  <c r="BD504" i="2" s="1"/>
  <c r="BG503" i="2"/>
  <c r="BF503" i="2"/>
  <c r="BE503" i="2"/>
  <c r="BC503" i="2"/>
  <c r="V503" i="2"/>
  <c r="R503" i="2"/>
  <c r="P503" i="2"/>
  <c r="BI503" i="2"/>
  <c r="J503" i="2"/>
  <c r="BD503" i="2" s="1"/>
  <c r="BG502" i="2"/>
  <c r="BF502" i="2"/>
  <c r="BE502" i="2"/>
  <c r="BC502" i="2"/>
  <c r="V502" i="2"/>
  <c r="R502" i="2"/>
  <c r="P502" i="2"/>
  <c r="BI502" i="2"/>
  <c r="J502" i="2"/>
  <c r="BD502" i="2" s="1"/>
  <c r="BG501" i="2"/>
  <c r="BF501" i="2"/>
  <c r="BE501" i="2"/>
  <c r="BC501" i="2"/>
  <c r="V501" i="2"/>
  <c r="R501" i="2"/>
  <c r="P501" i="2"/>
  <c r="BI501" i="2"/>
  <c r="J501" i="2"/>
  <c r="BD501" i="2" s="1"/>
  <c r="BG500" i="2"/>
  <c r="BF500" i="2"/>
  <c r="BE500" i="2"/>
  <c r="BC500" i="2"/>
  <c r="V500" i="2"/>
  <c r="R500" i="2"/>
  <c r="P500" i="2"/>
  <c r="BI500" i="2"/>
  <c r="J500" i="2"/>
  <c r="BD500" i="2" s="1"/>
  <c r="BG499" i="2"/>
  <c r="BF499" i="2"/>
  <c r="BE499" i="2"/>
  <c r="BC499" i="2"/>
  <c r="V499" i="2"/>
  <c r="R499" i="2"/>
  <c r="P499" i="2"/>
  <c r="BI499" i="2"/>
  <c r="J499" i="2"/>
  <c r="BD499" i="2" s="1"/>
  <c r="BG498" i="2"/>
  <c r="BF498" i="2"/>
  <c r="BE498" i="2"/>
  <c r="BC498" i="2"/>
  <c r="V498" i="2"/>
  <c r="R498" i="2"/>
  <c r="P498" i="2"/>
  <c r="BI498" i="2"/>
  <c r="J498" i="2"/>
  <c r="BD498" i="2" s="1"/>
  <c r="BG497" i="2"/>
  <c r="BF497" i="2"/>
  <c r="BE497" i="2"/>
  <c r="BC497" i="2"/>
  <c r="V497" i="2"/>
  <c r="R497" i="2"/>
  <c r="P497" i="2"/>
  <c r="BI497" i="2"/>
  <c r="J497" i="2"/>
  <c r="BD497" i="2" s="1"/>
  <c r="BG496" i="2"/>
  <c r="BF496" i="2"/>
  <c r="BE496" i="2"/>
  <c r="BC496" i="2"/>
  <c r="V496" i="2"/>
  <c r="R496" i="2"/>
  <c r="P496" i="2"/>
  <c r="BI496" i="2"/>
  <c r="J496" i="2"/>
  <c r="BD496" i="2" s="1"/>
  <c r="BG495" i="2"/>
  <c r="BF495" i="2"/>
  <c r="BE495" i="2"/>
  <c r="BC495" i="2"/>
  <c r="V495" i="2"/>
  <c r="R495" i="2"/>
  <c r="P495" i="2"/>
  <c r="BI495" i="2"/>
  <c r="J495" i="2"/>
  <c r="BD495" i="2" s="1"/>
  <c r="BG494" i="2"/>
  <c r="BF494" i="2"/>
  <c r="BE494" i="2"/>
  <c r="BC494" i="2"/>
  <c r="V494" i="2"/>
  <c r="R494" i="2"/>
  <c r="P494" i="2"/>
  <c r="BI494" i="2"/>
  <c r="J494" i="2"/>
  <c r="BD494" i="2" s="1"/>
  <c r="BG493" i="2"/>
  <c r="BF493" i="2"/>
  <c r="BE493" i="2"/>
  <c r="BC493" i="2"/>
  <c r="V493" i="2"/>
  <c r="R493" i="2"/>
  <c r="P493" i="2"/>
  <c r="BI493" i="2"/>
  <c r="J493" i="2"/>
  <c r="BD493" i="2" s="1"/>
  <c r="BG492" i="2"/>
  <c r="BF492" i="2"/>
  <c r="BE492" i="2"/>
  <c r="BC492" i="2"/>
  <c r="V492" i="2"/>
  <c r="R492" i="2"/>
  <c r="P492" i="2"/>
  <c r="BI492" i="2"/>
  <c r="J492" i="2"/>
  <c r="BD492" i="2" s="1"/>
  <c r="BG491" i="2"/>
  <c r="BF491" i="2"/>
  <c r="BE491" i="2"/>
  <c r="BC491" i="2"/>
  <c r="V491" i="2"/>
  <c r="R491" i="2"/>
  <c r="P491" i="2"/>
  <c r="BI491" i="2"/>
  <c r="J491" i="2"/>
  <c r="BD491" i="2" s="1"/>
  <c r="BG490" i="2"/>
  <c r="BF490" i="2"/>
  <c r="BE490" i="2"/>
  <c r="BC490" i="2"/>
  <c r="V490" i="2"/>
  <c r="R490" i="2"/>
  <c r="P490" i="2"/>
  <c r="BI490" i="2"/>
  <c r="J490" i="2"/>
  <c r="BD490" i="2" s="1"/>
  <c r="BG489" i="2"/>
  <c r="BF489" i="2"/>
  <c r="BE489" i="2"/>
  <c r="BC489" i="2"/>
  <c r="V489" i="2"/>
  <c r="R489" i="2"/>
  <c r="P489" i="2"/>
  <c r="BI489" i="2"/>
  <c r="J489" i="2"/>
  <c r="BD489" i="2" s="1"/>
  <c r="BG488" i="2"/>
  <c r="BF488" i="2"/>
  <c r="BE488" i="2"/>
  <c r="BC488" i="2"/>
  <c r="V488" i="2"/>
  <c r="R488" i="2"/>
  <c r="P488" i="2"/>
  <c r="BI488" i="2"/>
  <c r="J488" i="2"/>
  <c r="BD488" i="2" s="1"/>
  <c r="BG487" i="2"/>
  <c r="BF487" i="2"/>
  <c r="BE487" i="2"/>
  <c r="BC487" i="2"/>
  <c r="V487" i="2"/>
  <c r="R487" i="2"/>
  <c r="P487" i="2"/>
  <c r="BI487" i="2"/>
  <c r="J487" i="2"/>
  <c r="BD487" i="2" s="1"/>
  <c r="BG486" i="2"/>
  <c r="BF486" i="2"/>
  <c r="BE486" i="2"/>
  <c r="BC486" i="2"/>
  <c r="V486" i="2"/>
  <c r="R486" i="2"/>
  <c r="P486" i="2"/>
  <c r="BI486" i="2"/>
  <c r="J486" i="2"/>
  <c r="BD486" i="2" s="1"/>
  <c r="BG485" i="2"/>
  <c r="BF485" i="2"/>
  <c r="BE485" i="2"/>
  <c r="BC485" i="2"/>
  <c r="V485" i="2"/>
  <c r="R485" i="2"/>
  <c r="P485" i="2"/>
  <c r="BI485" i="2"/>
  <c r="J485" i="2"/>
  <c r="BD485" i="2" s="1"/>
  <c r="BG484" i="2"/>
  <c r="BF484" i="2"/>
  <c r="BE484" i="2"/>
  <c r="BC484" i="2"/>
  <c r="V484" i="2"/>
  <c r="R484" i="2"/>
  <c r="P484" i="2"/>
  <c r="BI484" i="2"/>
  <c r="J484" i="2"/>
  <c r="BD484" i="2" s="1"/>
  <c r="BG483" i="2"/>
  <c r="BF483" i="2"/>
  <c r="BE483" i="2"/>
  <c r="BC483" i="2"/>
  <c r="V483" i="2"/>
  <c r="R483" i="2"/>
  <c r="P483" i="2"/>
  <c r="BI483" i="2"/>
  <c r="J483" i="2"/>
  <c r="BD483" i="2" s="1"/>
  <c r="BG482" i="2"/>
  <c r="BF482" i="2"/>
  <c r="BE482" i="2"/>
  <c r="BC482" i="2"/>
  <c r="V482" i="2"/>
  <c r="R482" i="2"/>
  <c r="P482" i="2"/>
  <c r="BI482" i="2"/>
  <c r="J482" i="2"/>
  <c r="BD482" i="2" s="1"/>
  <c r="BG481" i="2"/>
  <c r="BF481" i="2"/>
  <c r="BE481" i="2"/>
  <c r="BC481" i="2"/>
  <c r="V481" i="2"/>
  <c r="R481" i="2"/>
  <c r="P481" i="2"/>
  <c r="BI481" i="2"/>
  <c r="J481" i="2"/>
  <c r="BD481" i="2" s="1"/>
  <c r="BG480" i="2"/>
  <c r="BF480" i="2"/>
  <c r="BE480" i="2"/>
  <c r="BC480" i="2"/>
  <c r="V480" i="2"/>
  <c r="R480" i="2"/>
  <c r="P480" i="2"/>
  <c r="BI480" i="2"/>
  <c r="J480" i="2"/>
  <c r="BD480" i="2" s="1"/>
  <c r="BG479" i="2"/>
  <c r="BF479" i="2"/>
  <c r="BE479" i="2"/>
  <c r="BC479" i="2"/>
  <c r="V479" i="2"/>
  <c r="R479" i="2"/>
  <c r="P479" i="2"/>
  <c r="BI479" i="2"/>
  <c r="J479" i="2"/>
  <c r="BD479" i="2" s="1"/>
  <c r="BG478" i="2"/>
  <c r="BF478" i="2"/>
  <c r="BE478" i="2"/>
  <c r="BC478" i="2"/>
  <c r="V478" i="2"/>
  <c r="R478" i="2"/>
  <c r="P478" i="2"/>
  <c r="BI478" i="2"/>
  <c r="J478" i="2"/>
  <c r="BD478" i="2" s="1"/>
  <c r="BG477" i="2"/>
  <c r="BF477" i="2"/>
  <c r="BE477" i="2"/>
  <c r="BC477" i="2"/>
  <c r="V477" i="2"/>
  <c r="R477" i="2"/>
  <c r="P477" i="2"/>
  <c r="BI477" i="2"/>
  <c r="J477" i="2"/>
  <c r="BD477" i="2" s="1"/>
  <c r="BG476" i="2"/>
  <c r="BF476" i="2"/>
  <c r="BE476" i="2"/>
  <c r="BC476" i="2"/>
  <c r="V476" i="2"/>
  <c r="R476" i="2"/>
  <c r="P476" i="2"/>
  <c r="BI476" i="2"/>
  <c r="J476" i="2"/>
  <c r="BD476" i="2" s="1"/>
  <c r="BG475" i="2"/>
  <c r="BF475" i="2"/>
  <c r="BE475" i="2"/>
  <c r="BC475" i="2"/>
  <c r="V475" i="2"/>
  <c r="R475" i="2"/>
  <c r="P475" i="2"/>
  <c r="BI475" i="2"/>
  <c r="J475" i="2"/>
  <c r="BD475" i="2" s="1"/>
  <c r="BG474" i="2"/>
  <c r="BF474" i="2"/>
  <c r="BE474" i="2"/>
  <c r="BC474" i="2"/>
  <c r="V474" i="2"/>
  <c r="R474" i="2"/>
  <c r="P474" i="2"/>
  <c r="BI474" i="2"/>
  <c r="J474" i="2"/>
  <c r="BD474" i="2" s="1"/>
  <c r="BG473" i="2"/>
  <c r="BF473" i="2"/>
  <c r="BE473" i="2"/>
  <c r="BC473" i="2"/>
  <c r="V473" i="2"/>
  <c r="R473" i="2"/>
  <c r="P473" i="2"/>
  <c r="BI473" i="2"/>
  <c r="J473" i="2"/>
  <c r="BD473" i="2" s="1"/>
  <c r="BG472" i="2"/>
  <c r="BF472" i="2"/>
  <c r="BE472" i="2"/>
  <c r="BC472" i="2"/>
  <c r="V472" i="2"/>
  <c r="R472" i="2"/>
  <c r="P472" i="2"/>
  <c r="BI472" i="2"/>
  <c r="J472" i="2"/>
  <c r="BD472" i="2" s="1"/>
  <c r="BG471" i="2"/>
  <c r="BF471" i="2"/>
  <c r="BE471" i="2"/>
  <c r="BC471" i="2"/>
  <c r="V471" i="2"/>
  <c r="R471" i="2"/>
  <c r="P471" i="2"/>
  <c r="BI471" i="2"/>
  <c r="J471" i="2"/>
  <c r="BD471" i="2" s="1"/>
  <c r="BG470" i="2"/>
  <c r="BF470" i="2"/>
  <c r="BE470" i="2"/>
  <c r="BC470" i="2"/>
  <c r="V470" i="2"/>
  <c r="R470" i="2"/>
  <c r="P470" i="2"/>
  <c r="BI470" i="2"/>
  <c r="J470" i="2"/>
  <c r="BD470" i="2" s="1"/>
  <c r="BG469" i="2"/>
  <c r="BF469" i="2"/>
  <c r="BE469" i="2"/>
  <c r="BC469" i="2"/>
  <c r="V469" i="2"/>
  <c r="R469" i="2"/>
  <c r="P469" i="2"/>
  <c r="BI469" i="2"/>
  <c r="J469" i="2"/>
  <c r="BD469" i="2" s="1"/>
  <c r="BG468" i="2"/>
  <c r="BF468" i="2"/>
  <c r="BE468" i="2"/>
  <c r="BC468" i="2"/>
  <c r="V468" i="2"/>
  <c r="R468" i="2"/>
  <c r="P468" i="2"/>
  <c r="BI468" i="2"/>
  <c r="J468" i="2"/>
  <c r="BD468" i="2" s="1"/>
  <c r="BG467" i="2"/>
  <c r="BF467" i="2"/>
  <c r="BE467" i="2"/>
  <c r="BC467" i="2"/>
  <c r="V467" i="2"/>
  <c r="R467" i="2"/>
  <c r="P467" i="2"/>
  <c r="BI467" i="2"/>
  <c r="J467" i="2"/>
  <c r="BD467" i="2" s="1"/>
  <c r="BG466" i="2"/>
  <c r="BF466" i="2"/>
  <c r="BE466" i="2"/>
  <c r="BC466" i="2"/>
  <c r="V466" i="2"/>
  <c r="R466" i="2"/>
  <c r="P466" i="2"/>
  <c r="BI466" i="2"/>
  <c r="J466" i="2"/>
  <c r="BD466" i="2" s="1"/>
  <c r="BG465" i="2"/>
  <c r="BF465" i="2"/>
  <c r="BE465" i="2"/>
  <c r="BC465" i="2"/>
  <c r="V465" i="2"/>
  <c r="R465" i="2"/>
  <c r="P465" i="2"/>
  <c r="BI465" i="2"/>
  <c r="J465" i="2"/>
  <c r="BD465" i="2" s="1"/>
  <c r="BG464" i="2"/>
  <c r="BF464" i="2"/>
  <c r="BE464" i="2"/>
  <c r="BC464" i="2"/>
  <c r="V464" i="2"/>
  <c r="R464" i="2"/>
  <c r="P464" i="2"/>
  <c r="BI464" i="2"/>
  <c r="J464" i="2"/>
  <c r="BD464" i="2" s="1"/>
  <c r="BG463" i="2"/>
  <c r="BF463" i="2"/>
  <c r="BE463" i="2"/>
  <c r="BC463" i="2"/>
  <c r="V463" i="2"/>
  <c r="R463" i="2"/>
  <c r="P463" i="2"/>
  <c r="BI463" i="2"/>
  <c r="J463" i="2"/>
  <c r="BD463" i="2" s="1"/>
  <c r="BG462" i="2"/>
  <c r="BF462" i="2"/>
  <c r="BE462" i="2"/>
  <c r="BC462" i="2"/>
  <c r="V462" i="2"/>
  <c r="R462" i="2"/>
  <c r="P462" i="2"/>
  <c r="BI462" i="2"/>
  <c r="J462" i="2"/>
  <c r="BD462" i="2" s="1"/>
  <c r="BG461" i="2"/>
  <c r="BF461" i="2"/>
  <c r="BE461" i="2"/>
  <c r="BC461" i="2"/>
  <c r="V461" i="2"/>
  <c r="R461" i="2"/>
  <c r="P461" i="2"/>
  <c r="BI461" i="2"/>
  <c r="J461" i="2"/>
  <c r="BD461" i="2" s="1"/>
  <c r="BG460" i="2"/>
  <c r="BF460" i="2"/>
  <c r="BE460" i="2"/>
  <c r="BC460" i="2"/>
  <c r="V460" i="2"/>
  <c r="R460" i="2"/>
  <c r="P460" i="2"/>
  <c r="BI460" i="2"/>
  <c r="J460" i="2"/>
  <c r="BD460" i="2" s="1"/>
  <c r="BG459" i="2"/>
  <c r="BF459" i="2"/>
  <c r="BE459" i="2"/>
  <c r="BC459" i="2"/>
  <c r="V459" i="2"/>
  <c r="R459" i="2"/>
  <c r="P459" i="2"/>
  <c r="BI459" i="2"/>
  <c r="J459" i="2"/>
  <c r="BD459" i="2" s="1"/>
  <c r="BG458" i="2"/>
  <c r="BF458" i="2"/>
  <c r="BE458" i="2"/>
  <c r="BC458" i="2"/>
  <c r="V458" i="2"/>
  <c r="R458" i="2"/>
  <c r="P458" i="2"/>
  <c r="BI458" i="2"/>
  <c r="J458" i="2"/>
  <c r="BD458" i="2" s="1"/>
  <c r="BG457" i="2"/>
  <c r="BF457" i="2"/>
  <c r="BE457" i="2"/>
  <c r="BC457" i="2"/>
  <c r="V457" i="2"/>
  <c r="R457" i="2"/>
  <c r="P457" i="2"/>
  <c r="BI457" i="2"/>
  <c r="J457" i="2"/>
  <c r="BD457" i="2" s="1"/>
  <c r="BG456" i="2"/>
  <c r="BF456" i="2"/>
  <c r="BE456" i="2"/>
  <c r="BC456" i="2"/>
  <c r="V456" i="2"/>
  <c r="R456" i="2"/>
  <c r="P456" i="2"/>
  <c r="BI456" i="2"/>
  <c r="J456" i="2"/>
  <c r="BD456" i="2" s="1"/>
  <c r="BG455" i="2"/>
  <c r="BF455" i="2"/>
  <c r="BE455" i="2"/>
  <c r="BC455" i="2"/>
  <c r="V455" i="2"/>
  <c r="R455" i="2"/>
  <c r="P455" i="2"/>
  <c r="BI455" i="2"/>
  <c r="J455" i="2"/>
  <c r="BD455" i="2" s="1"/>
  <c r="BG454" i="2"/>
  <c r="BF454" i="2"/>
  <c r="BE454" i="2"/>
  <c r="BC454" i="2"/>
  <c r="V454" i="2"/>
  <c r="R454" i="2"/>
  <c r="P454" i="2"/>
  <c r="BI454" i="2"/>
  <c r="J454" i="2"/>
  <c r="BD454" i="2" s="1"/>
  <c r="BG453" i="2"/>
  <c r="BF453" i="2"/>
  <c r="BE453" i="2"/>
  <c r="BC453" i="2"/>
  <c r="V453" i="2"/>
  <c r="R453" i="2"/>
  <c r="P453" i="2"/>
  <c r="BI453" i="2"/>
  <c r="J453" i="2"/>
  <c r="BD453" i="2" s="1"/>
  <c r="BG452" i="2"/>
  <c r="BF452" i="2"/>
  <c r="BE452" i="2"/>
  <c r="BC452" i="2"/>
  <c r="V452" i="2"/>
  <c r="R452" i="2"/>
  <c r="P452" i="2"/>
  <c r="BI452" i="2"/>
  <c r="J452" i="2"/>
  <c r="BD452" i="2" s="1"/>
  <c r="BG451" i="2"/>
  <c r="BF451" i="2"/>
  <c r="BE451" i="2"/>
  <c r="BC451" i="2"/>
  <c r="V451" i="2"/>
  <c r="R451" i="2"/>
  <c r="P451" i="2"/>
  <c r="BI451" i="2"/>
  <c r="J451" i="2"/>
  <c r="BD451" i="2" s="1"/>
  <c r="BG450" i="2"/>
  <c r="BF450" i="2"/>
  <c r="BE450" i="2"/>
  <c r="BC450" i="2"/>
  <c r="V450" i="2"/>
  <c r="R450" i="2"/>
  <c r="P450" i="2"/>
  <c r="BI450" i="2"/>
  <c r="J450" i="2"/>
  <c r="BD450" i="2" s="1"/>
  <c r="BG449" i="2"/>
  <c r="BF449" i="2"/>
  <c r="BE449" i="2"/>
  <c r="BC449" i="2"/>
  <c r="V449" i="2"/>
  <c r="R449" i="2"/>
  <c r="P449" i="2"/>
  <c r="BI449" i="2"/>
  <c r="J449" i="2"/>
  <c r="BD449" i="2" s="1"/>
  <c r="BG448" i="2"/>
  <c r="BF448" i="2"/>
  <c r="BE448" i="2"/>
  <c r="BC448" i="2"/>
  <c r="V448" i="2"/>
  <c r="R448" i="2"/>
  <c r="P448" i="2"/>
  <c r="BI448" i="2"/>
  <c r="J448" i="2"/>
  <c r="BD448" i="2" s="1"/>
  <c r="BG447" i="2"/>
  <c r="BF447" i="2"/>
  <c r="BE447" i="2"/>
  <c r="BC447" i="2"/>
  <c r="V447" i="2"/>
  <c r="R447" i="2"/>
  <c r="P447" i="2"/>
  <c r="BI447" i="2"/>
  <c r="J447" i="2"/>
  <c r="BD447" i="2" s="1"/>
  <c r="BG446" i="2"/>
  <c r="BF446" i="2"/>
  <c r="BE446" i="2"/>
  <c r="BC446" i="2"/>
  <c r="V446" i="2"/>
  <c r="R446" i="2"/>
  <c r="P446" i="2"/>
  <c r="BI446" i="2"/>
  <c r="J446" i="2"/>
  <c r="BD446" i="2" s="1"/>
  <c r="BG445" i="2"/>
  <c r="BF445" i="2"/>
  <c r="BE445" i="2"/>
  <c r="BC445" i="2"/>
  <c r="V445" i="2"/>
  <c r="R445" i="2"/>
  <c r="P445" i="2"/>
  <c r="BI445" i="2"/>
  <c r="J445" i="2"/>
  <c r="BD445" i="2" s="1"/>
  <c r="BG444" i="2"/>
  <c r="BF444" i="2"/>
  <c r="BE444" i="2"/>
  <c r="BC444" i="2"/>
  <c r="V444" i="2"/>
  <c r="R444" i="2"/>
  <c r="P444" i="2"/>
  <c r="BI444" i="2"/>
  <c r="J444" i="2"/>
  <c r="BD444" i="2" s="1"/>
  <c r="BG443" i="2"/>
  <c r="BF443" i="2"/>
  <c r="BE443" i="2"/>
  <c r="BC443" i="2"/>
  <c r="V443" i="2"/>
  <c r="R443" i="2"/>
  <c r="P443" i="2"/>
  <c r="BI443" i="2"/>
  <c r="J443" i="2"/>
  <c r="BD443" i="2" s="1"/>
  <c r="BG442" i="2"/>
  <c r="BF442" i="2"/>
  <c r="BE442" i="2"/>
  <c r="BC442" i="2"/>
  <c r="V442" i="2"/>
  <c r="R442" i="2"/>
  <c r="P442" i="2"/>
  <c r="BI442" i="2"/>
  <c r="J442" i="2"/>
  <c r="BD442" i="2" s="1"/>
  <c r="BG441" i="2"/>
  <c r="BF441" i="2"/>
  <c r="BE441" i="2"/>
  <c r="BC441" i="2"/>
  <c r="V441" i="2"/>
  <c r="R441" i="2"/>
  <c r="P441" i="2"/>
  <c r="BI441" i="2"/>
  <c r="J441" i="2"/>
  <c r="BD441" i="2" s="1"/>
  <c r="BG440" i="2"/>
  <c r="BF440" i="2"/>
  <c r="BE440" i="2"/>
  <c r="BC440" i="2"/>
  <c r="V440" i="2"/>
  <c r="R440" i="2"/>
  <c r="P440" i="2"/>
  <c r="BI440" i="2"/>
  <c r="J440" i="2"/>
  <c r="BD440" i="2" s="1"/>
  <c r="BG439" i="2"/>
  <c r="BF439" i="2"/>
  <c r="BE439" i="2"/>
  <c r="BC439" i="2"/>
  <c r="V439" i="2"/>
  <c r="R439" i="2"/>
  <c r="P439" i="2"/>
  <c r="BI439" i="2"/>
  <c r="J439" i="2"/>
  <c r="BD439" i="2" s="1"/>
  <c r="BG438" i="2"/>
  <c r="BF438" i="2"/>
  <c r="BE438" i="2"/>
  <c r="BC438" i="2"/>
  <c r="V438" i="2"/>
  <c r="R438" i="2"/>
  <c r="P438" i="2"/>
  <c r="BI438" i="2"/>
  <c r="J438" i="2"/>
  <c r="BD438" i="2" s="1"/>
  <c r="BG437" i="2"/>
  <c r="BF437" i="2"/>
  <c r="BE437" i="2"/>
  <c r="BC437" i="2"/>
  <c r="V437" i="2"/>
  <c r="R437" i="2"/>
  <c r="P437" i="2"/>
  <c r="BI437" i="2"/>
  <c r="J437" i="2"/>
  <c r="BD437" i="2" s="1"/>
  <c r="BG436" i="2"/>
  <c r="BF436" i="2"/>
  <c r="BE436" i="2"/>
  <c r="BC436" i="2"/>
  <c r="V436" i="2"/>
  <c r="R436" i="2"/>
  <c r="P436" i="2"/>
  <c r="BI436" i="2"/>
  <c r="J436" i="2"/>
  <c r="BD436" i="2" s="1"/>
  <c r="BG435" i="2"/>
  <c r="BF435" i="2"/>
  <c r="BE435" i="2"/>
  <c r="BC435" i="2"/>
  <c r="V435" i="2"/>
  <c r="R435" i="2"/>
  <c r="P435" i="2"/>
  <c r="BI435" i="2"/>
  <c r="J435" i="2"/>
  <c r="BD435" i="2" s="1"/>
  <c r="BG434" i="2"/>
  <c r="BF434" i="2"/>
  <c r="BE434" i="2"/>
  <c r="BC434" i="2"/>
  <c r="V434" i="2"/>
  <c r="R434" i="2"/>
  <c r="P434" i="2"/>
  <c r="BI434" i="2"/>
  <c r="J434" i="2"/>
  <c r="BD434" i="2" s="1"/>
  <c r="BG432" i="2"/>
  <c r="BF432" i="2"/>
  <c r="BE432" i="2"/>
  <c r="BC432" i="2"/>
  <c r="V432" i="2"/>
  <c r="R432" i="2"/>
  <c r="P432" i="2"/>
  <c r="BI432" i="2"/>
  <c r="J432" i="2"/>
  <c r="BD432" i="2" s="1"/>
  <c r="BG431" i="2"/>
  <c r="BF431" i="2"/>
  <c r="BE431" i="2"/>
  <c r="BC431" i="2"/>
  <c r="V431" i="2"/>
  <c r="R431" i="2"/>
  <c r="P431" i="2"/>
  <c r="BI431" i="2"/>
  <c r="J431" i="2"/>
  <c r="BD431" i="2" s="1"/>
  <c r="BG430" i="2"/>
  <c r="BF430" i="2"/>
  <c r="BE430" i="2"/>
  <c r="BC430" i="2"/>
  <c r="V430" i="2"/>
  <c r="R430" i="2"/>
  <c r="P430" i="2"/>
  <c r="BI430" i="2"/>
  <c r="J430" i="2"/>
  <c r="BD430" i="2" s="1"/>
  <c r="BG429" i="2"/>
  <c r="BF429" i="2"/>
  <c r="BE429" i="2"/>
  <c r="BC429" i="2"/>
  <c r="V429" i="2"/>
  <c r="R429" i="2"/>
  <c r="P429" i="2"/>
  <c r="BI429" i="2"/>
  <c r="J429" i="2"/>
  <c r="BD429" i="2" s="1"/>
  <c r="BG428" i="2"/>
  <c r="BF428" i="2"/>
  <c r="BE428" i="2"/>
  <c r="BC428" i="2"/>
  <c r="V428" i="2"/>
  <c r="R428" i="2"/>
  <c r="P428" i="2"/>
  <c r="BI428" i="2"/>
  <c r="J428" i="2"/>
  <c r="BD428" i="2" s="1"/>
  <c r="BG427" i="2"/>
  <c r="BF427" i="2"/>
  <c r="BE427" i="2"/>
  <c r="BC427" i="2"/>
  <c r="V427" i="2"/>
  <c r="R427" i="2"/>
  <c r="P427" i="2"/>
  <c r="BI427" i="2"/>
  <c r="J427" i="2"/>
  <c r="BD427" i="2" s="1"/>
  <c r="BG426" i="2"/>
  <c r="BF426" i="2"/>
  <c r="BE426" i="2"/>
  <c r="BC426" i="2"/>
  <c r="V426" i="2"/>
  <c r="R426" i="2"/>
  <c r="P426" i="2"/>
  <c r="BI426" i="2"/>
  <c r="J426" i="2"/>
  <c r="BD426" i="2" s="1"/>
  <c r="BG425" i="2"/>
  <c r="BF425" i="2"/>
  <c r="BE425" i="2"/>
  <c r="BC425" i="2"/>
  <c r="V425" i="2"/>
  <c r="R425" i="2"/>
  <c r="P425" i="2"/>
  <c r="BI425" i="2"/>
  <c r="J425" i="2"/>
  <c r="BD425" i="2" s="1"/>
  <c r="BG424" i="2"/>
  <c r="BF424" i="2"/>
  <c r="BE424" i="2"/>
  <c r="BC424" i="2"/>
  <c r="V424" i="2"/>
  <c r="R424" i="2"/>
  <c r="P424" i="2"/>
  <c r="BI424" i="2"/>
  <c r="J424" i="2"/>
  <c r="BD424" i="2" s="1"/>
  <c r="BG423" i="2"/>
  <c r="BF423" i="2"/>
  <c r="BE423" i="2"/>
  <c r="BC423" i="2"/>
  <c r="V423" i="2"/>
  <c r="R423" i="2"/>
  <c r="P423" i="2"/>
  <c r="BI423" i="2"/>
  <c r="J423" i="2"/>
  <c r="BD423" i="2" s="1"/>
  <c r="BG422" i="2"/>
  <c r="BF422" i="2"/>
  <c r="BE422" i="2"/>
  <c r="BC422" i="2"/>
  <c r="V422" i="2"/>
  <c r="R422" i="2"/>
  <c r="P422" i="2"/>
  <c r="BI422" i="2"/>
  <c r="J422" i="2"/>
  <c r="BD422" i="2" s="1"/>
  <c r="BG421" i="2"/>
  <c r="BF421" i="2"/>
  <c r="BE421" i="2"/>
  <c r="BC421" i="2"/>
  <c r="V421" i="2"/>
  <c r="R421" i="2"/>
  <c r="P421" i="2"/>
  <c r="BI421" i="2"/>
  <c r="J421" i="2"/>
  <c r="BD421" i="2" s="1"/>
  <c r="BG420" i="2"/>
  <c r="BF420" i="2"/>
  <c r="BE420" i="2"/>
  <c r="BC420" i="2"/>
  <c r="V420" i="2"/>
  <c r="R420" i="2"/>
  <c r="P420" i="2"/>
  <c r="BI420" i="2"/>
  <c r="J420" i="2"/>
  <c r="BD420" i="2" s="1"/>
  <c r="BG419" i="2"/>
  <c r="BF419" i="2"/>
  <c r="BE419" i="2"/>
  <c r="BC419" i="2"/>
  <c r="V419" i="2"/>
  <c r="R419" i="2"/>
  <c r="P419" i="2"/>
  <c r="BI419" i="2"/>
  <c r="J419" i="2"/>
  <c r="BD419" i="2" s="1"/>
  <c r="BG418" i="2"/>
  <c r="BF418" i="2"/>
  <c r="BE418" i="2"/>
  <c r="BC418" i="2"/>
  <c r="V418" i="2"/>
  <c r="R418" i="2"/>
  <c r="P418" i="2"/>
  <c r="BI418" i="2"/>
  <c r="J418" i="2"/>
  <c r="BD418" i="2" s="1"/>
  <c r="BG417" i="2"/>
  <c r="BF417" i="2"/>
  <c r="BE417" i="2"/>
  <c r="BC417" i="2"/>
  <c r="V417" i="2"/>
  <c r="R417" i="2"/>
  <c r="P417" i="2"/>
  <c r="BI417" i="2"/>
  <c r="J417" i="2"/>
  <c r="BD417" i="2" s="1"/>
  <c r="BG416" i="2"/>
  <c r="BF416" i="2"/>
  <c r="BE416" i="2"/>
  <c r="BC416" i="2"/>
  <c r="V416" i="2"/>
  <c r="R416" i="2"/>
  <c r="P416" i="2"/>
  <c r="BI416" i="2"/>
  <c r="J416" i="2"/>
  <c r="BD416" i="2" s="1"/>
  <c r="BG415" i="2"/>
  <c r="BF415" i="2"/>
  <c r="BE415" i="2"/>
  <c r="BC415" i="2"/>
  <c r="V415" i="2"/>
  <c r="R415" i="2"/>
  <c r="P415" i="2"/>
  <c r="BI415" i="2"/>
  <c r="J415" i="2"/>
  <c r="BD415" i="2" s="1"/>
  <c r="BG414" i="2"/>
  <c r="BF414" i="2"/>
  <c r="BE414" i="2"/>
  <c r="BC414" i="2"/>
  <c r="V414" i="2"/>
  <c r="R414" i="2"/>
  <c r="P414" i="2"/>
  <c r="BI414" i="2"/>
  <c r="J414" i="2"/>
  <c r="BD414" i="2" s="1"/>
  <c r="BG409" i="2"/>
  <c r="BF409" i="2"/>
  <c r="BE409" i="2"/>
  <c r="BC409" i="2"/>
  <c r="V409" i="2"/>
  <c r="R409" i="2"/>
  <c r="P409" i="2"/>
  <c r="BI409" i="2"/>
  <c r="J409" i="2"/>
  <c r="BD409" i="2" s="1"/>
  <c r="BG408" i="2"/>
  <c r="BF408" i="2"/>
  <c r="BE408" i="2"/>
  <c r="BC408" i="2"/>
  <c r="V408" i="2"/>
  <c r="R408" i="2"/>
  <c r="P408" i="2"/>
  <c r="BI408" i="2"/>
  <c r="J408" i="2"/>
  <c r="BD408" i="2" s="1"/>
  <c r="BG407" i="2"/>
  <c r="BF407" i="2"/>
  <c r="BE407" i="2"/>
  <c r="BC407" i="2"/>
  <c r="V407" i="2"/>
  <c r="R407" i="2"/>
  <c r="P407" i="2"/>
  <c r="BI407" i="2"/>
  <c r="J407" i="2"/>
  <c r="BD407" i="2" s="1"/>
  <c r="BG406" i="2"/>
  <c r="BF406" i="2"/>
  <c r="BE406" i="2"/>
  <c r="BC406" i="2"/>
  <c r="V406" i="2"/>
  <c r="R406" i="2"/>
  <c r="P406" i="2"/>
  <c r="BI406" i="2"/>
  <c r="J406" i="2"/>
  <c r="BD406" i="2" s="1"/>
  <c r="BG405" i="2"/>
  <c r="BF405" i="2"/>
  <c r="BE405" i="2"/>
  <c r="BC405" i="2"/>
  <c r="V405" i="2"/>
  <c r="R405" i="2"/>
  <c r="P405" i="2"/>
  <c r="BI405" i="2"/>
  <c r="J405" i="2"/>
  <c r="BD405" i="2" s="1"/>
  <c r="BG404" i="2"/>
  <c r="BF404" i="2"/>
  <c r="BE404" i="2"/>
  <c r="BC404" i="2"/>
  <c r="V404" i="2"/>
  <c r="R404" i="2"/>
  <c r="P404" i="2"/>
  <c r="BI404" i="2"/>
  <c r="J404" i="2"/>
  <c r="BD404" i="2" s="1"/>
  <c r="BG403" i="2"/>
  <c r="BF403" i="2"/>
  <c r="BE403" i="2"/>
  <c r="BC403" i="2"/>
  <c r="V403" i="2"/>
  <c r="R403" i="2"/>
  <c r="P403" i="2"/>
  <c r="BI403" i="2"/>
  <c r="J403" i="2"/>
  <c r="BD403" i="2" s="1"/>
  <c r="BG402" i="2"/>
  <c r="BF402" i="2"/>
  <c r="BE402" i="2"/>
  <c r="BC402" i="2"/>
  <c r="V402" i="2"/>
  <c r="R402" i="2"/>
  <c r="P402" i="2"/>
  <c r="BI402" i="2"/>
  <c r="J402" i="2"/>
  <c r="BD402" i="2" s="1"/>
  <c r="BG401" i="2"/>
  <c r="BF401" i="2"/>
  <c r="BE401" i="2"/>
  <c r="BC401" i="2"/>
  <c r="V401" i="2"/>
  <c r="R401" i="2"/>
  <c r="P401" i="2"/>
  <c r="BI401" i="2"/>
  <c r="J401" i="2"/>
  <c r="BD401" i="2" s="1"/>
  <c r="BG399" i="2"/>
  <c r="BF399" i="2"/>
  <c r="BE399" i="2"/>
  <c r="BC399" i="2"/>
  <c r="V399" i="2"/>
  <c r="R399" i="2"/>
  <c r="P399" i="2"/>
  <c r="BI399" i="2"/>
  <c r="J399" i="2"/>
  <c r="BD399" i="2" s="1"/>
  <c r="BG398" i="2"/>
  <c r="BF398" i="2"/>
  <c r="BE398" i="2"/>
  <c r="BC398" i="2"/>
  <c r="V398" i="2"/>
  <c r="R398" i="2"/>
  <c r="P398" i="2"/>
  <c r="BI398" i="2"/>
  <c r="J398" i="2"/>
  <c r="BD398" i="2" s="1"/>
  <c r="BG397" i="2"/>
  <c r="BF397" i="2"/>
  <c r="BE397" i="2"/>
  <c r="BC397" i="2"/>
  <c r="V397" i="2"/>
  <c r="R397" i="2"/>
  <c r="P397" i="2"/>
  <c r="BI397" i="2"/>
  <c r="J397" i="2"/>
  <c r="BD397" i="2" s="1"/>
  <c r="BG396" i="2"/>
  <c r="BF396" i="2"/>
  <c r="BE396" i="2"/>
  <c r="BC396" i="2"/>
  <c r="V396" i="2"/>
  <c r="R396" i="2"/>
  <c r="P396" i="2"/>
  <c r="BI396" i="2"/>
  <c r="J396" i="2"/>
  <c r="BD396" i="2" s="1"/>
  <c r="BG395" i="2"/>
  <c r="BF395" i="2"/>
  <c r="BE395" i="2"/>
  <c r="BC395" i="2"/>
  <c r="V395" i="2"/>
  <c r="R395" i="2"/>
  <c r="P395" i="2"/>
  <c r="BI395" i="2"/>
  <c r="J395" i="2"/>
  <c r="BD395" i="2" s="1"/>
  <c r="BG394" i="2"/>
  <c r="BF394" i="2"/>
  <c r="BE394" i="2"/>
  <c r="BC394" i="2"/>
  <c r="V394" i="2"/>
  <c r="R394" i="2"/>
  <c r="P394" i="2"/>
  <c r="BI394" i="2"/>
  <c r="J394" i="2"/>
  <c r="BD394" i="2" s="1"/>
  <c r="BG393" i="2"/>
  <c r="BF393" i="2"/>
  <c r="BE393" i="2"/>
  <c r="BC393" i="2"/>
  <c r="V393" i="2"/>
  <c r="R393" i="2"/>
  <c r="P393" i="2"/>
  <c r="BI393" i="2"/>
  <c r="J393" i="2"/>
  <c r="BD393" i="2" s="1"/>
  <c r="BG391" i="2"/>
  <c r="BF391" i="2"/>
  <c r="BE391" i="2"/>
  <c r="BC391" i="2"/>
  <c r="V391" i="2"/>
  <c r="R391" i="2"/>
  <c r="P391" i="2"/>
  <c r="BI391" i="2"/>
  <c r="J391" i="2"/>
  <c r="BD391" i="2" s="1"/>
  <c r="BG389" i="2"/>
  <c r="BF389" i="2"/>
  <c r="BE389" i="2"/>
  <c r="BC389" i="2"/>
  <c r="V389" i="2"/>
  <c r="R389" i="2"/>
  <c r="P389" i="2"/>
  <c r="BI389" i="2"/>
  <c r="J389" i="2"/>
  <c r="BD389" i="2" s="1"/>
  <c r="BG387" i="2"/>
  <c r="BF387" i="2"/>
  <c r="BE387" i="2"/>
  <c r="BC387" i="2"/>
  <c r="V387" i="2"/>
  <c r="R387" i="2"/>
  <c r="P387" i="2"/>
  <c r="BI387" i="2"/>
  <c r="J387" i="2"/>
  <c r="BD387" i="2" s="1"/>
  <c r="BG385" i="2"/>
  <c r="BF385" i="2"/>
  <c r="BE385" i="2"/>
  <c r="BC385" i="2"/>
  <c r="V385" i="2"/>
  <c r="R385" i="2"/>
  <c r="P385" i="2"/>
  <c r="BI385" i="2"/>
  <c r="J385" i="2"/>
  <c r="BD385" i="2" s="1"/>
  <c r="BG384" i="2"/>
  <c r="BF384" i="2"/>
  <c r="BE384" i="2"/>
  <c r="BC384" i="2"/>
  <c r="V384" i="2"/>
  <c r="R384" i="2"/>
  <c r="P384" i="2"/>
  <c r="BI384" i="2"/>
  <c r="J384" i="2"/>
  <c r="BD384" i="2" s="1"/>
  <c r="BG383" i="2"/>
  <c r="BF383" i="2"/>
  <c r="BE383" i="2"/>
  <c r="BC383" i="2"/>
  <c r="V383" i="2"/>
  <c r="R383" i="2"/>
  <c r="P383" i="2"/>
  <c r="BI383" i="2"/>
  <c r="J383" i="2"/>
  <c r="BD383" i="2" s="1"/>
  <c r="BG382" i="2"/>
  <c r="BF382" i="2"/>
  <c r="BE382" i="2"/>
  <c r="BC382" i="2"/>
  <c r="V382" i="2"/>
  <c r="R382" i="2"/>
  <c r="P382" i="2"/>
  <c r="BI382" i="2"/>
  <c r="J382" i="2"/>
  <c r="BD382" i="2" s="1"/>
  <c r="BG381" i="2"/>
  <c r="BF381" i="2"/>
  <c r="BE381" i="2"/>
  <c r="BC381" i="2"/>
  <c r="V381" i="2"/>
  <c r="R381" i="2"/>
  <c r="P381" i="2"/>
  <c r="BI381" i="2"/>
  <c r="J381" i="2"/>
  <c r="BG379" i="2"/>
  <c r="BF379" i="2"/>
  <c r="BE379" i="2"/>
  <c r="BC379" i="2"/>
  <c r="V379" i="2"/>
  <c r="R379" i="2"/>
  <c r="P379" i="2"/>
  <c r="BI379" i="2"/>
  <c r="J379" i="2"/>
  <c r="BD379" i="2" s="1"/>
  <c r="BG376" i="2"/>
  <c r="BF376" i="2"/>
  <c r="BE376" i="2"/>
  <c r="BC376" i="2"/>
  <c r="V376" i="2"/>
  <c r="R376" i="2"/>
  <c r="P376" i="2"/>
  <c r="BI376" i="2"/>
  <c r="J376" i="2"/>
  <c r="BD376" i="2" s="1"/>
  <c r="BG375" i="2"/>
  <c r="BF375" i="2"/>
  <c r="BE375" i="2"/>
  <c r="BC375" i="2"/>
  <c r="V375" i="2"/>
  <c r="R375" i="2"/>
  <c r="P375" i="2"/>
  <c r="BI375" i="2"/>
  <c r="J375" i="2"/>
  <c r="BD375" i="2" s="1"/>
  <c r="BG374" i="2"/>
  <c r="BF374" i="2"/>
  <c r="BE374" i="2"/>
  <c r="BC374" i="2"/>
  <c r="V374" i="2"/>
  <c r="R374" i="2"/>
  <c r="P374" i="2"/>
  <c r="BI374" i="2"/>
  <c r="J374" i="2"/>
  <c r="BD374" i="2" s="1"/>
  <c r="BG373" i="2"/>
  <c r="BF373" i="2"/>
  <c r="BE373" i="2"/>
  <c r="BC373" i="2"/>
  <c r="V373" i="2"/>
  <c r="R373" i="2"/>
  <c r="P373" i="2"/>
  <c r="BI373" i="2"/>
  <c r="J373" i="2"/>
  <c r="BD373" i="2" s="1"/>
  <c r="BG372" i="2"/>
  <c r="BF372" i="2"/>
  <c r="BE372" i="2"/>
  <c r="BC372" i="2"/>
  <c r="V372" i="2"/>
  <c r="R372" i="2"/>
  <c r="P372" i="2"/>
  <c r="BI372" i="2"/>
  <c r="J372" i="2"/>
  <c r="BD372" i="2" s="1"/>
  <c r="BG371" i="2"/>
  <c r="BF371" i="2"/>
  <c r="BE371" i="2"/>
  <c r="BC371" i="2"/>
  <c r="V371" i="2"/>
  <c r="R371" i="2"/>
  <c r="P371" i="2"/>
  <c r="BI371" i="2"/>
  <c r="J371" i="2"/>
  <c r="BD371" i="2" s="1"/>
  <c r="BG370" i="2"/>
  <c r="BF370" i="2"/>
  <c r="BE370" i="2"/>
  <c r="BC370" i="2"/>
  <c r="V370" i="2"/>
  <c r="R370" i="2"/>
  <c r="P370" i="2"/>
  <c r="BI370" i="2"/>
  <c r="J370" i="2"/>
  <c r="BD370" i="2" s="1"/>
  <c r="BG369" i="2"/>
  <c r="BF369" i="2"/>
  <c r="BE369" i="2"/>
  <c r="BC369" i="2"/>
  <c r="V369" i="2"/>
  <c r="R369" i="2"/>
  <c r="P369" i="2"/>
  <c r="BI369" i="2"/>
  <c r="J369" i="2"/>
  <c r="BD369" i="2" s="1"/>
  <c r="BG367" i="2"/>
  <c r="BF367" i="2"/>
  <c r="BE367" i="2"/>
  <c r="BC367" i="2"/>
  <c r="V367" i="2"/>
  <c r="R367" i="2"/>
  <c r="P367" i="2"/>
  <c r="BI367" i="2"/>
  <c r="J367" i="2"/>
  <c r="BD367" i="2" s="1"/>
  <c r="BG366" i="2"/>
  <c r="BF366" i="2"/>
  <c r="BE366" i="2"/>
  <c r="BC366" i="2"/>
  <c r="V366" i="2"/>
  <c r="R366" i="2"/>
  <c r="P366" i="2"/>
  <c r="BI366" i="2"/>
  <c r="J366" i="2"/>
  <c r="BD366" i="2" s="1"/>
  <c r="BG364" i="2"/>
  <c r="BF364" i="2"/>
  <c r="BE364" i="2"/>
  <c r="BC364" i="2"/>
  <c r="V364" i="2"/>
  <c r="R364" i="2"/>
  <c r="P364" i="2"/>
  <c r="BI364" i="2"/>
  <c r="J364" i="2"/>
  <c r="BD364" i="2" s="1"/>
  <c r="BG363" i="2"/>
  <c r="BF363" i="2"/>
  <c r="BE363" i="2"/>
  <c r="BC363" i="2"/>
  <c r="V363" i="2"/>
  <c r="R363" i="2"/>
  <c r="P363" i="2"/>
  <c r="BI363" i="2"/>
  <c r="J363" i="2"/>
  <c r="BD363" i="2" s="1"/>
  <c r="BG361" i="2"/>
  <c r="BF361" i="2"/>
  <c r="BE361" i="2"/>
  <c r="BC361" i="2"/>
  <c r="V361" i="2"/>
  <c r="R361" i="2"/>
  <c r="P361" i="2"/>
  <c r="BI361" i="2"/>
  <c r="J361" i="2"/>
  <c r="BD361" i="2" s="1"/>
  <c r="BG360" i="2"/>
  <c r="BF360" i="2"/>
  <c r="BE360" i="2"/>
  <c r="BC360" i="2"/>
  <c r="V360" i="2"/>
  <c r="R360" i="2"/>
  <c r="P360" i="2"/>
  <c r="BI360" i="2"/>
  <c r="J360" i="2"/>
  <c r="BD360" i="2" s="1"/>
  <c r="BG358" i="2"/>
  <c r="BF358" i="2"/>
  <c r="BE358" i="2"/>
  <c r="BC358" i="2"/>
  <c r="V358" i="2"/>
  <c r="R358" i="2"/>
  <c r="P358" i="2"/>
  <c r="BI358" i="2"/>
  <c r="J358" i="2"/>
  <c r="BD358" i="2" s="1"/>
  <c r="BG357" i="2"/>
  <c r="BF357" i="2"/>
  <c r="BE357" i="2"/>
  <c r="BC357" i="2"/>
  <c r="V357" i="2"/>
  <c r="R357" i="2"/>
  <c r="P357" i="2"/>
  <c r="BI357" i="2"/>
  <c r="J357" i="2"/>
  <c r="BD357" i="2" s="1"/>
  <c r="BG356" i="2"/>
  <c r="BF356" i="2"/>
  <c r="BE356" i="2"/>
  <c r="BC356" i="2"/>
  <c r="V356" i="2"/>
  <c r="R356" i="2"/>
  <c r="P356" i="2"/>
  <c r="BI356" i="2"/>
  <c r="J356" i="2"/>
  <c r="BD356" i="2" s="1"/>
  <c r="BG355" i="2"/>
  <c r="BF355" i="2"/>
  <c r="BE355" i="2"/>
  <c r="BC355" i="2"/>
  <c r="V355" i="2"/>
  <c r="R355" i="2"/>
  <c r="P355" i="2"/>
  <c r="BI355" i="2"/>
  <c r="J355" i="2"/>
  <c r="BD355" i="2" s="1"/>
  <c r="BG354" i="2"/>
  <c r="BF354" i="2"/>
  <c r="BE354" i="2"/>
  <c r="BC354" i="2"/>
  <c r="V354" i="2"/>
  <c r="R354" i="2"/>
  <c r="P354" i="2"/>
  <c r="BI354" i="2"/>
  <c r="J354" i="2"/>
  <c r="BG352" i="2"/>
  <c r="BF352" i="2"/>
  <c r="BE352" i="2"/>
  <c r="BC352" i="2"/>
  <c r="V352" i="2"/>
  <c r="R352" i="2"/>
  <c r="P352" i="2"/>
  <c r="BI352" i="2"/>
  <c r="J352" i="2"/>
  <c r="BD352" i="2" s="1"/>
  <c r="BG351" i="2"/>
  <c r="BF351" i="2"/>
  <c r="BE351" i="2"/>
  <c r="BC351" i="2"/>
  <c r="V351" i="2"/>
  <c r="R351" i="2"/>
  <c r="P351" i="2"/>
  <c r="BI351" i="2"/>
  <c r="J351" i="2"/>
  <c r="BD351" i="2" s="1"/>
  <c r="BG350" i="2"/>
  <c r="BF350" i="2"/>
  <c r="BE350" i="2"/>
  <c r="BC350" i="2"/>
  <c r="V350" i="2"/>
  <c r="R350" i="2"/>
  <c r="P350" i="2"/>
  <c r="BI350" i="2"/>
  <c r="J350" i="2"/>
  <c r="BD350" i="2" s="1"/>
  <c r="BG348" i="2"/>
  <c r="BF348" i="2"/>
  <c r="BE348" i="2"/>
  <c r="BC348" i="2"/>
  <c r="V348" i="2"/>
  <c r="R348" i="2"/>
  <c r="P348" i="2"/>
  <c r="BI348" i="2"/>
  <c r="J348" i="2"/>
  <c r="BD348" i="2" s="1"/>
  <c r="BG347" i="2"/>
  <c r="BF347" i="2"/>
  <c r="BE347" i="2"/>
  <c r="BC347" i="2"/>
  <c r="V347" i="2"/>
  <c r="R347" i="2"/>
  <c r="P347" i="2"/>
  <c r="BI347" i="2"/>
  <c r="J347" i="2"/>
  <c r="BD347" i="2" s="1"/>
  <c r="BG346" i="2"/>
  <c r="BF346" i="2"/>
  <c r="BE346" i="2"/>
  <c r="BC346" i="2"/>
  <c r="V346" i="2"/>
  <c r="R346" i="2"/>
  <c r="P346" i="2"/>
  <c r="BI346" i="2"/>
  <c r="J346" i="2"/>
  <c r="BD346" i="2" s="1"/>
  <c r="BG345" i="2"/>
  <c r="BF345" i="2"/>
  <c r="BE345" i="2"/>
  <c r="BC345" i="2"/>
  <c r="V345" i="2"/>
  <c r="R345" i="2"/>
  <c r="P345" i="2"/>
  <c r="BI345" i="2"/>
  <c r="J345" i="2"/>
  <c r="BD345" i="2" s="1"/>
  <c r="BG344" i="2"/>
  <c r="BF344" i="2"/>
  <c r="BE344" i="2"/>
  <c r="BC344" i="2"/>
  <c r="V344" i="2"/>
  <c r="R344" i="2"/>
  <c r="P344" i="2"/>
  <c r="BI344" i="2"/>
  <c r="J344" i="2"/>
  <c r="BD344" i="2" s="1"/>
  <c r="BG343" i="2"/>
  <c r="BF343" i="2"/>
  <c r="BE343" i="2"/>
  <c r="BC343" i="2"/>
  <c r="V343" i="2"/>
  <c r="R343" i="2"/>
  <c r="P343" i="2"/>
  <c r="BI343" i="2"/>
  <c r="J343" i="2"/>
  <c r="BD343" i="2" s="1"/>
  <c r="BG342" i="2"/>
  <c r="BF342" i="2"/>
  <c r="BE342" i="2"/>
  <c r="BC342" i="2"/>
  <c r="V342" i="2"/>
  <c r="R342" i="2"/>
  <c r="P342" i="2"/>
  <c r="BI342" i="2"/>
  <c r="J342" i="2"/>
  <c r="BD342" i="2" s="1"/>
  <c r="BG341" i="2"/>
  <c r="BF341" i="2"/>
  <c r="BE341" i="2"/>
  <c r="BC341" i="2"/>
  <c r="V341" i="2"/>
  <c r="R341" i="2"/>
  <c r="P341" i="2"/>
  <c r="BI341" i="2"/>
  <c r="J341" i="2"/>
  <c r="BD341" i="2" s="1"/>
  <c r="BG333" i="2"/>
  <c r="BF333" i="2"/>
  <c r="BE333" i="2"/>
  <c r="BC333" i="2"/>
  <c r="V333" i="2"/>
  <c r="R333" i="2"/>
  <c r="P333" i="2"/>
  <c r="BI333" i="2"/>
  <c r="J333" i="2"/>
  <c r="BD333" i="2" s="1"/>
  <c r="BG330" i="2"/>
  <c r="BF330" i="2"/>
  <c r="BE330" i="2"/>
  <c r="BC330" i="2"/>
  <c r="V330" i="2"/>
  <c r="R330" i="2"/>
  <c r="P330" i="2"/>
  <c r="BI330" i="2"/>
  <c r="J330" i="2"/>
  <c r="BD330" i="2" s="1"/>
  <c r="BG328" i="2"/>
  <c r="BF328" i="2"/>
  <c r="BE328" i="2"/>
  <c r="BC328" i="2"/>
  <c r="V328" i="2"/>
  <c r="R328" i="2"/>
  <c r="P328" i="2"/>
  <c r="BI328" i="2"/>
  <c r="J328" i="2"/>
  <c r="BD328" i="2" s="1"/>
  <c r="BG326" i="2"/>
  <c r="BF326" i="2"/>
  <c r="BE326" i="2"/>
  <c r="BC326" i="2"/>
  <c r="V326" i="2"/>
  <c r="R326" i="2"/>
  <c r="P326" i="2"/>
  <c r="BI326" i="2"/>
  <c r="J326" i="2"/>
  <c r="BD326" i="2" s="1"/>
  <c r="BG323" i="2"/>
  <c r="BF323" i="2"/>
  <c r="BE323" i="2"/>
  <c r="BC323" i="2"/>
  <c r="V323" i="2"/>
  <c r="R323" i="2"/>
  <c r="P323" i="2"/>
  <c r="BI323" i="2"/>
  <c r="J323" i="2"/>
  <c r="BD323" i="2" s="1"/>
  <c r="BG320" i="2"/>
  <c r="BF320" i="2"/>
  <c r="BE320" i="2"/>
  <c r="BC320" i="2"/>
  <c r="V320" i="2"/>
  <c r="R320" i="2"/>
  <c r="P320" i="2"/>
  <c r="BI320" i="2"/>
  <c r="J320" i="2"/>
  <c r="BD320" i="2" s="1"/>
  <c r="BG318" i="2"/>
  <c r="BF318" i="2"/>
  <c r="BE318" i="2"/>
  <c r="BC318" i="2"/>
  <c r="V318" i="2"/>
  <c r="P318" i="2"/>
  <c r="BI318" i="2"/>
  <c r="J318" i="2"/>
  <c r="BD318" i="2" s="1"/>
  <c r="BG314" i="2"/>
  <c r="BF314" i="2"/>
  <c r="BE314" i="2"/>
  <c r="BC314" i="2"/>
  <c r="V314" i="2"/>
  <c r="R314" i="2"/>
  <c r="P314" i="2"/>
  <c r="BI314" i="2"/>
  <c r="J314" i="2"/>
  <c r="BD314" i="2" s="1"/>
  <c r="BG313" i="2"/>
  <c r="BF313" i="2"/>
  <c r="BE313" i="2"/>
  <c r="BC313" i="2"/>
  <c r="V313" i="2"/>
  <c r="R313" i="2"/>
  <c r="P313" i="2"/>
  <c r="BI313" i="2"/>
  <c r="J313" i="2"/>
  <c r="BD313" i="2" s="1"/>
  <c r="BG312" i="2"/>
  <c r="BF312" i="2"/>
  <c r="BE312" i="2"/>
  <c r="BC312" i="2"/>
  <c r="V312" i="2"/>
  <c r="R312" i="2"/>
  <c r="P312" i="2"/>
  <c r="BI312" i="2"/>
  <c r="J312" i="2"/>
  <c r="BD312" i="2" s="1"/>
  <c r="BG311" i="2"/>
  <c r="BF311" i="2"/>
  <c r="BE311" i="2"/>
  <c r="BC311" i="2"/>
  <c r="V311" i="2"/>
  <c r="R311" i="2"/>
  <c r="P311" i="2"/>
  <c r="BI311" i="2"/>
  <c r="J311" i="2"/>
  <c r="BD311" i="2" s="1"/>
  <c r="BG309" i="2"/>
  <c r="BF309" i="2"/>
  <c r="BE309" i="2"/>
  <c r="BC309" i="2"/>
  <c r="V309" i="2"/>
  <c r="R309" i="2"/>
  <c r="P309" i="2"/>
  <c r="BI309" i="2"/>
  <c r="J309" i="2"/>
  <c r="BD309" i="2" s="1"/>
  <c r="BG306" i="2"/>
  <c r="BF306" i="2"/>
  <c r="BE306" i="2"/>
  <c r="BC306" i="2"/>
  <c r="V306" i="2"/>
  <c r="R306" i="2"/>
  <c r="P306" i="2"/>
  <c r="BI306" i="2"/>
  <c r="J306" i="2"/>
  <c r="BD306" i="2" s="1"/>
  <c r="BG301" i="2"/>
  <c r="BF301" i="2"/>
  <c r="BE301" i="2"/>
  <c r="BC301" i="2"/>
  <c r="V301" i="2"/>
  <c r="R301" i="2"/>
  <c r="P301" i="2"/>
  <c r="BI301" i="2"/>
  <c r="J301" i="2"/>
  <c r="BD301" i="2" s="1"/>
  <c r="BG298" i="2"/>
  <c r="BF298" i="2"/>
  <c r="BE298" i="2"/>
  <c r="BC298" i="2"/>
  <c r="V298" i="2"/>
  <c r="R298" i="2"/>
  <c r="P298" i="2"/>
  <c r="BI298" i="2"/>
  <c r="J298" i="2"/>
  <c r="BD298" i="2" s="1"/>
  <c r="BG297" i="2"/>
  <c r="BF297" i="2"/>
  <c r="BE297" i="2"/>
  <c r="BC297" i="2"/>
  <c r="V297" i="2"/>
  <c r="R297" i="2"/>
  <c r="P297" i="2"/>
  <c r="BI297" i="2"/>
  <c r="J297" i="2"/>
  <c r="BD297" i="2" s="1"/>
  <c r="BG296" i="2"/>
  <c r="BF296" i="2"/>
  <c r="BE296" i="2"/>
  <c r="BC296" i="2"/>
  <c r="V296" i="2"/>
  <c r="R296" i="2"/>
  <c r="P296" i="2"/>
  <c r="BI296" i="2"/>
  <c r="J296" i="2"/>
  <c r="BD296" i="2" s="1"/>
  <c r="BG294" i="2"/>
  <c r="BF294" i="2"/>
  <c r="BE294" i="2"/>
  <c r="BC294" i="2"/>
  <c r="V294" i="2"/>
  <c r="R294" i="2"/>
  <c r="P294" i="2"/>
  <c r="BI294" i="2"/>
  <c r="J294" i="2"/>
  <c r="BD294" i="2" s="1"/>
  <c r="BG292" i="2"/>
  <c r="BF292" i="2"/>
  <c r="BE292" i="2"/>
  <c r="BC292" i="2"/>
  <c r="V292" i="2"/>
  <c r="R292" i="2"/>
  <c r="P292" i="2"/>
  <c r="BI292" i="2"/>
  <c r="J292" i="2"/>
  <c r="BD292" i="2" s="1"/>
  <c r="BG291" i="2"/>
  <c r="BF291" i="2"/>
  <c r="BE291" i="2"/>
  <c r="BC291" i="2"/>
  <c r="V291" i="2"/>
  <c r="R291" i="2"/>
  <c r="P291" i="2"/>
  <c r="BI291" i="2"/>
  <c r="J291" i="2"/>
  <c r="BD291" i="2" s="1"/>
  <c r="BG290" i="2"/>
  <c r="BF290" i="2"/>
  <c r="BE290" i="2"/>
  <c r="BC290" i="2"/>
  <c r="V290" i="2"/>
  <c r="R290" i="2"/>
  <c r="P290" i="2"/>
  <c r="BI290" i="2"/>
  <c r="J290" i="2"/>
  <c r="BD290" i="2" s="1"/>
  <c r="BG289" i="2"/>
  <c r="BF289" i="2"/>
  <c r="BE289" i="2"/>
  <c r="BC289" i="2"/>
  <c r="V289" i="2"/>
  <c r="R289" i="2"/>
  <c r="P289" i="2"/>
  <c r="BI289" i="2"/>
  <c r="J289" i="2"/>
  <c r="BD289" i="2" s="1"/>
  <c r="BG287" i="2"/>
  <c r="BF287" i="2"/>
  <c r="BE287" i="2"/>
  <c r="BC287" i="2"/>
  <c r="V287" i="2"/>
  <c r="R287" i="2"/>
  <c r="P287" i="2"/>
  <c r="BI287" i="2"/>
  <c r="J287" i="2"/>
  <c r="BD287" i="2" s="1"/>
  <c r="BG286" i="2"/>
  <c r="BF286" i="2"/>
  <c r="BE286" i="2"/>
  <c r="BC286" i="2"/>
  <c r="V286" i="2"/>
  <c r="R286" i="2"/>
  <c r="P286" i="2"/>
  <c r="BI286" i="2"/>
  <c r="J286" i="2"/>
  <c r="BD286" i="2" s="1"/>
  <c r="BG285" i="2"/>
  <c r="BF285" i="2"/>
  <c r="BE285" i="2"/>
  <c r="BC285" i="2"/>
  <c r="V285" i="2"/>
  <c r="R285" i="2"/>
  <c r="P285" i="2"/>
  <c r="BI285" i="2"/>
  <c r="J285" i="2"/>
  <c r="BD285" i="2" s="1"/>
  <c r="BG284" i="2"/>
  <c r="BF284" i="2"/>
  <c r="BE284" i="2"/>
  <c r="BC284" i="2"/>
  <c r="V284" i="2"/>
  <c r="R284" i="2"/>
  <c r="P284" i="2"/>
  <c r="BI284" i="2"/>
  <c r="J284" i="2"/>
  <c r="BD284" i="2" s="1"/>
  <c r="BG281" i="2"/>
  <c r="BF281" i="2"/>
  <c r="BE281" i="2"/>
  <c r="BC281" i="2"/>
  <c r="V281" i="2"/>
  <c r="R281" i="2"/>
  <c r="P281" i="2"/>
  <c r="BI281" i="2"/>
  <c r="J281" i="2"/>
  <c r="BD281" i="2" s="1"/>
  <c r="BG280" i="2"/>
  <c r="BF280" i="2"/>
  <c r="BE280" i="2"/>
  <c r="BC280" i="2"/>
  <c r="V280" i="2"/>
  <c r="R280" i="2"/>
  <c r="P280" i="2"/>
  <c r="BI280" i="2"/>
  <c r="J280" i="2"/>
  <c r="BD280" i="2" s="1"/>
  <c r="BG279" i="2"/>
  <c r="BF279" i="2"/>
  <c r="BE279" i="2"/>
  <c r="BC279" i="2"/>
  <c r="V279" i="2"/>
  <c r="R279" i="2"/>
  <c r="P279" i="2"/>
  <c r="BI279" i="2"/>
  <c r="J279" i="2"/>
  <c r="BD279" i="2" s="1"/>
  <c r="BG278" i="2"/>
  <c r="BF278" i="2"/>
  <c r="BE278" i="2"/>
  <c r="BC278" i="2"/>
  <c r="V278" i="2"/>
  <c r="R278" i="2"/>
  <c r="P278" i="2"/>
  <c r="BI278" i="2"/>
  <c r="J278" i="2"/>
  <c r="BD278" i="2" s="1"/>
  <c r="BG277" i="2"/>
  <c r="BF277" i="2"/>
  <c r="BE277" i="2"/>
  <c r="BC277" i="2"/>
  <c r="V277" i="2"/>
  <c r="R277" i="2"/>
  <c r="P277" i="2"/>
  <c r="BI277" i="2"/>
  <c r="J277" i="2"/>
  <c r="BD277" i="2" s="1"/>
  <c r="BG276" i="2"/>
  <c r="BF276" i="2"/>
  <c r="BE276" i="2"/>
  <c r="BC276" i="2"/>
  <c r="V276" i="2"/>
  <c r="R276" i="2"/>
  <c r="P276" i="2"/>
  <c r="BI276" i="2"/>
  <c r="J276" i="2"/>
  <c r="BD276" i="2" s="1"/>
  <c r="BG275" i="2"/>
  <c r="BF275" i="2"/>
  <c r="BE275" i="2"/>
  <c r="BC275" i="2"/>
  <c r="V275" i="2"/>
  <c r="R275" i="2"/>
  <c r="P275" i="2"/>
  <c r="BI275" i="2"/>
  <c r="J275" i="2"/>
  <c r="BD275" i="2" s="1"/>
  <c r="BG274" i="2"/>
  <c r="BF274" i="2"/>
  <c r="BE274" i="2"/>
  <c r="BC274" i="2"/>
  <c r="V274" i="2"/>
  <c r="R274" i="2"/>
  <c r="P274" i="2"/>
  <c r="BI274" i="2"/>
  <c r="J274" i="2"/>
  <c r="BD274" i="2" s="1"/>
  <c r="BG271" i="2"/>
  <c r="BF271" i="2"/>
  <c r="BE271" i="2"/>
  <c r="BC271" i="2"/>
  <c r="V271" i="2"/>
  <c r="R271" i="2"/>
  <c r="P271" i="2"/>
  <c r="BI271" i="2"/>
  <c r="J271" i="2"/>
  <c r="BD271" i="2" s="1"/>
  <c r="BG268" i="2"/>
  <c r="BF268" i="2"/>
  <c r="BE268" i="2"/>
  <c r="BC268" i="2"/>
  <c r="R268" i="2"/>
  <c r="P268" i="2"/>
  <c r="BI268" i="2"/>
  <c r="BD268" i="2"/>
  <c r="BG263" i="2"/>
  <c r="BF263" i="2"/>
  <c r="BE263" i="2"/>
  <c r="BC263" i="2"/>
  <c r="V263" i="2"/>
  <c r="R263" i="2"/>
  <c r="P263" i="2"/>
  <c r="BI263" i="2"/>
  <c r="J263" i="2"/>
  <c r="BD263" i="2" s="1"/>
  <c r="BG259" i="2"/>
  <c r="BF259" i="2"/>
  <c r="BE259" i="2"/>
  <c r="BC259" i="2"/>
  <c r="V259" i="2"/>
  <c r="R259" i="2"/>
  <c r="P259" i="2"/>
  <c r="BI259" i="2"/>
  <c r="J259" i="2"/>
  <c r="BD259" i="2" s="1"/>
  <c r="BG257" i="2"/>
  <c r="BF257" i="2"/>
  <c r="BE257" i="2"/>
  <c r="BC257" i="2"/>
  <c r="R257" i="2"/>
  <c r="P257" i="2"/>
  <c r="BI257" i="2"/>
  <c r="J257" i="2"/>
  <c r="BD257" i="2" s="1"/>
  <c r="BG255" i="2"/>
  <c r="BF255" i="2"/>
  <c r="BE255" i="2"/>
  <c r="BC255" i="2"/>
  <c r="R255" i="2"/>
  <c r="P255" i="2"/>
  <c r="BI255" i="2"/>
  <c r="J255" i="2"/>
  <c r="BD255" i="2" s="1"/>
  <c r="BG254" i="2"/>
  <c r="BF254" i="2"/>
  <c r="BE254" i="2"/>
  <c r="BC254" i="2"/>
  <c r="V254" i="2"/>
  <c r="R254" i="2"/>
  <c r="P254" i="2"/>
  <c r="BI254" i="2"/>
  <c r="J254" i="2"/>
  <c r="BD254" i="2" s="1"/>
  <c r="BG253" i="2"/>
  <c r="BF253" i="2"/>
  <c r="BE253" i="2"/>
  <c r="BC253" i="2"/>
  <c r="V253" i="2"/>
  <c r="R253" i="2"/>
  <c r="P253" i="2"/>
  <c r="BI253" i="2"/>
  <c r="J253" i="2"/>
  <c r="BD253" i="2" s="1"/>
  <c r="BG252" i="2"/>
  <c r="BF252" i="2"/>
  <c r="BE252" i="2"/>
  <c r="BC252" i="2"/>
  <c r="V252" i="2"/>
  <c r="R252" i="2"/>
  <c r="P252" i="2"/>
  <c r="BI252" i="2"/>
  <c r="J252" i="2"/>
  <c r="BD252" i="2" s="1"/>
  <c r="BG251" i="2"/>
  <c r="BF251" i="2"/>
  <c r="BE251" i="2"/>
  <c r="BC251" i="2"/>
  <c r="V251" i="2"/>
  <c r="R251" i="2"/>
  <c r="P251" i="2"/>
  <c r="BI251" i="2"/>
  <c r="J251" i="2"/>
  <c r="BD251" i="2" s="1"/>
  <c r="BG250" i="2"/>
  <c r="BF250" i="2"/>
  <c r="BE250" i="2"/>
  <c r="BC250" i="2"/>
  <c r="V250" i="2"/>
  <c r="R250" i="2"/>
  <c r="P250" i="2"/>
  <c r="BI250" i="2"/>
  <c r="J250" i="2"/>
  <c r="BD250" i="2" s="1"/>
  <c r="BG249" i="2"/>
  <c r="BF249" i="2"/>
  <c r="BE249" i="2"/>
  <c r="BC249" i="2"/>
  <c r="V249" i="2"/>
  <c r="R249" i="2"/>
  <c r="P249" i="2"/>
  <c r="BI249" i="2"/>
  <c r="J249" i="2"/>
  <c r="BD249" i="2" s="1"/>
  <c r="BG248" i="2"/>
  <c r="BF248" i="2"/>
  <c r="BE248" i="2"/>
  <c r="BC248" i="2"/>
  <c r="V248" i="2"/>
  <c r="R248" i="2"/>
  <c r="P248" i="2"/>
  <c r="BI248" i="2"/>
  <c r="J248" i="2"/>
  <c r="BD248" i="2" s="1"/>
  <c r="BG247" i="2"/>
  <c r="BF247" i="2"/>
  <c r="BE247" i="2"/>
  <c r="BC247" i="2"/>
  <c r="V247" i="2"/>
  <c r="R247" i="2"/>
  <c r="P247" i="2"/>
  <c r="BI247" i="2"/>
  <c r="J247" i="2"/>
  <c r="BD247" i="2" s="1"/>
  <c r="BG246" i="2"/>
  <c r="BF246" i="2"/>
  <c r="BE246" i="2"/>
  <c r="BC246" i="2"/>
  <c r="V246" i="2"/>
  <c r="R246" i="2"/>
  <c r="P246" i="2"/>
  <c r="BI246" i="2"/>
  <c r="J246" i="2"/>
  <c r="BD246" i="2" s="1"/>
  <c r="BG245" i="2"/>
  <c r="BF245" i="2"/>
  <c r="BE245" i="2"/>
  <c r="BC245" i="2"/>
  <c r="V245" i="2"/>
  <c r="R245" i="2"/>
  <c r="P245" i="2"/>
  <c r="BI245" i="2"/>
  <c r="J245" i="2"/>
  <c r="BD245" i="2" s="1"/>
  <c r="BG244" i="2"/>
  <c r="BF244" i="2"/>
  <c r="BE244" i="2"/>
  <c r="BC244" i="2"/>
  <c r="V244" i="2"/>
  <c r="R244" i="2"/>
  <c r="P244" i="2"/>
  <c r="BI244" i="2"/>
  <c r="J244" i="2"/>
  <c r="BD244" i="2" s="1"/>
  <c r="BG243" i="2"/>
  <c r="BF243" i="2"/>
  <c r="BE243" i="2"/>
  <c r="BC243" i="2"/>
  <c r="V243" i="2"/>
  <c r="R243" i="2"/>
  <c r="P243" i="2"/>
  <c r="BI243" i="2"/>
  <c r="J243" i="2"/>
  <c r="BD243" i="2" s="1"/>
  <c r="BG242" i="2"/>
  <c r="BF242" i="2"/>
  <c r="BE242" i="2"/>
  <c r="BC242" i="2"/>
  <c r="V242" i="2"/>
  <c r="R242" i="2"/>
  <c r="P242" i="2"/>
  <c r="BI242" i="2"/>
  <c r="J242" i="2"/>
  <c r="BD242" i="2" s="1"/>
  <c r="BG241" i="2"/>
  <c r="BF241" i="2"/>
  <c r="BE241" i="2"/>
  <c r="BC241" i="2"/>
  <c r="V241" i="2"/>
  <c r="R241" i="2"/>
  <c r="P241" i="2"/>
  <c r="BI241" i="2"/>
  <c r="J241" i="2"/>
  <c r="BD241" i="2" s="1"/>
  <c r="BG240" i="2"/>
  <c r="BF240" i="2"/>
  <c r="BE240" i="2"/>
  <c r="BC240" i="2"/>
  <c r="V240" i="2"/>
  <c r="R240" i="2"/>
  <c r="P240" i="2"/>
  <c r="BI240" i="2"/>
  <c r="J240" i="2"/>
  <c r="BD240" i="2" s="1"/>
  <c r="BG239" i="2"/>
  <c r="BF239" i="2"/>
  <c r="BE239" i="2"/>
  <c r="BC239" i="2"/>
  <c r="V239" i="2"/>
  <c r="R239" i="2"/>
  <c r="P239" i="2"/>
  <c r="BI239" i="2"/>
  <c r="J239" i="2"/>
  <c r="BD239" i="2" s="1"/>
  <c r="BG238" i="2"/>
  <c r="BF238" i="2"/>
  <c r="BE238" i="2"/>
  <c r="BC238" i="2"/>
  <c r="V238" i="2"/>
  <c r="R238" i="2"/>
  <c r="P238" i="2"/>
  <c r="BI238" i="2"/>
  <c r="J238" i="2"/>
  <c r="BD238" i="2" s="1"/>
  <c r="BG237" i="2"/>
  <c r="BF237" i="2"/>
  <c r="BE237" i="2"/>
  <c r="BC237" i="2"/>
  <c r="V237" i="2"/>
  <c r="R237" i="2"/>
  <c r="P237" i="2"/>
  <c r="BI237" i="2"/>
  <c r="J237" i="2"/>
  <c r="BD237" i="2" s="1"/>
  <c r="BG236" i="2"/>
  <c r="BF236" i="2"/>
  <c r="BE236" i="2"/>
  <c r="BC236" i="2"/>
  <c r="V236" i="2"/>
  <c r="R236" i="2"/>
  <c r="P236" i="2"/>
  <c r="BI236" i="2"/>
  <c r="J236" i="2"/>
  <c r="BD236" i="2" s="1"/>
  <c r="BG235" i="2"/>
  <c r="BF235" i="2"/>
  <c r="BE235" i="2"/>
  <c r="BC235" i="2"/>
  <c r="V235" i="2"/>
  <c r="R235" i="2"/>
  <c r="P235" i="2"/>
  <c r="BI235" i="2"/>
  <c r="J235" i="2"/>
  <c r="BD235" i="2" s="1"/>
  <c r="BG233" i="2"/>
  <c r="BF233" i="2"/>
  <c r="BE233" i="2"/>
  <c r="BC233" i="2"/>
  <c r="V233" i="2"/>
  <c r="R233" i="2"/>
  <c r="P233" i="2"/>
  <c r="BI233" i="2"/>
  <c r="J233" i="2"/>
  <c r="BD233" i="2" s="1"/>
  <c r="BG232" i="2"/>
  <c r="BF232" i="2"/>
  <c r="BE232" i="2"/>
  <c r="BC232" i="2"/>
  <c r="V232" i="2"/>
  <c r="R232" i="2"/>
  <c r="P232" i="2"/>
  <c r="BI232" i="2"/>
  <c r="J232" i="2"/>
  <c r="BD232" i="2" s="1"/>
  <c r="BG230" i="2"/>
  <c r="BF230" i="2"/>
  <c r="BE230" i="2"/>
  <c r="BC230" i="2"/>
  <c r="V230" i="2"/>
  <c r="R230" i="2"/>
  <c r="P230" i="2"/>
  <c r="BI230" i="2"/>
  <c r="J230" i="2"/>
  <c r="BD230" i="2" s="1"/>
  <c r="BG229" i="2"/>
  <c r="BF229" i="2"/>
  <c r="BE229" i="2"/>
  <c r="BC229" i="2"/>
  <c r="V229" i="2"/>
  <c r="R229" i="2"/>
  <c r="P229" i="2"/>
  <c r="BI229" i="2"/>
  <c r="J229" i="2"/>
  <c r="BD229" i="2" s="1"/>
  <c r="BG228" i="2"/>
  <c r="BF228" i="2"/>
  <c r="BE228" i="2"/>
  <c r="BC228" i="2"/>
  <c r="V228" i="2"/>
  <c r="R228" i="2"/>
  <c r="P228" i="2"/>
  <c r="BI228" i="2"/>
  <c r="J228" i="2"/>
  <c r="BD228" i="2" s="1"/>
  <c r="BG227" i="2"/>
  <c r="BF227" i="2"/>
  <c r="BE227" i="2"/>
  <c r="BC227" i="2"/>
  <c r="V227" i="2"/>
  <c r="R227" i="2"/>
  <c r="P227" i="2"/>
  <c r="BI227" i="2"/>
  <c r="J227" i="2"/>
  <c r="BD227" i="2" s="1"/>
  <c r="BG226" i="2"/>
  <c r="BF226" i="2"/>
  <c r="BE226" i="2"/>
  <c r="BC226" i="2"/>
  <c r="V226" i="2"/>
  <c r="R226" i="2"/>
  <c r="P226" i="2"/>
  <c r="BI226" i="2"/>
  <c r="J226" i="2"/>
  <c r="BD226" i="2" s="1"/>
  <c r="BG225" i="2"/>
  <c r="BF225" i="2"/>
  <c r="BE225" i="2"/>
  <c r="BC225" i="2"/>
  <c r="V225" i="2"/>
  <c r="R225" i="2"/>
  <c r="P225" i="2"/>
  <c r="BI225" i="2"/>
  <c r="J225" i="2"/>
  <c r="BD225" i="2" s="1"/>
  <c r="BG224" i="2"/>
  <c r="BF224" i="2"/>
  <c r="BE224" i="2"/>
  <c r="BC224" i="2"/>
  <c r="V224" i="2"/>
  <c r="R224" i="2"/>
  <c r="P224" i="2"/>
  <c r="BI224" i="2"/>
  <c r="J224" i="2"/>
  <c r="BD224" i="2" s="1"/>
  <c r="BG223" i="2"/>
  <c r="BF223" i="2"/>
  <c r="BE223" i="2"/>
  <c r="BC223" i="2"/>
  <c r="V223" i="2"/>
  <c r="R223" i="2"/>
  <c r="P223" i="2"/>
  <c r="BI223" i="2"/>
  <c r="J223" i="2"/>
  <c r="BD223" i="2" s="1"/>
  <c r="BG222" i="2"/>
  <c r="BF222" i="2"/>
  <c r="BE222" i="2"/>
  <c r="BC222" i="2"/>
  <c r="V222" i="2"/>
  <c r="R222" i="2"/>
  <c r="P222" i="2"/>
  <c r="BI222" i="2"/>
  <c r="J222" i="2"/>
  <c r="BD222" i="2" s="1"/>
  <c r="BG221" i="2"/>
  <c r="BF221" i="2"/>
  <c r="BE221" i="2"/>
  <c r="BC221" i="2"/>
  <c r="V221" i="2"/>
  <c r="R221" i="2"/>
  <c r="P221" i="2"/>
  <c r="BI221" i="2"/>
  <c r="J221" i="2"/>
  <c r="BD221" i="2" s="1"/>
  <c r="BG220" i="2"/>
  <c r="BF220" i="2"/>
  <c r="BE220" i="2"/>
  <c r="BC220" i="2"/>
  <c r="V220" i="2"/>
  <c r="R220" i="2"/>
  <c r="P220" i="2"/>
  <c r="BI220" i="2"/>
  <c r="J220" i="2"/>
  <c r="BD220" i="2" s="1"/>
  <c r="BG219" i="2"/>
  <c r="BF219" i="2"/>
  <c r="BE219" i="2"/>
  <c r="BC219" i="2"/>
  <c r="V219" i="2"/>
  <c r="R219" i="2"/>
  <c r="P219" i="2"/>
  <c r="BI219" i="2"/>
  <c r="J219" i="2"/>
  <c r="BD219" i="2" s="1"/>
  <c r="BG218" i="2"/>
  <c r="BF218" i="2"/>
  <c r="BE218" i="2"/>
  <c r="BC218" i="2"/>
  <c r="V218" i="2"/>
  <c r="R218" i="2"/>
  <c r="P218" i="2"/>
  <c r="BI218" i="2"/>
  <c r="J218" i="2"/>
  <c r="BD218" i="2" s="1"/>
  <c r="BG217" i="2"/>
  <c r="BF217" i="2"/>
  <c r="BE217" i="2"/>
  <c r="BC217" i="2"/>
  <c r="V217" i="2"/>
  <c r="R217" i="2"/>
  <c r="P217" i="2"/>
  <c r="BI217" i="2"/>
  <c r="J217" i="2"/>
  <c r="BD217" i="2" s="1"/>
  <c r="BG216" i="2"/>
  <c r="BF216" i="2"/>
  <c r="BE216" i="2"/>
  <c r="BC216" i="2"/>
  <c r="V216" i="2"/>
  <c r="R216" i="2"/>
  <c r="P216" i="2"/>
  <c r="BI216" i="2"/>
  <c r="J216" i="2"/>
  <c r="BD216" i="2" s="1"/>
  <c r="BG215" i="2"/>
  <c r="BF215" i="2"/>
  <c r="BE215" i="2"/>
  <c r="BC215" i="2"/>
  <c r="V215" i="2"/>
  <c r="R215" i="2"/>
  <c r="P215" i="2"/>
  <c r="BI215" i="2"/>
  <c r="J215" i="2"/>
  <c r="BD215" i="2" s="1"/>
  <c r="BG214" i="2"/>
  <c r="BF214" i="2"/>
  <c r="BE214" i="2"/>
  <c r="BC214" i="2"/>
  <c r="V214" i="2"/>
  <c r="R214" i="2"/>
  <c r="P214" i="2"/>
  <c r="BI214" i="2"/>
  <c r="J214" i="2"/>
  <c r="BD214" i="2" s="1"/>
  <c r="BG213" i="2"/>
  <c r="BF213" i="2"/>
  <c r="BE213" i="2"/>
  <c r="BC213" i="2"/>
  <c r="V213" i="2"/>
  <c r="R213" i="2"/>
  <c r="P213" i="2"/>
  <c r="BI213" i="2"/>
  <c r="J213" i="2"/>
  <c r="BD213" i="2" s="1"/>
  <c r="BG212" i="2"/>
  <c r="BF212" i="2"/>
  <c r="BE212" i="2"/>
  <c r="BC212" i="2"/>
  <c r="V212" i="2"/>
  <c r="R212" i="2"/>
  <c r="P212" i="2"/>
  <c r="BI212" i="2"/>
  <c r="J212" i="2"/>
  <c r="BD212" i="2" s="1"/>
  <c r="BG211" i="2"/>
  <c r="BF211" i="2"/>
  <c r="BE211" i="2"/>
  <c r="BC211" i="2"/>
  <c r="V211" i="2"/>
  <c r="R211" i="2"/>
  <c r="P211" i="2"/>
  <c r="BI211" i="2"/>
  <c r="J211" i="2"/>
  <c r="BD211" i="2" s="1"/>
  <c r="BG210" i="2"/>
  <c r="BF210" i="2"/>
  <c r="BE210" i="2"/>
  <c r="BC210" i="2"/>
  <c r="V210" i="2"/>
  <c r="R210" i="2"/>
  <c r="P210" i="2"/>
  <c r="BI210" i="2"/>
  <c r="J210" i="2"/>
  <c r="BD210" i="2" s="1"/>
  <c r="BG209" i="2"/>
  <c r="BF209" i="2"/>
  <c r="BE209" i="2"/>
  <c r="BC209" i="2"/>
  <c r="V209" i="2"/>
  <c r="R209" i="2"/>
  <c r="P209" i="2"/>
  <c r="BI209" i="2"/>
  <c r="J209" i="2"/>
  <c r="BD209" i="2" s="1"/>
  <c r="BG208" i="2"/>
  <c r="BF208" i="2"/>
  <c r="BE208" i="2"/>
  <c r="BC208" i="2"/>
  <c r="V208" i="2"/>
  <c r="R208" i="2"/>
  <c r="P208" i="2"/>
  <c r="BI208" i="2"/>
  <c r="J208" i="2"/>
  <c r="BD208" i="2" s="1"/>
  <c r="BG207" i="2"/>
  <c r="BF207" i="2"/>
  <c r="BE207" i="2"/>
  <c r="BC207" i="2"/>
  <c r="V207" i="2"/>
  <c r="R207" i="2"/>
  <c r="P207" i="2"/>
  <c r="BI207" i="2"/>
  <c r="J207" i="2"/>
  <c r="BD207" i="2" s="1"/>
  <c r="BG206" i="2"/>
  <c r="BF206" i="2"/>
  <c r="BE206" i="2"/>
  <c r="BC206" i="2"/>
  <c r="V206" i="2"/>
  <c r="R206" i="2"/>
  <c r="P206" i="2"/>
  <c r="BI206" i="2"/>
  <c r="J206" i="2"/>
  <c r="BD206" i="2" s="1"/>
  <c r="BG205" i="2"/>
  <c r="BF205" i="2"/>
  <c r="BE205" i="2"/>
  <c r="BC205" i="2"/>
  <c r="V205" i="2"/>
  <c r="R205" i="2"/>
  <c r="P205" i="2"/>
  <c r="BI205" i="2"/>
  <c r="J205" i="2"/>
  <c r="BD205" i="2" s="1"/>
  <c r="BG204" i="2"/>
  <c r="BF204" i="2"/>
  <c r="BE204" i="2"/>
  <c r="BC204" i="2"/>
  <c r="V204" i="2"/>
  <c r="R204" i="2"/>
  <c r="P204" i="2"/>
  <c r="BI204" i="2"/>
  <c r="J204" i="2"/>
  <c r="BD204" i="2" s="1"/>
  <c r="BG203" i="2"/>
  <c r="BF203" i="2"/>
  <c r="BE203" i="2"/>
  <c r="BC203" i="2"/>
  <c r="V203" i="2"/>
  <c r="R203" i="2"/>
  <c r="P203" i="2"/>
  <c r="BI203" i="2"/>
  <c r="J203" i="2"/>
  <c r="BD203" i="2" s="1"/>
  <c r="BG202" i="2"/>
  <c r="BF202" i="2"/>
  <c r="BE202" i="2"/>
  <c r="BC202" i="2"/>
  <c r="V202" i="2"/>
  <c r="R202" i="2"/>
  <c r="P202" i="2"/>
  <c r="BI202" i="2"/>
  <c r="J202" i="2"/>
  <c r="BD202" i="2" s="1"/>
  <c r="BG201" i="2"/>
  <c r="BF201" i="2"/>
  <c r="BE201" i="2"/>
  <c r="BC201" i="2"/>
  <c r="V201" i="2"/>
  <c r="R201" i="2"/>
  <c r="P201" i="2"/>
  <c r="BI201" i="2"/>
  <c r="J201" i="2"/>
  <c r="BD201" i="2" s="1"/>
  <c r="BG200" i="2"/>
  <c r="BF200" i="2"/>
  <c r="BE200" i="2"/>
  <c r="BC200" i="2"/>
  <c r="V200" i="2"/>
  <c r="R200" i="2"/>
  <c r="P200" i="2"/>
  <c r="BI200" i="2"/>
  <c r="J200" i="2"/>
  <c r="BD200" i="2" s="1"/>
  <c r="BG199" i="2"/>
  <c r="BF199" i="2"/>
  <c r="BE199" i="2"/>
  <c r="BC199" i="2"/>
  <c r="V199" i="2"/>
  <c r="R199" i="2"/>
  <c r="P199" i="2"/>
  <c r="BI199" i="2"/>
  <c r="J199" i="2"/>
  <c r="BD199" i="2" s="1"/>
  <c r="BG198" i="2"/>
  <c r="BF198" i="2"/>
  <c r="BE198" i="2"/>
  <c r="BC198" i="2"/>
  <c r="V198" i="2"/>
  <c r="R198" i="2"/>
  <c r="P198" i="2"/>
  <c r="BI198" i="2"/>
  <c r="J198" i="2"/>
  <c r="BD198" i="2" s="1"/>
  <c r="BG197" i="2"/>
  <c r="BF197" i="2"/>
  <c r="BE197" i="2"/>
  <c r="BC197" i="2"/>
  <c r="V197" i="2"/>
  <c r="R197" i="2"/>
  <c r="P197" i="2"/>
  <c r="BI197" i="2"/>
  <c r="J197" i="2"/>
  <c r="BD197" i="2" s="1"/>
  <c r="BG196" i="2"/>
  <c r="BF196" i="2"/>
  <c r="BE196" i="2"/>
  <c r="BC196" i="2"/>
  <c r="V196" i="2"/>
  <c r="P196" i="2"/>
  <c r="BI196" i="2"/>
  <c r="J196" i="2"/>
  <c r="BD196" i="2" s="1"/>
  <c r="BG195" i="2"/>
  <c r="BF195" i="2"/>
  <c r="BE195" i="2"/>
  <c r="BC195" i="2"/>
  <c r="V195" i="2"/>
  <c r="R195" i="2"/>
  <c r="P195" i="2"/>
  <c r="BI195" i="2"/>
  <c r="J195" i="2"/>
  <c r="BD195" i="2" s="1"/>
  <c r="BG194" i="2"/>
  <c r="BF194" i="2"/>
  <c r="BE194" i="2"/>
  <c r="BC194" i="2"/>
  <c r="V194" i="2"/>
  <c r="R194" i="2"/>
  <c r="P194" i="2"/>
  <c r="BI194" i="2"/>
  <c r="J194" i="2"/>
  <c r="BD194" i="2" s="1"/>
  <c r="BG193" i="2"/>
  <c r="BF193" i="2"/>
  <c r="BE193" i="2"/>
  <c r="BC193" i="2"/>
  <c r="V193" i="2"/>
  <c r="R193" i="2"/>
  <c r="P193" i="2"/>
  <c r="BI193" i="2"/>
  <c r="J193" i="2"/>
  <c r="BD193" i="2" s="1"/>
  <c r="BG192" i="2"/>
  <c r="BF192" i="2"/>
  <c r="BE192" i="2"/>
  <c r="BC192" i="2"/>
  <c r="V192" i="2"/>
  <c r="R192" i="2"/>
  <c r="P192" i="2"/>
  <c r="BI192" i="2"/>
  <c r="J192" i="2"/>
  <c r="BD192" i="2" s="1"/>
  <c r="BG191" i="2"/>
  <c r="BF191" i="2"/>
  <c r="BE191" i="2"/>
  <c r="BC191" i="2"/>
  <c r="V191" i="2"/>
  <c r="R191" i="2"/>
  <c r="P191" i="2"/>
  <c r="BI191" i="2"/>
  <c r="J191" i="2"/>
  <c r="BD191" i="2" s="1"/>
  <c r="BG190" i="2"/>
  <c r="BF190" i="2"/>
  <c r="BE190" i="2"/>
  <c r="BC190" i="2"/>
  <c r="V190" i="2"/>
  <c r="R190" i="2"/>
  <c r="P190" i="2"/>
  <c r="BI190" i="2"/>
  <c r="J190" i="2"/>
  <c r="BD190" i="2" s="1"/>
  <c r="BG189" i="2"/>
  <c r="BF189" i="2"/>
  <c r="BE189" i="2"/>
  <c r="BC189" i="2"/>
  <c r="V189" i="2"/>
  <c r="R189" i="2"/>
  <c r="P189" i="2"/>
  <c r="BI189" i="2"/>
  <c r="J189" i="2"/>
  <c r="BD189" i="2" s="1"/>
  <c r="BG188" i="2"/>
  <c r="BF188" i="2"/>
  <c r="BE188" i="2"/>
  <c r="BC188" i="2"/>
  <c r="V188" i="2"/>
  <c r="R188" i="2"/>
  <c r="P188" i="2"/>
  <c r="BI188" i="2"/>
  <c r="J188" i="2"/>
  <c r="BD188" i="2" s="1"/>
  <c r="BG187" i="2"/>
  <c r="BF187" i="2"/>
  <c r="BE187" i="2"/>
  <c r="BC187" i="2"/>
  <c r="V187" i="2"/>
  <c r="R187" i="2"/>
  <c r="P187" i="2"/>
  <c r="BI187" i="2"/>
  <c r="J187" i="2"/>
  <c r="BD187" i="2" s="1"/>
  <c r="BG186" i="2"/>
  <c r="BF186" i="2"/>
  <c r="BE186" i="2"/>
  <c r="BC186" i="2"/>
  <c r="V186" i="2"/>
  <c r="R186" i="2"/>
  <c r="P186" i="2"/>
  <c r="BI186" i="2"/>
  <c r="J186" i="2"/>
  <c r="BD186" i="2" s="1"/>
  <c r="BG185" i="2"/>
  <c r="BF185" i="2"/>
  <c r="BE185" i="2"/>
  <c r="BC185" i="2"/>
  <c r="V185" i="2"/>
  <c r="R185" i="2"/>
  <c r="P185" i="2"/>
  <c r="BI185" i="2"/>
  <c r="J185" i="2"/>
  <c r="BD185" i="2" s="1"/>
  <c r="BG184" i="2"/>
  <c r="BF184" i="2"/>
  <c r="BE184" i="2"/>
  <c r="BC184" i="2"/>
  <c r="V184" i="2"/>
  <c r="R184" i="2"/>
  <c r="P184" i="2"/>
  <c r="BI184" i="2"/>
  <c r="J184" i="2"/>
  <c r="BD184" i="2" s="1"/>
  <c r="BG182" i="2"/>
  <c r="BF182" i="2"/>
  <c r="BE182" i="2"/>
  <c r="BC182" i="2"/>
  <c r="V182" i="2"/>
  <c r="R182" i="2"/>
  <c r="P182" i="2"/>
  <c r="BI182" i="2"/>
  <c r="J182" i="2"/>
  <c r="BD182" i="2" s="1"/>
  <c r="BG181" i="2"/>
  <c r="BF181" i="2"/>
  <c r="BE181" i="2"/>
  <c r="BC181" i="2"/>
  <c r="V181" i="2"/>
  <c r="R181" i="2"/>
  <c r="P181" i="2"/>
  <c r="BI181" i="2"/>
  <c r="J181" i="2"/>
  <c r="BD181" i="2" s="1"/>
  <c r="BG180" i="2"/>
  <c r="BF180" i="2"/>
  <c r="BE180" i="2"/>
  <c r="BC180" i="2"/>
  <c r="V180" i="2"/>
  <c r="R180" i="2"/>
  <c r="P180" i="2"/>
  <c r="BI180" i="2"/>
  <c r="J180" i="2"/>
  <c r="BD180" i="2" s="1"/>
  <c r="BG179" i="2"/>
  <c r="BF179" i="2"/>
  <c r="BE179" i="2"/>
  <c r="BC179" i="2"/>
  <c r="V179" i="2"/>
  <c r="R179" i="2"/>
  <c r="P179" i="2"/>
  <c r="BI179" i="2"/>
  <c r="J179" i="2"/>
  <c r="BD179" i="2" s="1"/>
  <c r="BG178" i="2"/>
  <c r="BF178" i="2"/>
  <c r="BE178" i="2"/>
  <c r="BC178" i="2"/>
  <c r="V178" i="2"/>
  <c r="R178" i="2"/>
  <c r="P178" i="2"/>
  <c r="BI178" i="2"/>
  <c r="J178" i="2"/>
  <c r="BD178" i="2" s="1"/>
  <c r="BG177" i="2"/>
  <c r="BF177" i="2"/>
  <c r="BE177" i="2"/>
  <c r="BC177" i="2"/>
  <c r="V177" i="2"/>
  <c r="R177" i="2"/>
  <c r="P177" i="2"/>
  <c r="BI177" i="2"/>
  <c r="J177" i="2"/>
  <c r="BD177" i="2" s="1"/>
  <c r="BG176" i="2"/>
  <c r="BF176" i="2"/>
  <c r="BE176" i="2"/>
  <c r="BC176" i="2"/>
  <c r="V176" i="2"/>
  <c r="R176" i="2"/>
  <c r="P176" i="2"/>
  <c r="BI176" i="2"/>
  <c r="J176" i="2"/>
  <c r="BD176" i="2" s="1"/>
  <c r="BG175" i="2"/>
  <c r="BF175" i="2"/>
  <c r="BE175" i="2"/>
  <c r="BC175" i="2"/>
  <c r="V175" i="2"/>
  <c r="R175" i="2"/>
  <c r="P175" i="2"/>
  <c r="BI175" i="2"/>
  <c r="J175" i="2"/>
  <c r="BD175" i="2" s="1"/>
  <c r="BG174" i="2"/>
  <c r="BF174" i="2"/>
  <c r="BE174" i="2"/>
  <c r="BC174" i="2"/>
  <c r="R174" i="2"/>
  <c r="P174" i="2"/>
  <c r="BI174" i="2"/>
  <c r="J174" i="2"/>
  <c r="BD174" i="2" s="1"/>
  <c r="BG172" i="2"/>
  <c r="BF172" i="2"/>
  <c r="BE172" i="2"/>
  <c r="BC172" i="2"/>
  <c r="V172" i="2"/>
  <c r="R172" i="2"/>
  <c r="P172" i="2"/>
  <c r="BI172" i="2"/>
  <c r="J172" i="2"/>
  <c r="BD172" i="2" s="1"/>
  <c r="BG171" i="2"/>
  <c r="BF171" i="2"/>
  <c r="BE171" i="2"/>
  <c r="BC171" i="2"/>
  <c r="V171" i="2"/>
  <c r="R171" i="2"/>
  <c r="P171" i="2"/>
  <c r="BI171" i="2"/>
  <c r="J171" i="2"/>
  <c r="BD171" i="2" s="1"/>
  <c r="BG170" i="2"/>
  <c r="BF170" i="2"/>
  <c r="BE170" i="2"/>
  <c r="BC170" i="2"/>
  <c r="V170" i="2"/>
  <c r="R170" i="2"/>
  <c r="P170" i="2"/>
  <c r="BI170" i="2"/>
  <c r="J170" i="2"/>
  <c r="BD170" i="2" s="1"/>
  <c r="BG168" i="2"/>
  <c r="BF168" i="2"/>
  <c r="BE168" i="2"/>
  <c r="BC168" i="2"/>
  <c r="V168" i="2"/>
  <c r="R168" i="2"/>
  <c r="P168" i="2"/>
  <c r="BI168" i="2"/>
  <c r="J168" i="2"/>
  <c r="BD168" i="2" s="1"/>
  <c r="BG167" i="2"/>
  <c r="BF167" i="2"/>
  <c r="BE167" i="2"/>
  <c r="BC167" i="2"/>
  <c r="V167" i="2"/>
  <c r="R167" i="2"/>
  <c r="P167" i="2"/>
  <c r="BI167" i="2"/>
  <c r="J167" i="2"/>
  <c r="BD167" i="2" s="1"/>
  <c r="BG166" i="2"/>
  <c r="BF166" i="2"/>
  <c r="BE166" i="2"/>
  <c r="BC166" i="2"/>
  <c r="V166" i="2"/>
  <c r="R166" i="2"/>
  <c r="P166" i="2"/>
  <c r="BI166" i="2"/>
  <c r="J166" i="2"/>
  <c r="BD166" i="2" s="1"/>
  <c r="BG165" i="2"/>
  <c r="BF165" i="2"/>
  <c r="BE165" i="2"/>
  <c r="BC165" i="2"/>
  <c r="V165" i="2"/>
  <c r="R165" i="2"/>
  <c r="P165" i="2"/>
  <c r="BI165" i="2"/>
  <c r="J165" i="2"/>
  <c r="BD165" i="2" s="1"/>
  <c r="BG164" i="2"/>
  <c r="BF164" i="2"/>
  <c r="BE164" i="2"/>
  <c r="BC164" i="2"/>
  <c r="R164" i="2"/>
  <c r="P164" i="2"/>
  <c r="BI164" i="2"/>
  <c r="J164" i="2"/>
  <c r="BD164" i="2" s="1"/>
  <c r="BG162" i="2"/>
  <c r="BF162" i="2"/>
  <c r="BE162" i="2"/>
  <c r="BC162" i="2"/>
  <c r="V162" i="2"/>
  <c r="R162" i="2"/>
  <c r="P162" i="2"/>
  <c r="BI162" i="2"/>
  <c r="J162" i="2"/>
  <c r="BD162" i="2" s="1"/>
  <c r="BG161" i="2"/>
  <c r="BF161" i="2"/>
  <c r="BE161" i="2"/>
  <c r="BC161" i="2"/>
  <c r="V161" i="2"/>
  <c r="R161" i="2"/>
  <c r="P161" i="2"/>
  <c r="BI161" i="2"/>
  <c r="J161" i="2"/>
  <c r="BD161" i="2" s="1"/>
  <c r="BG160" i="2"/>
  <c r="BF160" i="2"/>
  <c r="BE160" i="2"/>
  <c r="BC160" i="2"/>
  <c r="V160" i="2"/>
  <c r="R160" i="2"/>
  <c r="P160" i="2"/>
  <c r="BI160" i="2"/>
  <c r="J160" i="2"/>
  <c r="BD160" i="2" s="1"/>
  <c r="BG159" i="2"/>
  <c r="BF159" i="2"/>
  <c r="BE159" i="2"/>
  <c r="BC159" i="2"/>
  <c r="V159" i="2"/>
  <c r="R159" i="2"/>
  <c r="P159" i="2"/>
  <c r="BI159" i="2"/>
  <c r="J159" i="2"/>
  <c r="BD159" i="2" s="1"/>
  <c r="BG158" i="2"/>
  <c r="BF158" i="2"/>
  <c r="BE158" i="2"/>
  <c r="BC158" i="2"/>
  <c r="V158" i="2"/>
  <c r="R158" i="2"/>
  <c r="P158" i="2"/>
  <c r="BI158" i="2"/>
  <c r="J158" i="2"/>
  <c r="BD158" i="2" s="1"/>
  <c r="BG157" i="2"/>
  <c r="BF157" i="2"/>
  <c r="BE157" i="2"/>
  <c r="BC157" i="2"/>
  <c r="V157" i="2"/>
  <c r="R157" i="2"/>
  <c r="P157" i="2"/>
  <c r="BI157" i="2"/>
  <c r="J157" i="2"/>
  <c r="BD157" i="2" s="1"/>
  <c r="BG156" i="2"/>
  <c r="BF156" i="2"/>
  <c r="BE156" i="2"/>
  <c r="BC156" i="2"/>
  <c r="V156" i="2"/>
  <c r="R156" i="2"/>
  <c r="P156" i="2"/>
  <c r="BI156" i="2"/>
  <c r="J156" i="2"/>
  <c r="BD156" i="2" s="1"/>
  <c r="BG154" i="2"/>
  <c r="BF154" i="2"/>
  <c r="BE154" i="2"/>
  <c r="BC154" i="2"/>
  <c r="V154" i="2"/>
  <c r="P154" i="2"/>
  <c r="BI154" i="2"/>
  <c r="J154" i="2"/>
  <c r="BD154" i="2" s="1"/>
  <c r="BG153" i="2"/>
  <c r="BF153" i="2"/>
  <c r="BE153" i="2"/>
  <c r="BC153" i="2"/>
  <c r="V153" i="2"/>
  <c r="R153" i="2"/>
  <c r="P153" i="2"/>
  <c r="BI153" i="2"/>
  <c r="J153" i="2"/>
  <c r="BD153" i="2" s="1"/>
  <c r="BG152" i="2"/>
  <c r="BF152" i="2"/>
  <c r="BE152" i="2"/>
  <c r="BC152" i="2"/>
  <c r="V152" i="2"/>
  <c r="R152" i="2"/>
  <c r="P152" i="2"/>
  <c r="BI152" i="2"/>
  <c r="J152" i="2"/>
  <c r="BD152" i="2" s="1"/>
  <c r="BG151" i="2"/>
  <c r="BF151" i="2"/>
  <c r="BE151" i="2"/>
  <c r="BC151" i="2"/>
  <c r="V151" i="2"/>
  <c r="R151" i="2"/>
  <c r="P151" i="2"/>
  <c r="BI151" i="2"/>
  <c r="J151" i="2"/>
  <c r="BD151" i="2" s="1"/>
  <c r="BG150" i="2"/>
  <c r="BF150" i="2"/>
  <c r="BE150" i="2"/>
  <c r="BC150" i="2"/>
  <c r="V150" i="2"/>
  <c r="R150" i="2"/>
  <c r="P150" i="2"/>
  <c r="BI150" i="2"/>
  <c r="J150" i="2"/>
  <c r="BD150" i="2" s="1"/>
  <c r="BG149" i="2"/>
  <c r="BF149" i="2"/>
  <c r="BE149" i="2"/>
  <c r="BC149" i="2"/>
  <c r="V149" i="2"/>
  <c r="R149" i="2"/>
  <c r="P149" i="2"/>
  <c r="BI149" i="2"/>
  <c r="J149" i="2"/>
  <c r="BD149" i="2" s="1"/>
  <c r="BG148" i="2"/>
  <c r="BF148" i="2"/>
  <c r="BE148" i="2"/>
  <c r="BC148" i="2"/>
  <c r="V148" i="2"/>
  <c r="R148" i="2"/>
  <c r="P148" i="2"/>
  <c r="BI148" i="2"/>
  <c r="J148" i="2"/>
  <c r="BD148" i="2" s="1"/>
  <c r="BG147" i="2"/>
  <c r="BF147" i="2"/>
  <c r="BE147" i="2"/>
  <c r="BC147" i="2"/>
  <c r="V147" i="2"/>
  <c r="R147" i="2"/>
  <c r="P147" i="2"/>
  <c r="BI147" i="2"/>
  <c r="J147" i="2"/>
  <c r="BD147" i="2" s="1"/>
  <c r="BG146" i="2"/>
  <c r="BF146" i="2"/>
  <c r="BE146" i="2"/>
  <c r="BC146" i="2"/>
  <c r="V146" i="2"/>
  <c r="R146" i="2"/>
  <c r="P146" i="2"/>
  <c r="BI146" i="2"/>
  <c r="J146" i="2"/>
  <c r="BD146" i="2" s="1"/>
  <c r="BG145" i="2"/>
  <c r="BF145" i="2"/>
  <c r="BE145" i="2"/>
  <c r="BC145" i="2"/>
  <c r="V145" i="2"/>
  <c r="R145" i="2"/>
  <c r="P145" i="2"/>
  <c r="BI145" i="2"/>
  <c r="J145" i="2"/>
  <c r="BD145" i="2" s="1"/>
  <c r="BG144" i="2"/>
  <c r="BF144" i="2"/>
  <c r="BE144" i="2"/>
  <c r="BC144" i="2"/>
  <c r="V144" i="2"/>
  <c r="R144" i="2"/>
  <c r="P144" i="2"/>
  <c r="BI144" i="2"/>
  <c r="J144" i="2"/>
  <c r="BD144" i="2" s="1"/>
  <c r="BG143" i="2"/>
  <c r="BF143" i="2"/>
  <c r="BE143" i="2"/>
  <c r="BC143" i="2"/>
  <c r="V143" i="2"/>
  <c r="R143" i="2"/>
  <c r="P143" i="2"/>
  <c r="BI143" i="2"/>
  <c r="J143" i="2"/>
  <c r="BD143" i="2" s="1"/>
  <c r="BG142" i="2"/>
  <c r="BF142" i="2"/>
  <c r="BE142" i="2"/>
  <c r="BC142" i="2"/>
  <c r="V142" i="2"/>
  <c r="R142" i="2"/>
  <c r="P142" i="2"/>
  <c r="BI142" i="2"/>
  <c r="J142" i="2"/>
  <c r="BD142" i="2" s="1"/>
  <c r="BG141" i="2"/>
  <c r="BF141" i="2"/>
  <c r="BE141" i="2"/>
  <c r="BC141" i="2"/>
  <c r="V141" i="2"/>
  <c r="R141" i="2"/>
  <c r="P141" i="2"/>
  <c r="BI141" i="2"/>
  <c r="J141" i="2"/>
  <c r="BD141" i="2" s="1"/>
  <c r="BG140" i="2"/>
  <c r="BF140" i="2"/>
  <c r="BE140" i="2"/>
  <c r="BC140" i="2"/>
  <c r="V140" i="2"/>
  <c r="R140" i="2"/>
  <c r="P140" i="2"/>
  <c r="BI140" i="2"/>
  <c r="J140" i="2"/>
  <c r="BD140" i="2" s="1"/>
  <c r="BG138" i="2"/>
  <c r="BF138" i="2"/>
  <c r="BE138" i="2"/>
  <c r="BC138" i="2"/>
  <c r="V138" i="2"/>
  <c r="V137" i="2" s="1"/>
  <c r="R138" i="2"/>
  <c r="R137" i="2" s="1"/>
  <c r="P138" i="2"/>
  <c r="P137" i="2" s="1"/>
  <c r="BI138" i="2"/>
  <c r="BI137" i="2" s="1"/>
  <c r="J137" i="2" s="1"/>
  <c r="J138" i="2"/>
  <c r="BD138" i="2" s="1"/>
  <c r="BG136" i="2"/>
  <c r="BF136" i="2"/>
  <c r="BE136" i="2"/>
  <c r="BC136" i="2"/>
  <c r="V136" i="2"/>
  <c r="R136" i="2"/>
  <c r="P136" i="2"/>
  <c r="BI136" i="2"/>
  <c r="J136" i="2"/>
  <c r="BD136" i="2" s="1"/>
  <c r="BG135" i="2"/>
  <c r="BF135" i="2"/>
  <c r="BE135" i="2"/>
  <c r="BC135" i="2"/>
  <c r="V135" i="2"/>
  <c r="R135" i="2"/>
  <c r="P135" i="2"/>
  <c r="BI135" i="2"/>
  <c r="J135" i="2"/>
  <c r="BD135" i="2" s="1"/>
  <c r="BG134" i="2"/>
  <c r="BF134" i="2"/>
  <c r="BE134" i="2"/>
  <c r="BC134" i="2"/>
  <c r="V134" i="2"/>
  <c r="R134" i="2"/>
  <c r="P134" i="2"/>
  <c r="BI134" i="2"/>
  <c r="J134" i="2"/>
  <c r="BD134" i="2" s="1"/>
  <c r="BG133" i="2"/>
  <c r="BF133" i="2"/>
  <c r="BE133" i="2"/>
  <c r="BC133" i="2"/>
  <c r="V133" i="2"/>
  <c r="R133" i="2"/>
  <c r="P133" i="2"/>
  <c r="BI133" i="2"/>
  <c r="J133" i="2"/>
  <c r="BD133" i="2" s="1"/>
  <c r="BG132" i="2"/>
  <c r="BF132" i="2"/>
  <c r="BE132" i="2"/>
  <c r="BC132" i="2"/>
  <c r="V132" i="2"/>
  <c r="R132" i="2"/>
  <c r="P132" i="2"/>
  <c r="BI132" i="2"/>
  <c r="J132" i="2"/>
  <c r="BD132" i="2" s="1"/>
  <c r="BG131" i="2"/>
  <c r="BF131" i="2"/>
  <c r="BE131" i="2"/>
  <c r="BC131" i="2"/>
  <c r="V131" i="2"/>
  <c r="R131" i="2"/>
  <c r="P131" i="2"/>
  <c r="BI131" i="2"/>
  <c r="J131" i="2"/>
  <c r="BD131" i="2" s="1"/>
  <c r="BG130" i="2"/>
  <c r="BF130" i="2"/>
  <c r="BE130" i="2"/>
  <c r="BC130" i="2"/>
  <c r="V130" i="2"/>
  <c r="R130" i="2"/>
  <c r="P130" i="2"/>
  <c r="BI130" i="2"/>
  <c r="J130" i="2"/>
  <c r="BD130" i="2" s="1"/>
  <c r="BG129" i="2"/>
  <c r="BF129" i="2"/>
  <c r="BE129" i="2"/>
  <c r="BC129" i="2"/>
  <c r="V129" i="2"/>
  <c r="R129" i="2"/>
  <c r="P129" i="2"/>
  <c r="BI129" i="2"/>
  <c r="J129" i="2"/>
  <c r="BD129" i="2" s="1"/>
  <c r="BG128" i="2"/>
  <c r="BF128" i="2"/>
  <c r="BE128" i="2"/>
  <c r="BC128" i="2"/>
  <c r="V128" i="2"/>
  <c r="R128" i="2"/>
  <c r="P128" i="2"/>
  <c r="BI128" i="2"/>
  <c r="J128" i="2"/>
  <c r="BD128" i="2" s="1"/>
  <c r="BG127" i="2"/>
  <c r="BF127" i="2"/>
  <c r="BE127" i="2"/>
  <c r="BC127" i="2"/>
  <c r="V127" i="2"/>
  <c r="R127" i="2"/>
  <c r="P127" i="2"/>
  <c r="BI127" i="2"/>
  <c r="J127" i="2"/>
  <c r="BD127" i="2" s="1"/>
  <c r="BG126" i="2"/>
  <c r="BF126" i="2"/>
  <c r="BE126" i="2"/>
  <c r="BC126" i="2"/>
  <c r="V126" i="2"/>
  <c r="R126" i="2"/>
  <c r="P126" i="2"/>
  <c r="BI126" i="2"/>
  <c r="J126" i="2"/>
  <c r="BD126" i="2" s="1"/>
  <c r="BG125" i="2"/>
  <c r="BF125" i="2"/>
  <c r="BE125" i="2"/>
  <c r="BC125" i="2"/>
  <c r="V125" i="2"/>
  <c r="R125" i="2"/>
  <c r="P125" i="2"/>
  <c r="BI125" i="2"/>
  <c r="J125" i="2"/>
  <c r="BD125" i="2" s="1"/>
  <c r="BG124" i="2"/>
  <c r="BF124" i="2"/>
  <c r="BE124" i="2"/>
  <c r="BC124" i="2"/>
  <c r="V124" i="2"/>
  <c r="R124" i="2"/>
  <c r="P124" i="2"/>
  <c r="BI124" i="2"/>
  <c r="J124" i="2"/>
  <c r="BD124" i="2" s="1"/>
  <c r="BG123" i="2"/>
  <c r="BF123" i="2"/>
  <c r="BE123" i="2"/>
  <c r="BC123" i="2"/>
  <c r="V123" i="2"/>
  <c r="R123" i="2"/>
  <c r="P123" i="2"/>
  <c r="BI123" i="2"/>
  <c r="J123" i="2"/>
  <c r="BD123" i="2" s="1"/>
  <c r="BG122" i="2"/>
  <c r="BF122" i="2"/>
  <c r="BE122" i="2"/>
  <c r="BC122" i="2"/>
  <c r="V122" i="2"/>
  <c r="R122" i="2"/>
  <c r="P122" i="2"/>
  <c r="BI122" i="2"/>
  <c r="J122" i="2"/>
  <c r="BD122" i="2" s="1"/>
  <c r="BG121" i="2"/>
  <c r="BF121" i="2"/>
  <c r="BE121" i="2"/>
  <c r="BC121" i="2"/>
  <c r="V121" i="2"/>
  <c r="R121" i="2"/>
  <c r="P121" i="2"/>
  <c r="BI121" i="2"/>
  <c r="J121" i="2"/>
  <c r="BD121" i="2" s="1"/>
  <c r="BG120" i="2"/>
  <c r="BF120" i="2"/>
  <c r="BE120" i="2"/>
  <c r="BC120" i="2"/>
  <c r="V120" i="2"/>
  <c r="R120" i="2"/>
  <c r="P120" i="2"/>
  <c r="BI120" i="2"/>
  <c r="J120" i="2"/>
  <c r="BD120" i="2" s="1"/>
  <c r="BG119" i="2"/>
  <c r="BF119" i="2"/>
  <c r="BE119" i="2"/>
  <c r="BC119" i="2"/>
  <c r="V119" i="2"/>
  <c r="R119" i="2"/>
  <c r="P119" i="2"/>
  <c r="BI119" i="2"/>
  <c r="J119" i="2"/>
  <c r="BD119" i="2" s="1"/>
  <c r="F110" i="2"/>
  <c r="E108" i="2"/>
  <c r="F56" i="2"/>
  <c r="E54" i="2"/>
  <c r="J26" i="2"/>
  <c r="E26" i="2"/>
  <c r="J113" i="2" s="1"/>
  <c r="J25" i="2"/>
  <c r="J23" i="2"/>
  <c r="E23" i="2"/>
  <c r="J58" i="2" s="1"/>
  <c r="J22" i="2"/>
  <c r="J20" i="2"/>
  <c r="E20" i="2"/>
  <c r="F113" i="2" s="1"/>
  <c r="J19" i="2"/>
  <c r="J17" i="2"/>
  <c r="E17" i="2"/>
  <c r="F58" i="2" s="1"/>
  <c r="J16" i="2"/>
  <c r="J110" i="2"/>
  <c r="E7" i="2"/>
  <c r="E104" i="2" s="1"/>
  <c r="AS55" i="1"/>
  <c r="AS54" i="1" s="1"/>
  <c r="L50" i="1"/>
  <c r="AM50" i="1"/>
  <c r="AM49" i="1"/>
  <c r="L49" i="1"/>
  <c r="AM47" i="1"/>
  <c r="L47" i="1"/>
  <c r="L45" i="1"/>
  <c r="L44" i="1"/>
  <c r="J66" i="2" l="1"/>
  <c r="H411" i="2"/>
  <c r="BD651" i="2"/>
  <c r="H658" i="2"/>
  <c r="BD650" i="2"/>
  <c r="BD581" i="2"/>
  <c r="H598" i="2"/>
  <c r="BD381" i="2"/>
  <c r="BD354" i="2"/>
  <c r="H378" i="2"/>
  <c r="V139" i="2"/>
  <c r="R139" i="2"/>
  <c r="BI139" i="2"/>
  <c r="J139" i="2" s="1"/>
  <c r="J67" i="2" s="1"/>
  <c r="V118" i="2"/>
  <c r="R118" i="2"/>
  <c r="V163" i="2"/>
  <c r="P118" i="2"/>
  <c r="V531" i="2"/>
  <c r="R669" i="2"/>
  <c r="R173" i="2"/>
  <c r="P531" i="2"/>
  <c r="R694" i="2"/>
  <c r="P607" i="2"/>
  <c r="V231" i="2"/>
  <c r="R349" i="2"/>
  <c r="P614" i="2"/>
  <c r="R689" i="2"/>
  <c r="BI694" i="2"/>
  <c r="J694" i="2" s="1"/>
  <c r="J93" i="2" s="1"/>
  <c r="R705" i="2"/>
  <c r="P163" i="2"/>
  <c r="R319" i="2"/>
  <c r="V679" i="2"/>
  <c r="BI231" i="2"/>
  <c r="J231" i="2" s="1"/>
  <c r="J71" i="2" s="1"/>
  <c r="R614" i="2"/>
  <c r="P679" i="2"/>
  <c r="BI349" i="2"/>
  <c r="J349" i="2" s="1"/>
  <c r="J75" i="2" s="1"/>
  <c r="R183" i="2"/>
  <c r="R231" i="2"/>
  <c r="R599" i="2"/>
  <c r="R607" i="2"/>
  <c r="V614" i="2"/>
  <c r="P139" i="2"/>
  <c r="R163" i="2"/>
  <c r="V433" i="2"/>
  <c r="P433" i="2"/>
  <c r="BI614" i="2"/>
  <c r="J614" i="2" s="1"/>
  <c r="J85" i="2" s="1"/>
  <c r="R433" i="2"/>
  <c r="R531" i="2"/>
  <c r="V567" i="2"/>
  <c r="R617" i="2"/>
  <c r="R679" i="2"/>
  <c r="BI118" i="2"/>
  <c r="P183" i="2"/>
  <c r="BI340" i="2"/>
  <c r="J340" i="2" s="1"/>
  <c r="J74" i="2" s="1"/>
  <c r="R413" i="2"/>
  <c r="R659" i="2"/>
  <c r="P684" i="2"/>
  <c r="R567" i="2"/>
  <c r="V669" i="2"/>
  <c r="R684" i="2"/>
  <c r="BI163" i="2"/>
  <c r="J163" i="2" s="1"/>
  <c r="J68" i="2" s="1"/>
  <c r="BI319" i="2"/>
  <c r="J319" i="2" s="1"/>
  <c r="J72" i="2" s="1"/>
  <c r="V319" i="2"/>
  <c r="R340" i="2"/>
  <c r="V413" i="2"/>
  <c r="P413" i="2"/>
  <c r="J56" i="2"/>
  <c r="F112" i="2"/>
  <c r="E50" i="2"/>
  <c r="J112" i="2"/>
  <c r="BI705" i="2"/>
  <c r="J705" i="2" s="1"/>
  <c r="J94" i="2" s="1"/>
  <c r="BI413" i="2"/>
  <c r="J413" i="2" s="1"/>
  <c r="J78" i="2" s="1"/>
  <c r="BI689" i="2"/>
  <c r="J689" i="2" s="1"/>
  <c r="J92" i="2" s="1"/>
  <c r="BI684" i="2"/>
  <c r="J684" i="2" s="1"/>
  <c r="J91" i="2" s="1"/>
  <c r="BI679" i="2"/>
  <c r="J679" i="2" s="1"/>
  <c r="J90" i="2" s="1"/>
  <c r="BI669" i="2"/>
  <c r="J669" i="2" s="1"/>
  <c r="J89" i="2" s="1"/>
  <c r="BI659" i="2"/>
  <c r="J659" i="2" s="1"/>
  <c r="J88" i="2" s="1"/>
  <c r="BI617" i="2"/>
  <c r="J617" i="2" s="1"/>
  <c r="J86" i="2" s="1"/>
  <c r="BI607" i="2"/>
  <c r="J607" i="2" s="1"/>
  <c r="J84" i="2" s="1"/>
  <c r="V599" i="2"/>
  <c r="BI599" i="2"/>
  <c r="J599" i="2" s="1"/>
  <c r="J83" i="2" s="1"/>
  <c r="BI567" i="2"/>
  <c r="J567" i="2" s="1"/>
  <c r="J81" i="2" s="1"/>
  <c r="BI531" i="2"/>
  <c r="J531" i="2" s="1"/>
  <c r="J80" i="2" s="1"/>
  <c r="F38" i="2"/>
  <c r="BC56" i="1" s="1"/>
  <c r="BC55" i="1" s="1"/>
  <c r="BC54" i="1" s="1"/>
  <c r="BI433" i="2"/>
  <c r="J433" i="2" s="1"/>
  <c r="J79" i="2" s="1"/>
  <c r="V349" i="2"/>
  <c r="BI183" i="2"/>
  <c r="J183" i="2" s="1"/>
  <c r="J70" i="2" s="1"/>
  <c r="BI173" i="2"/>
  <c r="J173" i="2" s="1"/>
  <c r="J69" i="2" s="1"/>
  <c r="F37" i="2"/>
  <c r="BB56" i="1" s="1"/>
  <c r="BB55" i="1" s="1"/>
  <c r="AX55" i="1" s="1"/>
  <c r="F39" i="2"/>
  <c r="BD56" i="1" s="1"/>
  <c r="BD55" i="1" s="1"/>
  <c r="BD54" i="1" s="1"/>
  <c r="W33" i="1" s="1"/>
  <c r="F35" i="2"/>
  <c r="AZ56" i="1" s="1"/>
  <c r="AZ55" i="1" s="1"/>
  <c r="AZ54" i="1" s="1"/>
  <c r="F59" i="2"/>
  <c r="J118" i="2"/>
  <c r="J65" i="2" s="1"/>
  <c r="J35" i="2"/>
  <c r="AV56" i="1" s="1"/>
  <c r="P231" i="2"/>
  <c r="P319" i="2"/>
  <c r="P340" i="2"/>
  <c r="V340" i="2"/>
  <c r="V173" i="2"/>
  <c r="J59" i="2"/>
  <c r="P173" i="2"/>
  <c r="V183" i="2"/>
  <c r="P349" i="2"/>
  <c r="V617" i="2"/>
  <c r="V659" i="2"/>
  <c r="P669" i="2"/>
  <c r="V689" i="2"/>
  <c r="V694" i="2"/>
  <c r="P694" i="2"/>
  <c r="V705" i="2"/>
  <c r="P567" i="2"/>
  <c r="P599" i="2"/>
  <c r="P689" i="2"/>
  <c r="P705" i="2"/>
  <c r="V607" i="2"/>
  <c r="P617" i="2"/>
  <c r="P659" i="2"/>
  <c r="V684" i="2"/>
  <c r="BI658" i="2" l="1"/>
  <c r="P658" i="2"/>
  <c r="R658" i="2"/>
  <c r="V658" i="2"/>
  <c r="J658" i="2"/>
  <c r="BD658" i="2" s="1"/>
  <c r="BI657" i="2"/>
  <c r="J657" i="2"/>
  <c r="BD657" i="2" s="1"/>
  <c r="P657" i="2"/>
  <c r="R657" i="2"/>
  <c r="V657" i="2"/>
  <c r="P598" i="2"/>
  <c r="P575" i="2" s="1"/>
  <c r="R598" i="2"/>
  <c r="R575" i="2" s="1"/>
  <c r="V598" i="2"/>
  <c r="V575" i="2" s="1"/>
  <c r="J598" i="2"/>
  <c r="BD598" i="2" s="1"/>
  <c r="BI598" i="2"/>
  <c r="BI575" i="2" s="1"/>
  <c r="J575" i="2" s="1"/>
  <c r="J82" i="2" s="1"/>
  <c r="V411" i="2"/>
  <c r="V380" i="2" s="1"/>
  <c r="R411" i="2"/>
  <c r="R380" i="2" s="1"/>
  <c r="BI411" i="2"/>
  <c r="BI380" i="2" s="1"/>
  <c r="J380" i="2" s="1"/>
  <c r="J77" i="2" s="1"/>
  <c r="J411" i="2"/>
  <c r="BD411" i="2" s="1"/>
  <c r="P411" i="2"/>
  <c r="P380" i="2" s="1"/>
  <c r="BI378" i="2"/>
  <c r="BI353" i="2" s="1"/>
  <c r="J353" i="2" s="1"/>
  <c r="J76" i="2" s="1"/>
  <c r="R378" i="2"/>
  <c r="R353" i="2" s="1"/>
  <c r="V378" i="2"/>
  <c r="V353" i="2" s="1"/>
  <c r="J378" i="2"/>
  <c r="BD378" i="2" s="1"/>
  <c r="P378" i="2"/>
  <c r="P353" i="2" s="1"/>
  <c r="BI117" i="2"/>
  <c r="J117" i="2" s="1"/>
  <c r="J64" i="2" s="1"/>
  <c r="P117" i="2"/>
  <c r="AY55" i="1"/>
  <c r="R117" i="2"/>
  <c r="BB54" i="1"/>
  <c r="AX54" i="1" s="1"/>
  <c r="V117" i="2"/>
  <c r="AV55" i="1"/>
  <c r="W32" i="1"/>
  <c r="AY54" i="1"/>
  <c r="AV54" i="1"/>
  <c r="W29" i="1"/>
  <c r="BI649" i="2" l="1"/>
  <c r="J649" i="2" s="1"/>
  <c r="J87" i="2" s="1"/>
  <c r="P649" i="2"/>
  <c r="P339" i="2" s="1"/>
  <c r="P116" i="2" s="1"/>
  <c r="AU56" i="1" s="1"/>
  <c r="AU55" i="1" s="1"/>
  <c r="AU54" i="1" s="1"/>
  <c r="R649" i="2"/>
  <c r="R339" i="2" s="1"/>
  <c r="R116" i="2" s="1"/>
  <c r="V649" i="2"/>
  <c r="V339" i="2" s="1"/>
  <c r="V116" i="2" s="1"/>
  <c r="BI339" i="2"/>
  <c r="J339" i="2" s="1"/>
  <c r="J73" i="2" s="1"/>
  <c r="F36" i="2"/>
  <c r="BA56" i="1" s="1"/>
  <c r="BA55" i="1" s="1"/>
  <c r="J36" i="2"/>
  <c r="AW56" i="1" s="1"/>
  <c r="AT56" i="1" s="1"/>
  <c r="W31" i="1"/>
  <c r="AK29" i="1"/>
  <c r="BI116" i="2" l="1"/>
  <c r="J116" i="2" s="1"/>
  <c r="J63" i="2" s="1"/>
  <c r="BA54" i="1"/>
  <c r="AW55" i="1"/>
  <c r="AT55" i="1" s="1"/>
  <c r="J32" i="2" l="1"/>
  <c r="AG56" i="1" s="1"/>
  <c r="AG55" i="1" s="1"/>
  <c r="W30" i="1"/>
  <c r="AW54" i="1"/>
  <c r="AN56" i="1" l="1"/>
  <c r="J41" i="2"/>
  <c r="AK30" i="1"/>
  <c r="AT54" i="1"/>
  <c r="AG54" i="1"/>
  <c r="AN55" i="1"/>
  <c r="AK26" i="1" l="1"/>
  <c r="AK35" i="1" s="1"/>
  <c r="AN54" i="1"/>
</calcChain>
</file>

<file path=xl/sharedStrings.xml><?xml version="1.0" encoding="utf-8"?>
<sst xmlns="http://schemas.openxmlformats.org/spreadsheetml/2006/main" count="8941" uniqueCount="2288">
  <si>
    <t>Export Komplet</t>
  </si>
  <si>
    <t/>
  </si>
  <si>
    <t>2.0</t>
  </si>
  <si>
    <t>ZAMOK</t>
  </si>
  <si>
    <t>False</t>
  </si>
  <si>
    <t>{464e75b7-9347-4dca-aac2-cb4e38639cca}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</si>
  <si>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</si>
  <si>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</si>
  <si>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</si>
  <si>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</si>
  <si>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</si>
  <si>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</si>
  <si>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</si>
  <si>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</si>
  <si>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Soc-b-BN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</si>
  <si>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</si>
  <si>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</si>
  <si>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objektu sociálního bydlení, Vlašimská 897, Benešov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</si>
  <si>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</si>
  <si>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</si>
  <si>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</si>
  <si>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</si>
  <si>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</si>
  <si>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</si>
  <si>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</si>
  <si>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</si>
  <si>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</si>
  <si>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</si>
  <si>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</si>
  <si>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</si>
  <si>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</si>
  <si>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Soupis prací i rozpočet je zpracován dle vyhlášky č. 169/2016 resp. 405/2017.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</si>
  <si>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</si>
  <si>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</si>
  <si>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</si>
  <si>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</si>
  <si>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</si>
  <si>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</si>
  <si>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</si>
  <si>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</si>
  <si>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</si>
  <si>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</si>
  <si>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</si>
  <si>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</si>
  <si>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</si>
  <si>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</si>
  <si>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</si>
  <si>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</si>
  <si>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</si>
  <si>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</si>
  <si>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</si>
  <si>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</si>
  <si>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</si>
  <si>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</si>
  <si>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</si>
  <si>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</si>
  <si>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</si>
  <si>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</si>
  <si>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</si>
  <si>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</si>
  <si>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</si>
  <si>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</si>
  <si>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</si>
  <si>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</si>
  <si>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</si>
  <si>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</si>
  <si>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</si>
  <si>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</si>
  <si>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</si>
  <si>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</si>
  <si>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</si>
  <si>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Objekt sociálního bydlení</t>
  </si>
  <si>
    <t>STA</t>
  </si>
  <si>
    <t>1</t>
  </si>
  <si>
    <t>{be4a2901-5fcc-4422-93d7-cbd201d58d4f}</t>
  </si>
  <si>
    <t>/</t>
  </si>
  <si>
    <t>C 01</t>
  </si>
  <si>
    <t>Stavební úpravy</t>
  </si>
  <si>
    <t>Soupis</t>
  </si>
  <si>
    <t>2</t>
  </si>
  <si>
    <t>{4cf4ff4b-9608-48e3-8672-8c024319c7d3}</t>
  </si>
  <si>
    <t>KRYCÍ LIST SOUPISU PRACÍ</t>
  </si>
  <si>
    <t>Objekt:</t>
  </si>
  <si>
    <t>SO 01 - Objekt sociálního bydlení</t>
  </si>
  <si>
    <t>Soupis:</t>
  </si>
  <si>
    <t>C 01 - Stavební úpravy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</si>
  <si>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</si>
  <si>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</si>
  <si>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</si>
  <si>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</si>
  <si>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</si>
  <si>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</si>
  <si>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</si>
  <si>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</si>
  <si>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</si>
  <si>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</si>
  <si>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</si>
  <si>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</si>
  <si>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</si>
  <si>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99 - Přesun hmot a manipulace se sutí</t>
  </si>
  <si>
    <t>PSV - Práce a dodávky PSV</t>
  </si>
  <si>
    <t xml:space="preserve">    711 - Izolace proti vodě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</si>
  <si>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</si>
  <si>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</si>
  <si>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</si>
  <si>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</si>
  <si>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</si>
  <si>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</si>
  <si>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</si>
  <si>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</si>
  <si>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</si>
  <si>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</si>
  <si>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</si>
  <si>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</si>
  <si>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</si>
  <si>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</si>
  <si>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</si>
  <si>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</si>
  <si>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</si>
  <si>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</si>
  <si>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795 - Lokální vytápění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</si>
  <si>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</si>
  <si>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</si>
  <si>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</si>
  <si>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</si>
  <si>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</si>
  <si>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</si>
  <si>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</si>
  <si>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</si>
  <si>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</si>
  <si>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</si>
  <si>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</si>
  <si>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</si>
  <si>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</si>
  <si>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</si>
  <si>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</si>
  <si>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</si>
  <si>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</si>
  <si>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</si>
  <si>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</si>
  <si>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131301101</t>
  </si>
  <si>
    <t>Hloubení jam nezapažených v hornině tř. 4 objemu do 100 m3</t>
  </si>
  <si>
    <t>m3</t>
  </si>
  <si>
    <t>CS ÚRS 2018 01</t>
  </si>
  <si>
    <t>4</t>
  </si>
  <si>
    <t>-1587570646</t>
  </si>
  <si>
    <t>131301109</t>
  </si>
  <si>
    <t>Příplatek za lepivost u hloubení jam nezapažených v hornině tř. 4</t>
  </si>
  <si>
    <t>-1118359992</t>
  </si>
  <si>
    <t>3</t>
  </si>
  <si>
    <t>132301101</t>
  </si>
  <si>
    <t>Hloubení rýh š do 600 mm v hornině tř. 4 objemu do 100 m3</t>
  </si>
  <si>
    <t>1021977785</t>
  </si>
  <si>
    <t>132301109</t>
  </si>
  <si>
    <t>Příplatek za lepivost k hloubení rýh š do 600 mm v hornině tř. 4</t>
  </si>
  <si>
    <t>-171655449</t>
  </si>
  <si>
    <t>5</t>
  </si>
  <si>
    <t>139711101</t>
  </si>
  <si>
    <t>Vykopávky v uzavřených prostorách v hornině tř. 1 až 4</t>
  </si>
  <si>
    <t>-745981616</t>
  </si>
  <si>
    <t>6</t>
  </si>
  <si>
    <t>162201211</t>
  </si>
  <si>
    <t>Vodorovné přemístění výkopku z horniny tř. 1 až 4 stavebním kolečkem do 10 m</t>
  </si>
  <si>
    <t>-2015849172</t>
  </si>
  <si>
    <t>7</t>
  </si>
  <si>
    <t>162201219</t>
  </si>
  <si>
    <t>Příplatek k vodorovnému přemístění výkopku z horniny tř. 1 až 4 stavebním kolečkem ZKD 10 m</t>
  </si>
  <si>
    <t>-1200732278</t>
  </si>
  <si>
    <t>8</t>
  </si>
  <si>
    <t>171201201</t>
  </si>
  <si>
    <t>Uložení sypaniny na skládky</t>
  </si>
  <si>
    <t>-1412481443</t>
  </si>
  <si>
    <t>9</t>
  </si>
  <si>
    <t>167101101</t>
  </si>
  <si>
    <t>Nakládání výkopku z hornin tř. 1 až 4 do 100 m3</t>
  </si>
  <si>
    <t>1265916121</t>
  </si>
  <si>
    <t>10</t>
  </si>
  <si>
    <t>1200694938</t>
  </si>
  <si>
    <t>11</t>
  </si>
  <si>
    <t>-300567967</t>
  </si>
  <si>
    <t>12</t>
  </si>
  <si>
    <t>174101102</t>
  </si>
  <si>
    <t>Zásyp v uzavřených prostorech sypaninou se zhutněním</t>
  </si>
  <si>
    <t>-186651168</t>
  </si>
  <si>
    <t>13</t>
  </si>
  <si>
    <t>174101101</t>
  </si>
  <si>
    <t>Zásyp jam, šachet rýh nebo kolem objektů sypaninou se zhutněním</t>
  </si>
  <si>
    <t>-230619318</t>
  </si>
  <si>
    <t>14</t>
  </si>
  <si>
    <t>162701105</t>
  </si>
  <si>
    <t>Vodorovné přemístění do 10000 m výkopku/sypaniny z horniny tř. 1 až 4</t>
  </si>
  <si>
    <t>-685723372</t>
  </si>
  <si>
    <t>-589889119</t>
  </si>
  <si>
    <t>16</t>
  </si>
  <si>
    <t>171201211</t>
  </si>
  <si>
    <t>Poplatek za uložení stavebního odpadu - zeminy a kameniva na skládce</t>
  </si>
  <si>
    <t>t</t>
  </si>
  <si>
    <t>-234833186</t>
  </si>
  <si>
    <t>17</t>
  </si>
  <si>
    <t>175111101</t>
  </si>
  <si>
    <t>Obsypání potrubí ručně sypaninou bez prohození</t>
  </si>
  <si>
    <t>-470355157</t>
  </si>
  <si>
    <t>18</t>
  </si>
  <si>
    <t>M</t>
  </si>
  <si>
    <t>58331351</t>
  </si>
  <si>
    <t>Kamenivo těžené drobné frakce 0-4</t>
  </si>
  <si>
    <t>-1441775223</t>
  </si>
  <si>
    <t>Zakládání</t>
  </si>
  <si>
    <t>19</t>
  </si>
  <si>
    <t>273313611</t>
  </si>
  <si>
    <t>Základové desky z betonu tř. C 16/20</t>
  </si>
  <si>
    <t>723012672</t>
  </si>
  <si>
    <t>Svislé a kompletní konstrukce</t>
  </si>
  <si>
    <t>20</t>
  </si>
  <si>
    <t>310238211</t>
  </si>
  <si>
    <t>Zazdívka otvorů pl do 1 m2 ve zdivu nadzákladovém cihlami pálenými na MVC</t>
  </si>
  <si>
    <t>-1038152960</t>
  </si>
  <si>
    <t>310278842</t>
  </si>
  <si>
    <t>Zazdívka otvorů pl do 1 m2 ve zdivu nadzákladovém z nepálených nebo porobetonových tvárnic</t>
  </si>
  <si>
    <t>-659781084</t>
  </si>
  <si>
    <t>22</t>
  </si>
  <si>
    <t>349231821</t>
  </si>
  <si>
    <t>Přizdívka ostění tl do 300 mm</t>
  </si>
  <si>
    <t>m2</t>
  </si>
  <si>
    <t>1262849328</t>
  </si>
  <si>
    <t>23</t>
  </si>
  <si>
    <t>311271129</t>
  </si>
  <si>
    <t>Zdivo z cihel betonových na maltu M15</t>
  </si>
  <si>
    <t>104762535</t>
  </si>
  <si>
    <t>24</t>
  </si>
  <si>
    <t>342272235</t>
  </si>
  <si>
    <t>Příčka z pórobetonových hladkých tvárnic na tenkovrstvou maltu tl 125 mm</t>
  </si>
  <si>
    <t>-2104304984</t>
  </si>
  <si>
    <t>25</t>
  </si>
  <si>
    <t>342272245</t>
  </si>
  <si>
    <t>Příčka z pórobetonových hladkých tvárnic na tenkovrstvou maltu tl 150 mm</t>
  </si>
  <si>
    <t>1041267797</t>
  </si>
  <si>
    <t>26</t>
  </si>
  <si>
    <t>342291112</t>
  </si>
  <si>
    <t>Ukotvení příček montážní polyuretanovou pěnou tl příčky přes 100 mm</t>
  </si>
  <si>
    <t>m</t>
  </si>
  <si>
    <t>-1823222996</t>
  </si>
  <si>
    <t>27</t>
  </si>
  <si>
    <t>342291121</t>
  </si>
  <si>
    <t>Ukotvení příček k cihelným konstrukcím plochými kotvami</t>
  </si>
  <si>
    <t>-1708271303</t>
  </si>
  <si>
    <t>28</t>
  </si>
  <si>
    <t>319202321</t>
  </si>
  <si>
    <t>Vyrovnání nerovného povrchu zdiva tl do 80 mm přizděním</t>
  </si>
  <si>
    <t>-1506094674</t>
  </si>
  <si>
    <t>29</t>
  </si>
  <si>
    <t>319201321</t>
  </si>
  <si>
    <t>Vyrovnání nerovného povrchu zdiva tl do 30 mm maltou</t>
  </si>
  <si>
    <t>-652511624</t>
  </si>
  <si>
    <t>30</t>
  </si>
  <si>
    <t>317142432</t>
  </si>
  <si>
    <t>Překlad nenosný přímý z pórobetonu v příčkách tl 125 mm dl přes 1000 do 1250 mm</t>
  </si>
  <si>
    <t>kus</t>
  </si>
  <si>
    <t>567920017</t>
  </si>
  <si>
    <t>31</t>
  </si>
  <si>
    <t>317142442</t>
  </si>
  <si>
    <t>Překlad nenosný přímý z pórobetonuv příčkách tl 150 mm dl přes 1000 do 1250 mm</t>
  </si>
  <si>
    <t>-779888674</t>
  </si>
  <si>
    <t>32</t>
  </si>
  <si>
    <t>317944321</t>
  </si>
  <si>
    <t>Válcované nosníky do č.12 dodatečně osazované do připravených otvorů</t>
  </si>
  <si>
    <t>1136494035</t>
  </si>
  <si>
    <t>33</t>
  </si>
  <si>
    <t>317944323</t>
  </si>
  <si>
    <t>Válcované nosníky č.14 až 22 dodatečně osazované do připravených otvorů</t>
  </si>
  <si>
    <t>217444322</t>
  </si>
  <si>
    <t>34</t>
  </si>
  <si>
    <t>346244381</t>
  </si>
  <si>
    <t>Plentování v do 200 mm válcovaných nosníků</t>
  </si>
  <si>
    <t>-1953615267</t>
  </si>
  <si>
    <t>35</t>
  </si>
  <si>
    <t>985221101</t>
  </si>
  <si>
    <t>Doplnění zdiva cihlami do aktivované malty</t>
  </si>
  <si>
    <t>1104736548</t>
  </si>
  <si>
    <t>36</t>
  </si>
  <si>
    <t>985223110</t>
  </si>
  <si>
    <t>Přezdívání cihelného zdiva do aktivované malty do 1 m3</t>
  </si>
  <si>
    <t>-1861767588</t>
  </si>
  <si>
    <t>37</t>
  </si>
  <si>
    <t>59610002</t>
  </si>
  <si>
    <t>Cihla pálená plná 290x140x65mm do P20</t>
  </si>
  <si>
    <t>-697637093</t>
  </si>
  <si>
    <t>38</t>
  </si>
  <si>
    <t>314238203</t>
  </si>
  <si>
    <t>Komínové těleso 3 složkové 2 průduchové do D 20/20 cm v 3 m</t>
  </si>
  <si>
    <t>soubor</t>
  </si>
  <si>
    <t>2045089870</t>
  </si>
  <si>
    <t>39</t>
  </si>
  <si>
    <t>314238213</t>
  </si>
  <si>
    <t>Příplatek ke komínovému tělesu do D 20/20 cm ZKD 1 m v</t>
  </si>
  <si>
    <t>-974897306</t>
  </si>
  <si>
    <t>40</t>
  </si>
  <si>
    <t>314238235</t>
  </si>
  <si>
    <t>Krycí deska základní pro 2 průduchový komín</t>
  </si>
  <si>
    <t>-2071726706</t>
  </si>
  <si>
    <t>41</t>
  </si>
  <si>
    <t>314239119</t>
  </si>
  <si>
    <t>Opravy stávajících komínů - vyspravení nadstřešní části, nové krycí desky, dvířka, apod.</t>
  </si>
  <si>
    <t>1807019475</t>
  </si>
  <si>
    <t>Vodorovné konstrukce</t>
  </si>
  <si>
    <t>42</t>
  </si>
  <si>
    <t>411388532</t>
  </si>
  <si>
    <t>Zabetonování otvorů pl do 1 m2 v klenbách nebo stropech</t>
  </si>
  <si>
    <t>-1493115427</t>
  </si>
  <si>
    <t>43</t>
  </si>
  <si>
    <t>411321414</t>
  </si>
  <si>
    <t>Stropy deskové ze ŽB tř. C 25/30</t>
  </si>
  <si>
    <t>-1960643506</t>
  </si>
  <si>
    <t>44</t>
  </si>
  <si>
    <t>411351021</t>
  </si>
  <si>
    <t>Zřízení bednění stropů deskových tl do 50 cm bez podpěrné kce</t>
  </si>
  <si>
    <t>653654540</t>
  </si>
  <si>
    <t>45</t>
  </si>
  <si>
    <t>411351022</t>
  </si>
  <si>
    <t>Odstranění bednění stropů deskových tl do 50 cm bez podpěrné kce</t>
  </si>
  <si>
    <t>-27726429</t>
  </si>
  <si>
    <t>46</t>
  </si>
  <si>
    <t>411362021</t>
  </si>
  <si>
    <t>Výztuž stropů svařovanými sítěmi Kari</t>
  </si>
  <si>
    <t>329549096</t>
  </si>
  <si>
    <t>47</t>
  </si>
  <si>
    <t>434311115</t>
  </si>
  <si>
    <t>Schodišťové stupně dusané na terén nebo na desku z betonu tř. C 20/25</t>
  </si>
  <si>
    <t>-1850225748</t>
  </si>
  <si>
    <t>48</t>
  </si>
  <si>
    <t>434351141</t>
  </si>
  <si>
    <t>Zřízení bednění stupňů přímočarých schodišť</t>
  </si>
  <si>
    <t>-1407254589</t>
  </si>
  <si>
    <t>49</t>
  </si>
  <si>
    <t>434351142</t>
  </si>
  <si>
    <t>Odstranění bednění stupňů přímočarých schodišť</t>
  </si>
  <si>
    <t>1418362393</t>
  </si>
  <si>
    <t>Komunikace pozemní</t>
  </si>
  <si>
    <t>50</t>
  </si>
  <si>
    <t>113107342</t>
  </si>
  <si>
    <t>Odstranění podkladu živičného tl 100 mm strojně pl do 50 m2</t>
  </si>
  <si>
    <t>-109128299</t>
  </si>
  <si>
    <t>51</t>
  </si>
  <si>
    <t>113107322</t>
  </si>
  <si>
    <t>Odstranění podkladu z kameniva drceného tl 200 mm strojně pl do 50 m2</t>
  </si>
  <si>
    <t>1589447868</t>
  </si>
  <si>
    <t>52</t>
  </si>
  <si>
    <t>919735112</t>
  </si>
  <si>
    <t>Řezání stávajícího živičného krytu hl do 100 mm</t>
  </si>
  <si>
    <t>1258300013</t>
  </si>
  <si>
    <t>53</t>
  </si>
  <si>
    <t>113201111</t>
  </si>
  <si>
    <t>Vytrhání obrub chodníkových</t>
  </si>
  <si>
    <t>-493532418</t>
  </si>
  <si>
    <t>54</t>
  </si>
  <si>
    <t>564871111</t>
  </si>
  <si>
    <t>Podklad ze štěrkodrtě ŠD tl 250 mm</t>
  </si>
  <si>
    <t>-965107177</t>
  </si>
  <si>
    <t>55</t>
  </si>
  <si>
    <t>577144111</t>
  </si>
  <si>
    <t>Asfaltový beton vrstva obrusná ACO 11 (ABS) tl do 50 mm š do 3 m z nemodifikovaného asfaltu</t>
  </si>
  <si>
    <t>-1219618893</t>
  </si>
  <si>
    <t>56</t>
  </si>
  <si>
    <t>577133111</t>
  </si>
  <si>
    <t>Asfaltový beton vrstva obrusná ACO 8 (ABJ) tl do 40 mm š do 3 m z nemodifikovaného asfaltu</t>
  </si>
  <si>
    <t>-1196574782</t>
  </si>
  <si>
    <t>57</t>
  </si>
  <si>
    <t>916231213</t>
  </si>
  <si>
    <t>Osazení chodníkového obrubníku betonového stojatého s boční opěrou do lože z betonu prostého</t>
  </si>
  <si>
    <t>-1778010976</t>
  </si>
  <si>
    <t>58</t>
  </si>
  <si>
    <t>59217016</t>
  </si>
  <si>
    <t>Obrubník betonový chodníkový 100x8x25 cm</t>
  </si>
  <si>
    <t>-878788109</t>
  </si>
  <si>
    <t>Úpravy povrchů, podlahy a osazování výplní</t>
  </si>
  <si>
    <t>59</t>
  </si>
  <si>
    <t>612321121</t>
  </si>
  <si>
    <t>Vápenocementová omítka hladká jednovrstvá vnitřních stěn nanášená ručně</t>
  </si>
  <si>
    <t>-1062027994</t>
  </si>
  <si>
    <t>60</t>
  </si>
  <si>
    <t>611321143</t>
  </si>
  <si>
    <t>Vápenocementová omítka štuková dvouvrstvá vnitřních kleneb nebo skořepin nanášená ručně</t>
  </si>
  <si>
    <t>-304353664</t>
  </si>
  <si>
    <t>61</t>
  </si>
  <si>
    <t>611142022</t>
  </si>
  <si>
    <t>Potažení vnitřních stropů rákosovou rohoží v jedné vrstvě</t>
  </si>
  <si>
    <t>-426611891</t>
  </si>
  <si>
    <t>62</t>
  </si>
  <si>
    <t>611321141</t>
  </si>
  <si>
    <t>Vápenocementová omítka štuková dvouvrstvá vnitřních stropů rovných nanášená ručně</t>
  </si>
  <si>
    <t>281186070</t>
  </si>
  <si>
    <t>63</t>
  </si>
  <si>
    <t>612321141</t>
  </si>
  <si>
    <t>Vápenocementová omítka štuková dvouvrstvá vnitřních stěn nanášená ručně</t>
  </si>
  <si>
    <t>853059301</t>
  </si>
  <si>
    <t>64</t>
  </si>
  <si>
    <t>612131101</t>
  </si>
  <si>
    <t>Cementový postřik vnitřních stěn nanášený celoplošně ručně</t>
  </si>
  <si>
    <t>-1447159374</t>
  </si>
  <si>
    <t>65</t>
  </si>
  <si>
    <t>611321191</t>
  </si>
  <si>
    <t>Příplatek k vápenocementové omítce vnitřních stropů za každých dalších 5 mm tloušťky ručně</t>
  </si>
  <si>
    <t>-325981773</t>
  </si>
  <si>
    <t>66</t>
  </si>
  <si>
    <t>611321195</t>
  </si>
  <si>
    <t>Příplatek k vápenocementové omítce kleneb nebo schodišťových konstrukcí za každých dalších 5 mm tloušťky ručně</t>
  </si>
  <si>
    <t>1035608362</t>
  </si>
  <si>
    <t>67</t>
  </si>
  <si>
    <t>612321191</t>
  </si>
  <si>
    <t>Příplatek k vápenocementové omítce vnitřních stěn za každých dalších 5 mm tloušťky ručně</t>
  </si>
  <si>
    <t>619721478</t>
  </si>
  <si>
    <t>68</t>
  </si>
  <si>
    <t>612142001</t>
  </si>
  <si>
    <t>Potažení vnitřních stěn sklovláknitým pletivem vtlačeným do tenkovrstvé hmoty</t>
  </si>
  <si>
    <t>-2038593118</t>
  </si>
  <si>
    <t>69</t>
  </si>
  <si>
    <t>612311131</t>
  </si>
  <si>
    <t>Potažení vnitřních stěn vápenným štukem tloušťky do 3 mm</t>
  </si>
  <si>
    <t>-1317170792</t>
  </si>
  <si>
    <t>70</t>
  </si>
  <si>
    <t>622221021</t>
  </si>
  <si>
    <t>Montáž kontaktního zateplení stěn z minerální vlny tl do 120 mm</t>
  </si>
  <si>
    <t>210743921</t>
  </si>
  <si>
    <t>71</t>
  </si>
  <si>
    <t>63151529</t>
  </si>
  <si>
    <t>Deska izolační minerální kontaktního zateplení tl 120mm</t>
  </si>
  <si>
    <t>-1440613178</t>
  </si>
  <si>
    <t>72</t>
  </si>
  <si>
    <t>622221041</t>
  </si>
  <si>
    <t>Montáž kontaktního zateplení stěn z minerální vlny tl přes 160 mm</t>
  </si>
  <si>
    <t>1742985264</t>
  </si>
  <si>
    <t>73</t>
  </si>
  <si>
    <t>63151540</t>
  </si>
  <si>
    <t>Deska izolační minerální kontaktního zateplení tl 200mm</t>
  </si>
  <si>
    <t>-1414770450</t>
  </si>
  <si>
    <t>74</t>
  </si>
  <si>
    <t>619991011</t>
  </si>
  <si>
    <t>Obalení konstrukcí a prvků fólií přilepenou lepící páskou</t>
  </si>
  <si>
    <t>-1445347949</t>
  </si>
  <si>
    <t>75</t>
  </si>
  <si>
    <t>622131101</t>
  </si>
  <si>
    <t>Cementový postřik vnějších stěn nanášený celoplošně ručně</t>
  </si>
  <si>
    <t>147585063</t>
  </si>
  <si>
    <t>76</t>
  </si>
  <si>
    <t>622142001</t>
  </si>
  <si>
    <t>Potažení vnějších stěn sklovláknitým pletivem vtlačeným do tenkovrstvé hmoty</t>
  </si>
  <si>
    <t>-871408658</t>
  </si>
  <si>
    <t>77</t>
  </si>
  <si>
    <t>622331121</t>
  </si>
  <si>
    <t>Cementová omítka hladká jednovrstvá vnějších stěn nanášená ručně</t>
  </si>
  <si>
    <t>-1286261401</t>
  </si>
  <si>
    <t>78</t>
  </si>
  <si>
    <t>622331191</t>
  </si>
  <si>
    <t>Příplatek k cementové omítce vnějších stěn za každých dalších 5 mm tloušťky ručně</t>
  </si>
  <si>
    <t>1109270332</t>
  </si>
  <si>
    <t>79</t>
  </si>
  <si>
    <t>622532021</t>
  </si>
  <si>
    <t>Tenkovrstvá silikonová hydrofilní probarvená zrnitá omítka zrn. 2,0 mm včetně penetrace vnějších stěn</t>
  </si>
  <si>
    <t>-1114620376</t>
  </si>
  <si>
    <t>80</t>
  </si>
  <si>
    <t>622511111</t>
  </si>
  <si>
    <t>Tenkovrstvá akrylátová mozaiková střednězrnná omítka včetně penetrace vnějších stěn</t>
  </si>
  <si>
    <t>578656161</t>
  </si>
  <si>
    <t>81</t>
  </si>
  <si>
    <t>629991011</t>
  </si>
  <si>
    <t>Zakrytí výplní otvorů a svislých ploch fólií přilepenou lepící páskou</t>
  </si>
  <si>
    <t>108463912</t>
  </si>
  <si>
    <t>82</t>
  </si>
  <si>
    <t>631312121</t>
  </si>
  <si>
    <t>Doplnění dosavadních mazanin betonem prostým tloušťky do 80 mm</t>
  </si>
  <si>
    <t>2107757132</t>
  </si>
  <si>
    <t>83</t>
  </si>
  <si>
    <t>631311115</t>
  </si>
  <si>
    <t>Mazanina tl do 80 mm z betonu prostého bez zvýšených nároků na prostředí tř. C 20/25</t>
  </si>
  <si>
    <t>74102986</t>
  </si>
  <si>
    <t>84</t>
  </si>
  <si>
    <t>631311135</t>
  </si>
  <si>
    <t>Mazanina tl do 240 mm z betonu prostého bez zvýšených nároků na prostředí tř. C 20/25</t>
  </si>
  <si>
    <t>285938168</t>
  </si>
  <si>
    <t>85</t>
  </si>
  <si>
    <t>631319171</t>
  </si>
  <si>
    <t>Příplatek k mazanině tl do 80 mm za stržení povrchu spodní vrstvy před vložením výztuže</t>
  </si>
  <si>
    <t>1299024683</t>
  </si>
  <si>
    <t>86</t>
  </si>
  <si>
    <t>631319175</t>
  </si>
  <si>
    <t>Příplatek k mazanině tl do 240 mm za stržení povrchu spodní vrstvy před vložením výztuže</t>
  </si>
  <si>
    <t>1012599777</t>
  </si>
  <si>
    <t>87</t>
  </si>
  <si>
    <t>631351101</t>
  </si>
  <si>
    <t>Zřízení bednění rýh a hran v podlahách</t>
  </si>
  <si>
    <t>-374718393</t>
  </si>
  <si>
    <t>88</t>
  </si>
  <si>
    <t>631351102</t>
  </si>
  <si>
    <t>Odstranění bednění rýh a hran v podlahách</t>
  </si>
  <si>
    <t>1259980142</t>
  </si>
  <si>
    <t>89</t>
  </si>
  <si>
    <t>631362021</t>
  </si>
  <si>
    <t>Výztuž mazanin svařovanými sítěmi Kari</t>
  </si>
  <si>
    <t>-769358512</t>
  </si>
  <si>
    <t>90</t>
  </si>
  <si>
    <t>632450124</t>
  </si>
  <si>
    <t>Vyrovnávací cementový potěr tl do 50 mm ze suchých směsí provedený v pásu</t>
  </si>
  <si>
    <t>-53089331</t>
  </si>
  <si>
    <t>91</t>
  </si>
  <si>
    <t>632481212</t>
  </si>
  <si>
    <t>Separační vrstva z asfaltovaného pásu</t>
  </si>
  <si>
    <t>-1256131351</t>
  </si>
  <si>
    <t>92</t>
  </si>
  <si>
    <t>635111232</t>
  </si>
  <si>
    <t>Násyp pod podlahy z drobného kameniva 0-4 se zhutněním</t>
  </si>
  <si>
    <t>-703329469</t>
  </si>
  <si>
    <t>93</t>
  </si>
  <si>
    <t>635211131</t>
  </si>
  <si>
    <t>Násyp pod podlahy z perlitu nebo keramzitu</t>
  </si>
  <si>
    <t>-1084826498</t>
  </si>
  <si>
    <t>94</t>
  </si>
  <si>
    <t>642942611</t>
  </si>
  <si>
    <t>Osazování zárubní nebo rámů dveřních kovových do 2,5 m2</t>
  </si>
  <si>
    <t>-1566752612</t>
  </si>
  <si>
    <t>95</t>
  </si>
  <si>
    <t>642944121</t>
  </si>
  <si>
    <t>Osazování ocelových zárubní dodatečné pl do 2,5 m2</t>
  </si>
  <si>
    <t>-959967613</t>
  </si>
  <si>
    <t>96</t>
  </si>
  <si>
    <t>55331413</t>
  </si>
  <si>
    <t>Zárubeň ocelová pro porobeton s drážkou 150 700 L/P</t>
  </si>
  <si>
    <t>-187316157</t>
  </si>
  <si>
    <t>97</t>
  </si>
  <si>
    <t>55331414</t>
  </si>
  <si>
    <t>Zárubeň ocelová pro porobeton s drážkou 150 800 L/P</t>
  </si>
  <si>
    <t>-875560982</t>
  </si>
  <si>
    <t>98</t>
  </si>
  <si>
    <t>55331220</t>
  </si>
  <si>
    <t>Zárubeň ocelová pro běžné zdění hranatý profil s drážkou 160 700 L/P</t>
  </si>
  <si>
    <t>2123901080</t>
  </si>
  <si>
    <t>99</t>
  </si>
  <si>
    <t>55331222</t>
  </si>
  <si>
    <t>Zárubeň ocelová pro běžné zdění hranatý profil s drážkou 160 800 L/P</t>
  </si>
  <si>
    <t>-1735748486</t>
  </si>
  <si>
    <t>100</t>
  </si>
  <si>
    <t>553312229</t>
  </si>
  <si>
    <t>Zárubeň ocelová pro běžné zdění hranatý profil s drážkou atypický rozměr 160 800x1340</t>
  </si>
  <si>
    <t>-1446965875</t>
  </si>
  <si>
    <t>101</t>
  </si>
  <si>
    <t>55331224</t>
  </si>
  <si>
    <t>Zárubeň ocelová pro běžné zdění hranatý profil s drážkou 160 900 L/P</t>
  </si>
  <si>
    <t>1610444136</t>
  </si>
  <si>
    <t>102</t>
  </si>
  <si>
    <t>553312299</t>
  </si>
  <si>
    <t>Příplatek k ocelovým zárubním za provedení EI/EW</t>
  </si>
  <si>
    <t>-1342370360</t>
  </si>
  <si>
    <t>103</t>
  </si>
  <si>
    <t>642946111</t>
  </si>
  <si>
    <t>Osazování pouzdra posuvných dveří s jednou kapsou pro jedno křídlo šířky do 800 mm do zděné příčky</t>
  </si>
  <si>
    <t>39012123</t>
  </si>
  <si>
    <t>104</t>
  </si>
  <si>
    <t>55331611</t>
  </si>
  <si>
    <t>Pouzdro stavební posuvných dveří jednopouzdrové 700 mm - standardní rozměr</t>
  </si>
  <si>
    <t>-830592483</t>
  </si>
  <si>
    <t>105</t>
  </si>
  <si>
    <t>637211121</t>
  </si>
  <si>
    <t>Okapový chodník z betonových dlaždic tl 40 mm kladených do písku se zalitím spár MC</t>
  </si>
  <si>
    <t>1827264831</t>
  </si>
  <si>
    <t>Ostatní konstrukce a práce, bourání</t>
  </si>
  <si>
    <t>106</t>
  </si>
  <si>
    <t>952901111</t>
  </si>
  <si>
    <t>Vyčištění budov bytové a občanské výstavby při výšce podlaží do 4 m</t>
  </si>
  <si>
    <t>-440814045</t>
  </si>
  <si>
    <t>107</t>
  </si>
  <si>
    <t>949101111</t>
  </si>
  <si>
    <t>Lešení pomocné pro objekty pozemních staveb s lešeňovou podlahou v do 1,9 m</t>
  </si>
  <si>
    <t>1548706019</t>
  </si>
  <si>
    <t>285</t>
  </si>
  <si>
    <t>108</t>
  </si>
  <si>
    <t>941111131</t>
  </si>
  <si>
    <t>Montáž lešení řadového lehkého s podlahami zatížení do 200 kg/m2 š do 1,5 m v do 10 m</t>
  </si>
  <si>
    <t>1274455218</t>
  </si>
  <si>
    <t>109</t>
  </si>
  <si>
    <t>941111231</t>
  </si>
  <si>
    <t>Příplatek k lešení řadovému lehkému s podlahami š 1,5 m v 10 m za první a ZKD den použití</t>
  </si>
  <si>
    <t>-1510866322</t>
  </si>
  <si>
    <t>110</t>
  </si>
  <si>
    <t>941111831</t>
  </si>
  <si>
    <t>Demontáž lešení řadového lehkého s podlahami zatížení do 200 kg/m2 š do 1,5 m v do 10 m</t>
  </si>
  <si>
    <t>-609553980</t>
  </si>
  <si>
    <t>111</t>
  </si>
  <si>
    <t>944511111</t>
  </si>
  <si>
    <t>Montáž ochranné sítě z textilie z umělých vláken</t>
  </si>
  <si>
    <t>-1100898480</t>
  </si>
  <si>
    <t>112</t>
  </si>
  <si>
    <t>944511211</t>
  </si>
  <si>
    <t>Příplatek k ochranné síti za první a ZKD den použití</t>
  </si>
  <si>
    <t>2004253227</t>
  </si>
  <si>
    <t>113</t>
  </si>
  <si>
    <t>944511811</t>
  </si>
  <si>
    <t>Demontáž ochranné sítě z textilie z umělých vláken</t>
  </si>
  <si>
    <t>703588926</t>
  </si>
  <si>
    <t>114</t>
  </si>
  <si>
    <t>945421110</t>
  </si>
  <si>
    <t>Hydraulická zvedací plošina na automobilovém podvozku výška zdvihu do 18 m včetně obsluhy</t>
  </si>
  <si>
    <t>hod</t>
  </si>
  <si>
    <t>-1241873818</t>
  </si>
  <si>
    <t>115</t>
  </si>
  <si>
    <t>977331115</t>
  </si>
  <si>
    <t>Frézování hloubky do 50 mm a vyčištění komínového průduchu z cihel plných pálených</t>
  </si>
  <si>
    <t>565313026</t>
  </si>
  <si>
    <t>116</t>
  </si>
  <si>
    <t>953845113</t>
  </si>
  <si>
    <t>Vyvložkování stávajícího komínového tělesa nerezovými vložkami pevnými D do 160 mm v 3 m</t>
  </si>
  <si>
    <t>-1250808829</t>
  </si>
  <si>
    <t>117</t>
  </si>
  <si>
    <t>953845123</t>
  </si>
  <si>
    <t>Příplatek k vyvložkování komínového průduchu nerezovými vložkami pevnými D do 160 mm ZKD 1m výšky</t>
  </si>
  <si>
    <t>-215975176</t>
  </si>
  <si>
    <t>118</t>
  </si>
  <si>
    <t>953943112</t>
  </si>
  <si>
    <t>Osazování výrobků do 5 kg/kus bez jejich dodání</t>
  </si>
  <si>
    <t>-1267580702</t>
  </si>
  <si>
    <t>119</t>
  </si>
  <si>
    <t>56245603</t>
  </si>
  <si>
    <t>Mřížka větrací hranatá plast 200x200 se síťovinou</t>
  </si>
  <si>
    <t>177376244</t>
  </si>
  <si>
    <t>120</t>
  </si>
  <si>
    <t>953943113</t>
  </si>
  <si>
    <t>Osazování výrobků do 15 kg/kus bez jejich dodání</t>
  </si>
  <si>
    <t>-1396443284</t>
  </si>
  <si>
    <t>121</t>
  </si>
  <si>
    <t>44932113</t>
  </si>
  <si>
    <t>Přístroj hasicí ruční práškový 6 kg</t>
  </si>
  <si>
    <t>-2017990615</t>
  </si>
  <si>
    <t>122</t>
  </si>
  <si>
    <t>953942421</t>
  </si>
  <si>
    <t>Osazování rámů poklopů do 1000x1000 mm bez jejich dodání</t>
  </si>
  <si>
    <t>-1720935977</t>
  </si>
  <si>
    <t>123</t>
  </si>
  <si>
    <t>56230666</t>
  </si>
  <si>
    <t>Poklop plynotěsný s rámem, pro zadláždění, 600 x 600 mm</t>
  </si>
  <si>
    <t>-1980903902</t>
  </si>
  <si>
    <t>124</t>
  </si>
  <si>
    <t>HZS1332</t>
  </si>
  <si>
    <t>Hodinová zúčtovací sazba montér konstrukcí specialista - protipožární úpravy (těsnění prostupů apod.)</t>
  </si>
  <si>
    <t>-1419750009</t>
  </si>
  <si>
    <t>125</t>
  </si>
  <si>
    <t>59081010</t>
  </si>
  <si>
    <t>Tmel požárně ochranný protipožární zpěňující</t>
  </si>
  <si>
    <t>litr</t>
  </si>
  <si>
    <t>-2095415998</t>
  </si>
  <si>
    <t>126</t>
  </si>
  <si>
    <t>59081217</t>
  </si>
  <si>
    <t>Manžeta požárně ochranná pro průchod PVC,PP,PE potrubí stěnami a stropy do D 125mm El 120</t>
  </si>
  <si>
    <t>-188168178</t>
  </si>
  <si>
    <t>127</t>
  </si>
  <si>
    <t>HZS1302</t>
  </si>
  <si>
    <t>Hodinová zúčtovací sazba zedník specialista - zednické přípomoce včetně materiálu pro profese</t>
  </si>
  <si>
    <t>-55593864</t>
  </si>
  <si>
    <t>240</t>
  </si>
  <si>
    <t>128</t>
  </si>
  <si>
    <t>962023390</t>
  </si>
  <si>
    <t>Bourání zdiva nadzákladového smíšeného na MV nebo MVC do 1 m3</t>
  </si>
  <si>
    <t>-1342729277</t>
  </si>
  <si>
    <t>129</t>
  </si>
  <si>
    <t>962031132</t>
  </si>
  <si>
    <t>Bourání příček z cihel pálených na MVC tl do 100 mm</t>
  </si>
  <si>
    <t>606330903</t>
  </si>
  <si>
    <t>130</t>
  </si>
  <si>
    <t>962031133</t>
  </si>
  <si>
    <t>Bourání příček z cihel pálených na MVC tl do 150 mm</t>
  </si>
  <si>
    <t>-324807080</t>
  </si>
  <si>
    <t>131</t>
  </si>
  <si>
    <t>963023612</t>
  </si>
  <si>
    <t>Vybourání schodišťových stupňů ze zdi kamenné nebo smíšené oboustranně</t>
  </si>
  <si>
    <t>-1124582882</t>
  </si>
  <si>
    <t>132</t>
  </si>
  <si>
    <t>964072221</t>
  </si>
  <si>
    <t>Vybourání válcovaných nosníků ze zdiva smíšeného dl do 4 m hmotnosti do 20 kg/m</t>
  </si>
  <si>
    <t>-1233507295</t>
  </si>
  <si>
    <t>133</t>
  </si>
  <si>
    <t>965042141</t>
  </si>
  <si>
    <t>Bourání podkladů pod dlažby nebo mazanin betonových nebo z litého asfaltu tl do 100 mm pl přes 4 m2</t>
  </si>
  <si>
    <t>1307051657</t>
  </si>
  <si>
    <t>134</t>
  </si>
  <si>
    <t>965049113</t>
  </si>
  <si>
    <t>Příplatek k bourání betonových mazanin za bourání mazanin s rabicovým pletivem tl do 100 mm</t>
  </si>
  <si>
    <t>-304218831</t>
  </si>
  <si>
    <t>135</t>
  </si>
  <si>
    <t>965046111</t>
  </si>
  <si>
    <t>Broušení stávajících betonových podlah úběr do 3 mm</t>
  </si>
  <si>
    <t>328384970</t>
  </si>
  <si>
    <t>136</t>
  </si>
  <si>
    <t>965046119</t>
  </si>
  <si>
    <t>Příplatek k broušení stávajících betonových podlah za každý další 1 mm úběru</t>
  </si>
  <si>
    <t>1423443165</t>
  </si>
  <si>
    <t>137</t>
  </si>
  <si>
    <t>965081223</t>
  </si>
  <si>
    <t>Bourání podlah z dlaždic keramických nebo xylolitových tl přes 10 mm plochy přes 1 m2</t>
  </si>
  <si>
    <t>-1015642990</t>
  </si>
  <si>
    <t>138</t>
  </si>
  <si>
    <t>965083131</t>
  </si>
  <si>
    <t>1996152359</t>
  </si>
  <si>
    <t>139</t>
  </si>
  <si>
    <t>967031732</t>
  </si>
  <si>
    <t>Přisekání plošné zdiva z cihel pálených na MV nebo MVC tl do 100 mm</t>
  </si>
  <si>
    <t>-1837205671</t>
  </si>
  <si>
    <t>140</t>
  </si>
  <si>
    <t>967021112</t>
  </si>
  <si>
    <t>Přisekání rovných ostění ve zdivu kamenném nebo smíšeném</t>
  </si>
  <si>
    <t>384787474</t>
  </si>
  <si>
    <t>141</t>
  </si>
  <si>
    <t>974029666</t>
  </si>
  <si>
    <t>Vysekání rýh ve zdivu kamenném nebo smíšeném pro vtahování nosníků hl do 150 mm v do 250 mm</t>
  </si>
  <si>
    <t>-1299649588</t>
  </si>
  <si>
    <t>142</t>
  </si>
  <si>
    <t>968062374</t>
  </si>
  <si>
    <t>Vybourání dřevěných rámů oken zdvojených včetně křídel pl do 1 m2</t>
  </si>
  <si>
    <t>317448305</t>
  </si>
  <si>
    <t>143</t>
  </si>
  <si>
    <t>968062375</t>
  </si>
  <si>
    <t>Vybourání dřevěných rámů oken zdvojených včetně křídel pl do 2 m2</t>
  </si>
  <si>
    <t>612786116</t>
  </si>
  <si>
    <t>144</t>
  </si>
  <si>
    <t>968062456</t>
  </si>
  <si>
    <t>Vybourání dřevěných dveřních zárubní včetně křídel pl přes 2 m2</t>
  </si>
  <si>
    <t>-206101217</t>
  </si>
  <si>
    <t>145</t>
  </si>
  <si>
    <t>968072455</t>
  </si>
  <si>
    <t>Vybourání kovových dveřních zárubní pl do 2 m2</t>
  </si>
  <si>
    <t>-757080023</t>
  </si>
  <si>
    <t>146</t>
  </si>
  <si>
    <t>976085311</t>
  </si>
  <si>
    <t>Vybourání rámů včetně poklopů nebo mříží pl do 0,6 m2</t>
  </si>
  <si>
    <t>2021961232</t>
  </si>
  <si>
    <t>147</t>
  </si>
  <si>
    <t>977312112</t>
  </si>
  <si>
    <t>Řezání stávajících betonových mazanin vyztužených hl do 100 mm</t>
  </si>
  <si>
    <t>-1308678109</t>
  </si>
  <si>
    <t>148</t>
  </si>
  <si>
    <t>974042553</t>
  </si>
  <si>
    <t>Vysekání rýh v dlažbě betonové nebo jiné monolitické hl do 100 mm š do 100 mm</t>
  </si>
  <si>
    <t>1168976</t>
  </si>
  <si>
    <t>149</t>
  </si>
  <si>
    <t>978011161</t>
  </si>
  <si>
    <t>Otlučení (osekání) vnitřní vápenné nebo vápenocementové omítky stropů nebo kleneb v rozsahu do 50 %</t>
  </si>
  <si>
    <t>1235324589</t>
  </si>
  <si>
    <t>150</t>
  </si>
  <si>
    <t>978012161</t>
  </si>
  <si>
    <t>Otlučení (osekání) vnitřní vápenné nebo vápenocementové omítky stropů rákosových v rozsahu do 50 %</t>
  </si>
  <si>
    <t>-429240220</t>
  </si>
  <si>
    <t>151</t>
  </si>
  <si>
    <t>978013191</t>
  </si>
  <si>
    <t>Otlučení (osekání) vnitřní vápenné nebo vápenocementové omítky stěn (včetně obkladů) v rozsahu do 100 %</t>
  </si>
  <si>
    <t>-2055477107</t>
  </si>
  <si>
    <t>152</t>
  </si>
  <si>
    <t>978036191</t>
  </si>
  <si>
    <t>Otlučení (osekání) cementových omítek vnějších ploch v rozsahu do 100 %</t>
  </si>
  <si>
    <t>1778394202</t>
  </si>
  <si>
    <t>153</t>
  </si>
  <si>
    <t>766691914</t>
  </si>
  <si>
    <t>Vyvěšení nebo zavěšení dřevěných křídel dveří pl do 2 m2</t>
  </si>
  <si>
    <t>-319952909</t>
  </si>
  <si>
    <t>154</t>
  </si>
  <si>
    <t>766691915</t>
  </si>
  <si>
    <t>Vyvěšení nebo zavěšení dřevěných křídel dveří pl přes 2 m2</t>
  </si>
  <si>
    <t>-1247543519</t>
  </si>
  <si>
    <t>155</t>
  </si>
  <si>
    <t>762521811</t>
  </si>
  <si>
    <t>Demontáž podlah bez polštářů z prken tloušťky do 32 mm</t>
  </si>
  <si>
    <t>1761576480</t>
  </si>
  <si>
    <t>156</t>
  </si>
  <si>
    <t>762421828</t>
  </si>
  <si>
    <t>Demontáž obložení stropů z desek dřevoštěpkových tl přes 15 mm na pero a drážku šroubovaných</t>
  </si>
  <si>
    <t>1889481189</t>
  </si>
  <si>
    <t>157</t>
  </si>
  <si>
    <t>776201812</t>
  </si>
  <si>
    <t>Demontáž lepených povlakových podlah s podložkou ručně</t>
  </si>
  <si>
    <t>1196168962</t>
  </si>
  <si>
    <t>158</t>
  </si>
  <si>
    <t>767132812</t>
  </si>
  <si>
    <t>Demontáž příček nebo stěn svařovaných</t>
  </si>
  <si>
    <t>-557757941</t>
  </si>
  <si>
    <t>159</t>
  </si>
  <si>
    <t>985131111</t>
  </si>
  <si>
    <t>Očištění ploch schodišť tlakovou vodou</t>
  </si>
  <si>
    <t>1612057284</t>
  </si>
  <si>
    <t>160</t>
  </si>
  <si>
    <t>985131311</t>
  </si>
  <si>
    <t>Ruční dočištění ploch schodišť ocelovými kartáči</t>
  </si>
  <si>
    <t>-611549099</t>
  </si>
  <si>
    <t>161</t>
  </si>
  <si>
    <t>HZS1291</t>
  </si>
  <si>
    <t>-1340270792</t>
  </si>
  <si>
    <t>360</t>
  </si>
  <si>
    <t>162</t>
  </si>
  <si>
    <t>975053151</t>
  </si>
  <si>
    <t>Víceřadové podchycení stropů nebo kleneb pro osazení nosníků v do 3,5 m pro zatížení přes 1500 kg/m2</t>
  </si>
  <si>
    <t>-897920275</t>
  </si>
  <si>
    <t>Přesun hmot a manipulace se sutí</t>
  </si>
  <si>
    <t>163</t>
  </si>
  <si>
    <t>998018002</t>
  </si>
  <si>
    <t>Přesun hmot ruční pro budovy v do 12 m</t>
  </si>
  <si>
    <t>1227355475</t>
  </si>
  <si>
    <t>164</t>
  </si>
  <si>
    <t>997013213</t>
  </si>
  <si>
    <t>Vnitrostaveništní doprava suti a vybouraných hmot pro budovy v do 12 m ručně</t>
  </si>
  <si>
    <t>-96630294</t>
  </si>
  <si>
    <t>165</t>
  </si>
  <si>
    <t>997013311</t>
  </si>
  <si>
    <t>Montáž a demontáž shozu suti v do 10 m</t>
  </si>
  <si>
    <t>-832137740</t>
  </si>
  <si>
    <t>166</t>
  </si>
  <si>
    <t>997013321</t>
  </si>
  <si>
    <t>Příplatek k shozu suti v do 10 m za první a ZKD den použití</t>
  </si>
  <si>
    <t>-775780678</t>
  </si>
  <si>
    <t>167</t>
  </si>
  <si>
    <t>997013511</t>
  </si>
  <si>
    <t>Odvoz suti a vybouraných hmot na skládku do 1 km s naložením a se složením</t>
  </si>
  <si>
    <t>-432282029</t>
  </si>
  <si>
    <t>168</t>
  </si>
  <si>
    <t>997013509</t>
  </si>
  <si>
    <t>Příplatek k odvozu suti a vybouraných hmot na skládku ZKD 1 km přes 1 km</t>
  </si>
  <si>
    <t>-618394504</t>
  </si>
  <si>
    <t>169</t>
  </si>
  <si>
    <t>997013831</t>
  </si>
  <si>
    <t>Poplatek za uložení na skládce (skládkovné) stavebního odpadu směsného</t>
  </si>
  <si>
    <t>1638382707</t>
  </si>
  <si>
    <t>PSV</t>
  </si>
  <si>
    <t>Práce a dodávky PSV</t>
  </si>
  <si>
    <t>711</t>
  </si>
  <si>
    <t>Izolace proti vodě</t>
  </si>
  <si>
    <t>170</t>
  </si>
  <si>
    <t>711111001</t>
  </si>
  <si>
    <t>Provedení izolace proti zemní vlhkosti vodorovné za studena nátěrem penetračním</t>
  </si>
  <si>
    <t>1148053057</t>
  </si>
  <si>
    <t>171</t>
  </si>
  <si>
    <t>11163150</t>
  </si>
  <si>
    <t>Lak asfaltový penetrační</t>
  </si>
  <si>
    <t>277870738</t>
  </si>
  <si>
    <t>172</t>
  </si>
  <si>
    <t>711141559</t>
  </si>
  <si>
    <t>Provedení izolace proti zemní vlhkosti pásy přitavením vodorovné NAIP</t>
  </si>
  <si>
    <t>306131653</t>
  </si>
  <si>
    <t>173</t>
  </si>
  <si>
    <t>62841170</t>
  </si>
  <si>
    <t>Pásy s modifikovaným asfaltem vložka PE rouno minerální jemnozrnný posyp tl 3mm</t>
  </si>
  <si>
    <t>123603142</t>
  </si>
  <si>
    <t>174</t>
  </si>
  <si>
    <t>711113111</t>
  </si>
  <si>
    <t>Izolace proti zemní vlhkosti na vodorovné ploše za studena emulzí elastickou</t>
  </si>
  <si>
    <t>-343578718</t>
  </si>
  <si>
    <t>175</t>
  </si>
  <si>
    <t>711113121</t>
  </si>
  <si>
    <t>Izolace proti zemní vlhkosti na svislé ploše za studena emulzí elastickou</t>
  </si>
  <si>
    <t>1409102826</t>
  </si>
  <si>
    <t>176</t>
  </si>
  <si>
    <t>24771220</t>
  </si>
  <si>
    <t>Páska těsnící pro utěsnění rohů a přechodových spár</t>
  </si>
  <si>
    <t>1646376227</t>
  </si>
  <si>
    <t>177</t>
  </si>
  <si>
    <t>998711202</t>
  </si>
  <si>
    <t>Přesun hmot procentní pro izolace proti vodě, vlhkosti a plynům v objektech v do 12 m</t>
  </si>
  <si>
    <t>%</t>
  </si>
  <si>
    <t>1085540411</t>
  </si>
  <si>
    <t>713</t>
  </si>
  <si>
    <t>Izolace tepelné</t>
  </si>
  <si>
    <t>178</t>
  </si>
  <si>
    <t>713121111</t>
  </si>
  <si>
    <t>Montáž izolace tepelné podlah volně kladenými rohožemi, pásy, dílci, deskami 1 vrstva</t>
  </si>
  <si>
    <t>-2138302263</t>
  </si>
  <si>
    <t>179</t>
  </si>
  <si>
    <t>28372308</t>
  </si>
  <si>
    <t>Deska EPS 100 tl 80mm</t>
  </si>
  <si>
    <t>257454296</t>
  </si>
  <si>
    <t>180</t>
  </si>
  <si>
    <t>998713202</t>
  </si>
  <si>
    <t>Přesun hmot procentní pro izolace tepelné v objektech v do 12 m</t>
  </si>
  <si>
    <t>-83725536</t>
  </si>
  <si>
    <t>721</t>
  </si>
  <si>
    <t>Zdravotechnika - vnitřní kanalizace</t>
  </si>
  <si>
    <t>181</t>
  </si>
  <si>
    <t>721173401</t>
  </si>
  <si>
    <t>Potrubí kanalizační z PVC SN 4 DN 110 včetně tvarovek</t>
  </si>
  <si>
    <t>1822319254</t>
  </si>
  <si>
    <t>182</t>
  </si>
  <si>
    <t>721173402</t>
  </si>
  <si>
    <t>Potrubí kanalizační z PVC SN 4 DN 125 včetně tvarovek</t>
  </si>
  <si>
    <t>1760328946</t>
  </si>
  <si>
    <t>183</t>
  </si>
  <si>
    <t>721173403</t>
  </si>
  <si>
    <t>Potrubí kanalizační z PVC SN 4 DN 160 včetně tvarovek</t>
  </si>
  <si>
    <t>2118502133</t>
  </si>
  <si>
    <t>184</t>
  </si>
  <si>
    <t>721174042</t>
  </si>
  <si>
    <t>Potrubí kanalizační z PP DN 32-40 včetně tvarovek</t>
  </si>
  <si>
    <t>1961504336</t>
  </si>
  <si>
    <t>185</t>
  </si>
  <si>
    <t>721174043</t>
  </si>
  <si>
    <t>Potrubí kanalizační z PP DN 50 včetně tvarovek</t>
  </si>
  <si>
    <t>-1699992298</t>
  </si>
  <si>
    <t>186</t>
  </si>
  <si>
    <t>721174024</t>
  </si>
  <si>
    <t>Potrubí kanalizační z PP DN 70-75</t>
  </si>
  <si>
    <t>276970598</t>
  </si>
  <si>
    <t>187</t>
  </si>
  <si>
    <t>721174025</t>
  </si>
  <si>
    <t>Potrubí kanalizační z PP DN 100-110 včetně tvarovek</t>
  </si>
  <si>
    <t>-1816842660</t>
  </si>
  <si>
    <t>188</t>
  </si>
  <si>
    <t>721194105</t>
  </si>
  <si>
    <t>Vyvedení a upevnění odpadních výpustek DN 50</t>
  </si>
  <si>
    <t>1252732137</t>
  </si>
  <si>
    <t>189</t>
  </si>
  <si>
    <t>721194109</t>
  </si>
  <si>
    <t>Vyvedení a upevnění odpadních výpustek DN 100-110</t>
  </si>
  <si>
    <t>356307753</t>
  </si>
  <si>
    <t>190</t>
  </si>
  <si>
    <t>28615602</t>
  </si>
  <si>
    <t>Čistící kanalizační tvarovka PP DN 50-75</t>
  </si>
  <si>
    <t>-2085864751</t>
  </si>
  <si>
    <t>191</t>
  </si>
  <si>
    <t>28615603</t>
  </si>
  <si>
    <t>Čistící kanalizační tvarovka PP DN 100-110</t>
  </si>
  <si>
    <t>801247202</t>
  </si>
  <si>
    <t>192</t>
  </si>
  <si>
    <t>721273153</t>
  </si>
  <si>
    <t>Hlavice ventilační polypropylen PP DN 110</t>
  </si>
  <si>
    <t>1282965606</t>
  </si>
  <si>
    <t>193</t>
  </si>
  <si>
    <t>721274122</t>
  </si>
  <si>
    <t>Přivzdušňovací ventil vnitřní odpadních potrubí DN 70-75</t>
  </si>
  <si>
    <t>-2126142482</t>
  </si>
  <si>
    <t>194</t>
  </si>
  <si>
    <t>721274123</t>
  </si>
  <si>
    <t>Přivzdušňovací ventil vnitřní odpadních potrubí DN 100-110</t>
  </si>
  <si>
    <t>989081312</t>
  </si>
  <si>
    <t>195</t>
  </si>
  <si>
    <t>721226511</t>
  </si>
  <si>
    <t>Zápachová uzávěrka podomítková pro pračku a myčku DN 40-50</t>
  </si>
  <si>
    <t>889077055</t>
  </si>
  <si>
    <t>196</t>
  </si>
  <si>
    <t>721226573</t>
  </si>
  <si>
    <t>Zápachová uzávěrka podomítková pro odvod kondenzátu</t>
  </si>
  <si>
    <t>256963657</t>
  </si>
  <si>
    <t>197</t>
  </si>
  <si>
    <t>721226579</t>
  </si>
  <si>
    <t>Vtok kondenzátu se zápachovou uzávěrkou</t>
  </si>
  <si>
    <t>2016199921</t>
  </si>
  <si>
    <t>198</t>
  </si>
  <si>
    <t>721299112</t>
  </si>
  <si>
    <t>Napojení potrubí na stávající kanalizaci</t>
  </si>
  <si>
    <t>-566440621</t>
  </si>
  <si>
    <t>199</t>
  </si>
  <si>
    <t>721290111</t>
  </si>
  <si>
    <t>Zkouška těsnosti potrubí kanalizace do DN 125</t>
  </si>
  <si>
    <t>-1628224775</t>
  </si>
  <si>
    <t>200</t>
  </si>
  <si>
    <t>998721202</t>
  </si>
  <si>
    <t>Přesun hmot procentní pro vnitřní kanalizace v objektech v do 12 m</t>
  </si>
  <si>
    <t>-1461417316</t>
  </si>
  <si>
    <t>722</t>
  </si>
  <si>
    <t>Zdravotechnika - vnitřní vodovod</t>
  </si>
  <si>
    <t>201</t>
  </si>
  <si>
    <t>722174001</t>
  </si>
  <si>
    <t>Potrubí vodovodní plastové D 16 včetně tvarovek</t>
  </si>
  <si>
    <t>-1641323847</t>
  </si>
  <si>
    <t>202</t>
  </si>
  <si>
    <t>722173302</t>
  </si>
  <si>
    <t>Příplatek k potrubí vodovodnímu plastovému za členitý rozvod D 16</t>
  </si>
  <si>
    <t>1619118980</t>
  </si>
  <si>
    <t>203</t>
  </si>
  <si>
    <t>722174002</t>
  </si>
  <si>
    <t>Potrubí vodovodní plastové D 20 včetně tvarovek</t>
  </si>
  <si>
    <t>150262403</t>
  </si>
  <si>
    <t>204</t>
  </si>
  <si>
    <t>722173303</t>
  </si>
  <si>
    <t>Příplatek k potrubí vodovodnímu plastovému za členitý rozvod D 20</t>
  </si>
  <si>
    <t>1959902952</t>
  </si>
  <si>
    <t>205</t>
  </si>
  <si>
    <t>722174003</t>
  </si>
  <si>
    <t>Potrubí vodovodní plastové D 25(26) včetně tvarovek</t>
  </si>
  <si>
    <t>1280870691</t>
  </si>
  <si>
    <t>206</t>
  </si>
  <si>
    <t>722173304</t>
  </si>
  <si>
    <t>Příplatek k potrubí vodovodnímu plastovému za členitý rozvod D 25(26)</t>
  </si>
  <si>
    <t>1389512366</t>
  </si>
  <si>
    <t>207</t>
  </si>
  <si>
    <t>722174004</t>
  </si>
  <si>
    <t>Potrubí vodovodní plastové D 32 včetně tvarovek</t>
  </si>
  <si>
    <t>734086858</t>
  </si>
  <si>
    <t>208</t>
  </si>
  <si>
    <t>722174005</t>
  </si>
  <si>
    <t>Potrubí vodovodní plastové D 40 včetně tvarovek</t>
  </si>
  <si>
    <t>1612875463</t>
  </si>
  <si>
    <t>209</t>
  </si>
  <si>
    <t>725813111</t>
  </si>
  <si>
    <t>Ventil rohový s filtrem</t>
  </si>
  <si>
    <t>200387307</t>
  </si>
  <si>
    <t>210</t>
  </si>
  <si>
    <t>725813112</t>
  </si>
  <si>
    <t>Ventil pračkový se zpětnou klapkou G 3/4</t>
  </si>
  <si>
    <t>1208580102</t>
  </si>
  <si>
    <t>211</t>
  </si>
  <si>
    <t>722231141</t>
  </si>
  <si>
    <t>Ventil odvzdušňovací automatický G 1/2</t>
  </si>
  <si>
    <t>-1214875676</t>
  </si>
  <si>
    <t>212</t>
  </si>
  <si>
    <t>722230103</t>
  </si>
  <si>
    <t>Ventil přímý G 1</t>
  </si>
  <si>
    <t>-1799575442</t>
  </si>
  <si>
    <t>213</t>
  </si>
  <si>
    <t>722220121</t>
  </si>
  <si>
    <t>Nástěnka pro baterii G 1/2</t>
  </si>
  <si>
    <t>pár</t>
  </si>
  <si>
    <t>-108683347</t>
  </si>
  <si>
    <t>214</t>
  </si>
  <si>
    <t>722181221</t>
  </si>
  <si>
    <t>Ochrana vodovodního potrubí přilepenými termoizolačními trubicemi z PE tl do 9 mm DN do 22 mm</t>
  </si>
  <si>
    <t>1886669817</t>
  </si>
  <si>
    <t>215</t>
  </si>
  <si>
    <t>722181222</t>
  </si>
  <si>
    <t>Ochrana vodovodního potrubí přilepenými termoizolačními trubicemi z PE tl do 9 mm DN do 45 mm</t>
  </si>
  <si>
    <t>-1330140569</t>
  </si>
  <si>
    <t>216</t>
  </si>
  <si>
    <t>722181251</t>
  </si>
  <si>
    <t>Ochrana vodovodního potrubí přilepenými termoizolačními trubicemi z PE tl do 30 mm DN do 22 mm</t>
  </si>
  <si>
    <t>-899402209</t>
  </si>
  <si>
    <t>217</t>
  </si>
  <si>
    <t>722181252</t>
  </si>
  <si>
    <t>Ochrana vodovodního potrubí přilepenými termoizolačními trubicemi z PE tl do 30 mm DN do 45 mm</t>
  </si>
  <si>
    <t>-1456379719</t>
  </si>
  <si>
    <t>218</t>
  </si>
  <si>
    <t>722262213</t>
  </si>
  <si>
    <t>Vodoměr podružný</t>
  </si>
  <si>
    <t>-2001175180</t>
  </si>
  <si>
    <t>219</t>
  </si>
  <si>
    <t>722270101</t>
  </si>
  <si>
    <t>Sestava vodoměrová podružných vodoměrů</t>
  </si>
  <si>
    <t>-302404095</t>
  </si>
  <si>
    <t>220</t>
  </si>
  <si>
    <t>722250133</t>
  </si>
  <si>
    <t>Hydrantový systém s tvarově stálou hadicí D 19(25) x 30 m celoplechový</t>
  </si>
  <si>
    <t>-674143445</t>
  </si>
  <si>
    <t>221</t>
  </si>
  <si>
    <t>722270109</t>
  </si>
  <si>
    <t>Sestava hlavní vodoměrová - kul. uzávěr, vodoměrné šroubení, vodoměr, kul. uzávěr se zpětnou klapkou s vypouštěním, držák</t>
  </si>
  <si>
    <t>-1450211369</t>
  </si>
  <si>
    <t>222</t>
  </si>
  <si>
    <t>722280240</t>
  </si>
  <si>
    <t>Připojovací sada pro zásobník - uzavír. ventil, zpětná klapka, pojistný ventil, vypouštěcí ventil</t>
  </si>
  <si>
    <t>-837425786</t>
  </si>
  <si>
    <t>223</t>
  </si>
  <si>
    <t>722290215</t>
  </si>
  <si>
    <t>Zkouška těsnosti vodovodního potrubí do DN 100</t>
  </si>
  <si>
    <t>1397278517</t>
  </si>
  <si>
    <t>224</t>
  </si>
  <si>
    <t>722290234</t>
  </si>
  <si>
    <t>Proplach a dezinfekce vodovodního potrubí do DN 80</t>
  </si>
  <si>
    <t>-1919168643</t>
  </si>
  <si>
    <t>225</t>
  </si>
  <si>
    <t>998722202</t>
  </si>
  <si>
    <t>Přesun hmot procentní pro vnitřní vodovod v objektech v do 12 m</t>
  </si>
  <si>
    <t>-15588877</t>
  </si>
  <si>
    <t>725</t>
  </si>
  <si>
    <t>Zdravotechnika - zařizovací předměty</t>
  </si>
  <si>
    <t>226</t>
  </si>
  <si>
    <t>725211602</t>
  </si>
  <si>
    <t>Umyvadlo keramické připevněné na stěnu šrouby bílé 550 mm</t>
  </si>
  <si>
    <t>-413368822</t>
  </si>
  <si>
    <t>227</t>
  </si>
  <si>
    <t>725112171</t>
  </si>
  <si>
    <t>Kombi klozet s hlubokým splachováním včetně instalační sady a sedátka</t>
  </si>
  <si>
    <t>-1754524105</t>
  </si>
  <si>
    <t>228</t>
  </si>
  <si>
    <t>725222119</t>
  </si>
  <si>
    <t>Vana akrylátová s bočním panelem 1700x700 mm</t>
  </si>
  <si>
    <t>-328118147</t>
  </si>
  <si>
    <t>229</t>
  </si>
  <si>
    <t>725241142</t>
  </si>
  <si>
    <t>Vanička sprchová akrylátová čtvrtkruhová 900x900 mm</t>
  </si>
  <si>
    <t>1306725364</t>
  </si>
  <si>
    <t>230</t>
  </si>
  <si>
    <t>725245131</t>
  </si>
  <si>
    <t>Zástěna sprchová včetně dveří do výšky 2000 mm a šířky 900 mm pro vaničky čtvrtkruhové</t>
  </si>
  <si>
    <t>-1446605623</t>
  </si>
  <si>
    <t>231</t>
  </si>
  <si>
    <t>725311121</t>
  </si>
  <si>
    <t>Dřez jednoduchý nerezový se zápachovou uzávěrkou s odkapávací plochou 560x480 mm a miskou (do kuchyňské linky)</t>
  </si>
  <si>
    <t>960220152</t>
  </si>
  <si>
    <t>232</t>
  </si>
  <si>
    <t>725532114</t>
  </si>
  <si>
    <t>Elektrický ohřívač zásobníkový akumulační závěsný svislý 80 l</t>
  </si>
  <si>
    <t>73653737</t>
  </si>
  <si>
    <t>233</t>
  </si>
  <si>
    <t>725821326</t>
  </si>
  <si>
    <t>Baterie dřezová stojánková páková s otáčivým kulatým ústím</t>
  </si>
  <si>
    <t>819825918</t>
  </si>
  <si>
    <t>234</t>
  </si>
  <si>
    <t>725822611</t>
  </si>
  <si>
    <t>Baterie umyvadlová stojánková páková bez výpusti</t>
  </si>
  <si>
    <t>1024940534</t>
  </si>
  <si>
    <t>235</t>
  </si>
  <si>
    <t>725831315</t>
  </si>
  <si>
    <t>Baterie vanová nástěnná páková s přepínačem a sprchou</t>
  </si>
  <si>
    <t>138484133</t>
  </si>
  <si>
    <t>236</t>
  </si>
  <si>
    <t>725841333</t>
  </si>
  <si>
    <t>Baterie sprchová podomítková s přepínačem a sprchou</t>
  </si>
  <si>
    <t>-617795576</t>
  </si>
  <si>
    <t>237</t>
  </si>
  <si>
    <t>725851315</t>
  </si>
  <si>
    <t>Ventil odpadní dřezový s přepadem G 6/4</t>
  </si>
  <si>
    <t>665717133</t>
  </si>
  <si>
    <t>238</t>
  </si>
  <si>
    <t>725851325</t>
  </si>
  <si>
    <t>Ventil odpadní umyvadlový bez přepadu G 5/4</t>
  </si>
  <si>
    <t>578334932</t>
  </si>
  <si>
    <t>239</t>
  </si>
  <si>
    <t>725861102</t>
  </si>
  <si>
    <t>Zápachová uzávěrka pro umyvadla DN 40</t>
  </si>
  <si>
    <t>-2121803240</t>
  </si>
  <si>
    <t>725862103</t>
  </si>
  <si>
    <t>Zápachová uzávěrka pro dřezy DN 40/50</t>
  </si>
  <si>
    <t>-1255816176</t>
  </si>
  <si>
    <t>241</t>
  </si>
  <si>
    <t>725864311</t>
  </si>
  <si>
    <t>Zápachová uzávěrka van DN 40/50 s kulovým kloubem na odtoku</t>
  </si>
  <si>
    <t>1815088570</t>
  </si>
  <si>
    <t>242</t>
  </si>
  <si>
    <t>725865312</t>
  </si>
  <si>
    <t>Zápachová uzávěrka sprchových van DN 40/50 s kulovým kloubem na odtoku a odpadním ventilem</t>
  </si>
  <si>
    <t>272698535</t>
  </si>
  <si>
    <t>243</t>
  </si>
  <si>
    <t>725980123</t>
  </si>
  <si>
    <t>Dvířka 30/30</t>
  </si>
  <si>
    <t>-1557195100</t>
  </si>
  <si>
    <t>244</t>
  </si>
  <si>
    <t>998725202</t>
  </si>
  <si>
    <t>Přesun hmot procentní pro zařizovací předměty v objektech v do 12 m</t>
  </si>
  <si>
    <t>-1087144292</t>
  </si>
  <si>
    <t>741</t>
  </si>
  <si>
    <t>Elektroinstalace - silnoproud</t>
  </si>
  <si>
    <t>245</t>
  </si>
  <si>
    <t>741110121</t>
  </si>
  <si>
    <t>Montáž trubka pancéřová plastová tuhá D přes 16 do 23 mm uložená pod omítku</t>
  </si>
  <si>
    <t>843647623</t>
  </si>
  <si>
    <t>246</t>
  </si>
  <si>
    <t>34571154</t>
  </si>
  <si>
    <t>Trubka elektroinstalační D 22,9/28,5 mm</t>
  </si>
  <si>
    <t>870479899</t>
  </si>
  <si>
    <t>247</t>
  </si>
  <si>
    <t>741112001</t>
  </si>
  <si>
    <t>Montáž krabice zapuštěná plastová</t>
  </si>
  <si>
    <t>-103763895</t>
  </si>
  <si>
    <t>248</t>
  </si>
  <si>
    <t>741112061</t>
  </si>
  <si>
    <t>Montáž krabice přístrojová zapuštěná plastová</t>
  </si>
  <si>
    <t>2116063854</t>
  </si>
  <si>
    <t>249</t>
  </si>
  <si>
    <t>34571512</t>
  </si>
  <si>
    <t>Krabice přístrojová</t>
  </si>
  <si>
    <t>773646588</t>
  </si>
  <si>
    <t>250</t>
  </si>
  <si>
    <t>34571521</t>
  </si>
  <si>
    <t>Krabice pod omítku</t>
  </si>
  <si>
    <t>261325952</t>
  </si>
  <si>
    <t>251</t>
  </si>
  <si>
    <t>34571431</t>
  </si>
  <si>
    <t>Krabice odbočná se svorkovnicí</t>
  </si>
  <si>
    <t>581356524</t>
  </si>
  <si>
    <t>252</t>
  </si>
  <si>
    <t>34562696</t>
  </si>
  <si>
    <t>Svorka krabicová s vodiči do 2,5 mm2</t>
  </si>
  <si>
    <t>302957608</t>
  </si>
  <si>
    <t>253</t>
  </si>
  <si>
    <t>741122011</t>
  </si>
  <si>
    <t>Montáž kabel Cu 2x1,5 až 2,5 mm2 (CYKY)</t>
  </si>
  <si>
    <t>72017145</t>
  </si>
  <si>
    <t>254</t>
  </si>
  <si>
    <t>741122015</t>
  </si>
  <si>
    <t>Montáž kabel Cu 3x1,5 mm2 (CYKY)</t>
  </si>
  <si>
    <t>-772492899</t>
  </si>
  <si>
    <t>255</t>
  </si>
  <si>
    <t>741122016</t>
  </si>
  <si>
    <t>Montáž kabel Cu 3x2,5 až 6 mm2 (CYKY)</t>
  </si>
  <si>
    <t>492271542</t>
  </si>
  <si>
    <t>380</t>
  </si>
  <si>
    <t>256</t>
  </si>
  <si>
    <t>741122024</t>
  </si>
  <si>
    <t>Montáž kabel Cu 4x10 mm2 (CYKY)</t>
  </si>
  <si>
    <t>1675349413</t>
  </si>
  <si>
    <t>257</t>
  </si>
  <si>
    <t>741122025</t>
  </si>
  <si>
    <t>Montáž kabel Cu 4x16 až 25 mm2 (CYKY)</t>
  </si>
  <si>
    <t>-1589273363</t>
  </si>
  <si>
    <t>258</t>
  </si>
  <si>
    <t>741122031</t>
  </si>
  <si>
    <t>Montáž kabel Cu 5x1,5 až 2,5 mm2 (CYKY)</t>
  </si>
  <si>
    <t>662299813</t>
  </si>
  <si>
    <t>259</t>
  </si>
  <si>
    <t>741120541</t>
  </si>
  <si>
    <t>Montáž šňůra Cu do 5x 2,5 mm2</t>
  </si>
  <si>
    <t>511703159</t>
  </si>
  <si>
    <t>260</t>
  </si>
  <si>
    <t>34111005</t>
  </si>
  <si>
    <t>Kabel silový s Cu jádrem 1 kV 2x1,5mm2</t>
  </si>
  <si>
    <t>1089142217</t>
  </si>
  <si>
    <t>261</t>
  </si>
  <si>
    <t>34111030</t>
  </si>
  <si>
    <t>Kabel silový s Cu jádrem 1 kV 3x1,5mm2</t>
  </si>
  <si>
    <t>893663434</t>
  </si>
  <si>
    <t>262</t>
  </si>
  <si>
    <t>34111036</t>
  </si>
  <si>
    <t>Kabel silový s Cu jádrem 1 kV 3x2,5mm2</t>
  </si>
  <si>
    <t>-663164558</t>
  </si>
  <si>
    <t>263</t>
  </si>
  <si>
    <t>34111076</t>
  </si>
  <si>
    <t>Kabel silový s Cu jádrem 1 kV 4x10mm2</t>
  </si>
  <si>
    <t>-196333095</t>
  </si>
  <si>
    <t>264</t>
  </si>
  <si>
    <t>34111610</t>
  </si>
  <si>
    <t>Kabel silový s Cu jádrem 1 kV 4x25mm2</t>
  </si>
  <si>
    <t>763153488</t>
  </si>
  <si>
    <t>265</t>
  </si>
  <si>
    <t>34111090</t>
  </si>
  <si>
    <t>Kabel silový s Cu jádrem 1 kV 5x1,5mm2</t>
  </si>
  <si>
    <t>1986327793</t>
  </si>
  <si>
    <t>266</t>
  </si>
  <si>
    <t>34111094</t>
  </si>
  <si>
    <t>Kabel silový s Cu jádrem 1 kV 5x2,5mm2</t>
  </si>
  <si>
    <t>-1469364709</t>
  </si>
  <si>
    <t>267</t>
  </si>
  <si>
    <t>34143308</t>
  </si>
  <si>
    <t>Šňůra s Cu jádrem stíněná 5x2,50mm2</t>
  </si>
  <si>
    <t>-317236497</t>
  </si>
  <si>
    <t>268</t>
  </si>
  <si>
    <t>741120001</t>
  </si>
  <si>
    <t>Montáž vodič Cu izolovaný žíla 0,35-6 mm2 (CY)</t>
  </si>
  <si>
    <t>-203847238</t>
  </si>
  <si>
    <t>269</t>
  </si>
  <si>
    <t>741120003</t>
  </si>
  <si>
    <t>Montáž vodič Cu izolovaný žíla 10-16 mm2 (CY)</t>
  </si>
  <si>
    <t>-1053039029</t>
  </si>
  <si>
    <t>270</t>
  </si>
  <si>
    <t>34140842</t>
  </si>
  <si>
    <t>Vodič izolovaný s Cu jádrem 4mm2</t>
  </si>
  <si>
    <t>553240930</t>
  </si>
  <si>
    <t>271</t>
  </si>
  <si>
    <t>34140850</t>
  </si>
  <si>
    <t>Vodič izolovaný s Cu jádrem 16 mm2</t>
  </si>
  <si>
    <t>1065040445</t>
  </si>
  <si>
    <t>272</t>
  </si>
  <si>
    <t>741132132</t>
  </si>
  <si>
    <t>Ukončení kabelů do 4x10 mm2</t>
  </si>
  <si>
    <t>1782941584</t>
  </si>
  <si>
    <t>273</t>
  </si>
  <si>
    <t>741132147</t>
  </si>
  <si>
    <t>Ukončení kabelů do 5x10 mm2</t>
  </si>
  <si>
    <t>1640607143</t>
  </si>
  <si>
    <t>274</t>
  </si>
  <si>
    <t>741132134</t>
  </si>
  <si>
    <t>Ukončení kabelů do 4x25 mm2</t>
  </si>
  <si>
    <t>602503012</t>
  </si>
  <si>
    <t>275</t>
  </si>
  <si>
    <t>741410071</t>
  </si>
  <si>
    <t>Ukončení vodiče pospojování</t>
  </si>
  <si>
    <t>1379991076</t>
  </si>
  <si>
    <t>276</t>
  </si>
  <si>
    <t>35442029</t>
  </si>
  <si>
    <t>Svorka pospojování</t>
  </si>
  <si>
    <t>714952126</t>
  </si>
  <si>
    <t>277</t>
  </si>
  <si>
    <t>35442979</t>
  </si>
  <si>
    <t>Svorkovnice pospojování</t>
  </si>
  <si>
    <t>-762175369</t>
  </si>
  <si>
    <t>278</t>
  </si>
  <si>
    <t>741210002</t>
  </si>
  <si>
    <t>Montáž rozvodnice oceloplechová nebo plastová běžná do 50 kg</t>
  </si>
  <si>
    <t>417652512</t>
  </si>
  <si>
    <t>279</t>
  </si>
  <si>
    <t>741210003</t>
  </si>
  <si>
    <t>Montáž rozvodnice oceloplechová nebo plastová běžná do 100 kg</t>
  </si>
  <si>
    <t>-853516644</t>
  </si>
  <si>
    <t>280</t>
  </si>
  <si>
    <t>35711690</t>
  </si>
  <si>
    <t>Rozvaděč elektroměrový RE</t>
  </si>
  <si>
    <t>1946869982</t>
  </si>
  <si>
    <t>281</t>
  </si>
  <si>
    <t>35711691</t>
  </si>
  <si>
    <t>Rozvaděč RS</t>
  </si>
  <si>
    <t>-1042910079</t>
  </si>
  <si>
    <t>282</t>
  </si>
  <si>
    <t>35711692</t>
  </si>
  <si>
    <t>Rozvaděč bytu</t>
  </si>
  <si>
    <t>-438668663</t>
  </si>
  <si>
    <t>283</t>
  </si>
  <si>
    <t>35711699</t>
  </si>
  <si>
    <t>Svodič přepětí B včetně skříně</t>
  </si>
  <si>
    <t>1529146667</t>
  </si>
  <si>
    <t>284</t>
  </si>
  <si>
    <t>741320023</t>
  </si>
  <si>
    <t>Montáž pojistka do 500 V, 100 A</t>
  </si>
  <si>
    <t>-1449142104</t>
  </si>
  <si>
    <t>35825252</t>
  </si>
  <si>
    <t>Pojistka nožová 80A</t>
  </si>
  <si>
    <t>183245760</t>
  </si>
  <si>
    <t>286</t>
  </si>
  <si>
    <t>741310001</t>
  </si>
  <si>
    <t>Montáž vypínač nástěnný 1-jednopólový prostředí normální</t>
  </si>
  <si>
    <t>1078076142</t>
  </si>
  <si>
    <t>287</t>
  </si>
  <si>
    <t>741310021</t>
  </si>
  <si>
    <t>Montáž přepínač nástěnný 5-sériový prostředí normální</t>
  </si>
  <si>
    <t>-758723757</t>
  </si>
  <si>
    <t>288</t>
  </si>
  <si>
    <t>741310022</t>
  </si>
  <si>
    <t>Montáž přepínač nástěnný 6-střídavý prostředí normální</t>
  </si>
  <si>
    <t>943858197</t>
  </si>
  <si>
    <t>289</t>
  </si>
  <si>
    <t>741310024</t>
  </si>
  <si>
    <t>Montáž přepínač nástěnný 6+6 dvojitý střídavý nebo s vypínačem prostředí normální</t>
  </si>
  <si>
    <t>991438401</t>
  </si>
  <si>
    <t>290</t>
  </si>
  <si>
    <t>741310025</t>
  </si>
  <si>
    <t>Montáž přepínač nástěnný 7-křížový prostředí normální</t>
  </si>
  <si>
    <t>1191350839</t>
  </si>
  <si>
    <t>291</t>
  </si>
  <si>
    <t>741310013</t>
  </si>
  <si>
    <t>Montáž ovladač nástěnný 1/0So-tlačítkový zapínací s doutnavkou prostředí normální</t>
  </si>
  <si>
    <t>843270910</t>
  </si>
  <si>
    <t>292</t>
  </si>
  <si>
    <t>34535512</t>
  </si>
  <si>
    <t>Spínač jednopólový 10A bílý</t>
  </si>
  <si>
    <t>422349966</t>
  </si>
  <si>
    <t>293</t>
  </si>
  <si>
    <t>34535573</t>
  </si>
  <si>
    <t>Spínač řazení 5 10A bílý</t>
  </si>
  <si>
    <t>2030847841</t>
  </si>
  <si>
    <t>294</t>
  </si>
  <si>
    <t>34535553</t>
  </si>
  <si>
    <t>Přepínač střídavý řazení 6 10A bílý</t>
  </si>
  <si>
    <t>672866239</t>
  </si>
  <si>
    <t>295</t>
  </si>
  <si>
    <t>34535793</t>
  </si>
  <si>
    <t>Přepínač střídavý dvojitý 10A bílý</t>
  </si>
  <si>
    <t>-2023381944</t>
  </si>
  <si>
    <t>296</t>
  </si>
  <si>
    <t>34535794</t>
  </si>
  <si>
    <t>Přepínač střídavý s vypínačem 10A bílý</t>
  </si>
  <si>
    <t>-897392266</t>
  </si>
  <si>
    <t>297</t>
  </si>
  <si>
    <t>34535710</t>
  </si>
  <si>
    <t>Přepínač křížový řazení 7 10A bílý</t>
  </si>
  <si>
    <t>1790749275</t>
  </si>
  <si>
    <t>298</t>
  </si>
  <si>
    <t>34535802</t>
  </si>
  <si>
    <t>Ovladač zapínací tlačítkový s doutnavkou 10A bílý</t>
  </si>
  <si>
    <t>-336101098</t>
  </si>
  <si>
    <t>299</t>
  </si>
  <si>
    <t>741313002</t>
  </si>
  <si>
    <t>Montáž zásuvek se zapojením vodičů</t>
  </si>
  <si>
    <t>2135797177</t>
  </si>
  <si>
    <t>300</t>
  </si>
  <si>
    <t>741313006</t>
  </si>
  <si>
    <t>Montáž zásuvka 2x se zapojením vodičů</t>
  </si>
  <si>
    <t>709245954</t>
  </si>
  <si>
    <t>301</t>
  </si>
  <si>
    <t>34555101</t>
  </si>
  <si>
    <t>Zásuvka 1násobná 16A bílá</t>
  </si>
  <si>
    <t>-918275848</t>
  </si>
  <si>
    <t>302</t>
  </si>
  <si>
    <t>34555121</t>
  </si>
  <si>
    <t>Zásuvka 2násobná 16A bílá</t>
  </si>
  <si>
    <t>-358933154</t>
  </si>
  <si>
    <t>303</t>
  </si>
  <si>
    <t>34536700</t>
  </si>
  <si>
    <t>Rámeček pro spínače a zásuvky jednonásobný</t>
  </si>
  <si>
    <t>2036377253</t>
  </si>
  <si>
    <t>304</t>
  </si>
  <si>
    <t>34536705</t>
  </si>
  <si>
    <t>Rámeček pro spínače a zásuvky dvojnásobný, vodorovný</t>
  </si>
  <si>
    <t>542619892</t>
  </si>
  <si>
    <t>305</t>
  </si>
  <si>
    <t>741330763</t>
  </si>
  <si>
    <t>Montáž relé časové</t>
  </si>
  <si>
    <t>-878888562</t>
  </si>
  <si>
    <t>306</t>
  </si>
  <si>
    <t>35835190</t>
  </si>
  <si>
    <t>Relé časové</t>
  </si>
  <si>
    <t>371295485</t>
  </si>
  <si>
    <t>307</t>
  </si>
  <si>
    <t>741311021</t>
  </si>
  <si>
    <t>Montáž přípojka sporáková s doutnavkou se zapojením vodičů</t>
  </si>
  <si>
    <t>642625677</t>
  </si>
  <si>
    <t>308</t>
  </si>
  <si>
    <t>741311089</t>
  </si>
  <si>
    <t>Montáž sporáku</t>
  </si>
  <si>
    <t>408409997</t>
  </si>
  <si>
    <t>309</t>
  </si>
  <si>
    <t>35811071</t>
  </si>
  <si>
    <t>Zásuvka nepropustná nástěnná 16A 400 V</t>
  </si>
  <si>
    <t>-1272149864</t>
  </si>
  <si>
    <t>310</t>
  </si>
  <si>
    <t>54111972</t>
  </si>
  <si>
    <t>Sporák elektrický</t>
  </si>
  <si>
    <t>-196449738</t>
  </si>
  <si>
    <t>311</t>
  </si>
  <si>
    <t>741372061</t>
  </si>
  <si>
    <t>Montáž svítidel LED</t>
  </si>
  <si>
    <t>1511513705</t>
  </si>
  <si>
    <t>312</t>
  </si>
  <si>
    <t>348901</t>
  </si>
  <si>
    <t>Přisazené LED svítidlo s krytem 37W A</t>
  </si>
  <si>
    <t>-2005394410</t>
  </si>
  <si>
    <t>313</t>
  </si>
  <si>
    <t>348902</t>
  </si>
  <si>
    <t>Přisazené LED svítidlo s krytem 28W B</t>
  </si>
  <si>
    <t>1015074192</t>
  </si>
  <si>
    <t>314</t>
  </si>
  <si>
    <t>348903</t>
  </si>
  <si>
    <t>Přisazené LED svítidlo s krytem 28W IP44 C</t>
  </si>
  <si>
    <t>631393176</t>
  </si>
  <si>
    <t>315</t>
  </si>
  <si>
    <t>348904</t>
  </si>
  <si>
    <t>Osvětlení zrcadla LED 18W D</t>
  </si>
  <si>
    <t>461094029</t>
  </si>
  <si>
    <t>316</t>
  </si>
  <si>
    <t>348905</t>
  </si>
  <si>
    <t>Přisazené svítidlo IP65 1x26W E</t>
  </si>
  <si>
    <t>1667991304</t>
  </si>
  <si>
    <t>317</t>
  </si>
  <si>
    <t>348906</t>
  </si>
  <si>
    <t>Přisazené venkovní svítidlo LED se senzorem pohybu 28W F</t>
  </si>
  <si>
    <t>-1927034473</t>
  </si>
  <si>
    <t>318</t>
  </si>
  <si>
    <t>348907</t>
  </si>
  <si>
    <t>Nouzové svítidlo s piktogramem LED 3W</t>
  </si>
  <si>
    <t>-830685617</t>
  </si>
  <si>
    <t>319</t>
  </si>
  <si>
    <t>74819911</t>
  </si>
  <si>
    <t>Kabelový vývod pro svítidlo se svorkovnicí</t>
  </si>
  <si>
    <t>258743257</t>
  </si>
  <si>
    <t>320</t>
  </si>
  <si>
    <t>741410021</t>
  </si>
  <si>
    <t>Montáž vodič uzemňovací pásek průřezu do 120 mm2 v městské zástavbě v zemi</t>
  </si>
  <si>
    <t>1070138505</t>
  </si>
  <si>
    <t>321</t>
  </si>
  <si>
    <t>741420001</t>
  </si>
  <si>
    <t>Montáž drát nebo lano hromosvodné svodové D do 10 mm s podpěrou</t>
  </si>
  <si>
    <t>1610714178</t>
  </si>
  <si>
    <t>322</t>
  </si>
  <si>
    <t>741420022</t>
  </si>
  <si>
    <t>Montáž svorka hromosvodná</t>
  </si>
  <si>
    <t>-1957038464</t>
  </si>
  <si>
    <t>323</t>
  </si>
  <si>
    <t>741420051</t>
  </si>
  <si>
    <t>Montáž vedení hromosvodné-úhelník nebo trubka s držáky do zdiva</t>
  </si>
  <si>
    <t>484571606</t>
  </si>
  <si>
    <t>324</t>
  </si>
  <si>
    <t>741430004</t>
  </si>
  <si>
    <t>Montáž tyč jímací délky do 3 m a pomocný jímač</t>
  </si>
  <si>
    <t>362905438</t>
  </si>
  <si>
    <t>325</t>
  </si>
  <si>
    <t>35442062</t>
  </si>
  <si>
    <t>Pás zemnící 30x4mm FeZn</t>
  </si>
  <si>
    <t>kg</t>
  </si>
  <si>
    <t>2041179312</t>
  </si>
  <si>
    <t>326</t>
  </si>
  <si>
    <t>35441073</t>
  </si>
  <si>
    <t>Drát D 10mm FeZn</t>
  </si>
  <si>
    <t>-84909746</t>
  </si>
  <si>
    <t>327</t>
  </si>
  <si>
    <t>35441077</t>
  </si>
  <si>
    <t>Drát D 8mm AlMgSi</t>
  </si>
  <si>
    <t>9794426</t>
  </si>
  <si>
    <t>328</t>
  </si>
  <si>
    <t>35441520</t>
  </si>
  <si>
    <t>Podpěra vedení FeZn pro vlnitou krytinu</t>
  </si>
  <si>
    <t>571853569</t>
  </si>
  <si>
    <t>329</t>
  </si>
  <si>
    <t>35441415</t>
  </si>
  <si>
    <t>Podpěra vedení FeZn do zdiva</t>
  </si>
  <si>
    <t>2115225449</t>
  </si>
  <si>
    <t>330</t>
  </si>
  <si>
    <t>35441885</t>
  </si>
  <si>
    <t>Svorka spojovací pro lano D 8-10 mm</t>
  </si>
  <si>
    <t>1748305572</t>
  </si>
  <si>
    <t>331</t>
  </si>
  <si>
    <t>35441905</t>
  </si>
  <si>
    <t>Svorka připojovací k připojení okapových žlabů</t>
  </si>
  <si>
    <t>-1330908838</t>
  </si>
  <si>
    <t>332</t>
  </si>
  <si>
    <t>35441895</t>
  </si>
  <si>
    <t>Svorka připojovací k připojení kovových částí</t>
  </si>
  <si>
    <t>-72828659</t>
  </si>
  <si>
    <t>333</t>
  </si>
  <si>
    <t>35442003</t>
  </si>
  <si>
    <t>Svorka na potrubí, FeZn</t>
  </si>
  <si>
    <t>1707229073</t>
  </si>
  <si>
    <t>334</t>
  </si>
  <si>
    <t>35441860</t>
  </si>
  <si>
    <t>Svorka FeZn k jímací tyči - 4 šrouby</t>
  </si>
  <si>
    <t>-1554869451</t>
  </si>
  <si>
    <t>335</t>
  </si>
  <si>
    <t>35441925</t>
  </si>
  <si>
    <t>Svorka zkušební pro lano D 6-12 mm, FeZn</t>
  </si>
  <si>
    <t>465698181</t>
  </si>
  <si>
    <t>336</t>
  </si>
  <si>
    <t>35441128</t>
  </si>
  <si>
    <t>Tyč jímací 1500 mm včetně držáku na hřeben</t>
  </si>
  <si>
    <t>-755912386</t>
  </si>
  <si>
    <t>337</t>
  </si>
  <si>
    <t>35441069</t>
  </si>
  <si>
    <t>Pomocný jímač</t>
  </si>
  <si>
    <t>-1733828755</t>
  </si>
  <si>
    <t>338</t>
  </si>
  <si>
    <t>35441831</t>
  </si>
  <si>
    <t>Úhelník ochranný na ochranu svodu - 2000 mm, FeZn</t>
  </si>
  <si>
    <t>-1667754294</t>
  </si>
  <si>
    <t>339</t>
  </si>
  <si>
    <t>35442110</t>
  </si>
  <si>
    <t>Štítek plastový</t>
  </si>
  <si>
    <t>458201698</t>
  </si>
  <si>
    <t>340</t>
  </si>
  <si>
    <t>HZS2222</t>
  </si>
  <si>
    <t>Hodinová zúčtovací sazba elektrikář odborný - revize a ostatní práce</t>
  </si>
  <si>
    <t>-272965049</t>
  </si>
  <si>
    <t>341</t>
  </si>
  <si>
    <t>998741202</t>
  </si>
  <si>
    <t>Přesun hmot procentní pro silnoproud v objektech v do 12 m</t>
  </si>
  <si>
    <t>441068425</t>
  </si>
  <si>
    <t>742</t>
  </si>
  <si>
    <t>Elektroinstalace - slaboproud</t>
  </si>
  <si>
    <t>342</t>
  </si>
  <si>
    <t>742110001</t>
  </si>
  <si>
    <t>Montáž trubek pro slaboproud plastových ohebných uložených pod omítku</t>
  </si>
  <si>
    <t>1747482563</t>
  </si>
  <si>
    <t>343</t>
  </si>
  <si>
    <t>34571072</t>
  </si>
  <si>
    <t>Trubka elektroinstalační ohebná z PVC (EN) 2320 včetně protahovacího vodiče</t>
  </si>
  <si>
    <t>1436669852</t>
  </si>
  <si>
    <t>344</t>
  </si>
  <si>
    <t>34571074</t>
  </si>
  <si>
    <t>Trubka elektroinstalační ohebná z PVC (EN) 2332 včetně protahovacího vodiče</t>
  </si>
  <si>
    <t>1092723100</t>
  </si>
  <si>
    <t>345</t>
  </si>
  <si>
    <t>742110501</t>
  </si>
  <si>
    <t>Montáž krabic pro slaboproud zapuštěných plastových</t>
  </si>
  <si>
    <t>270485144</t>
  </si>
  <si>
    <t>346</t>
  </si>
  <si>
    <t>443533761</t>
  </si>
  <si>
    <t>347</t>
  </si>
  <si>
    <t>34571519</t>
  </si>
  <si>
    <t>Krabice protahovací</t>
  </si>
  <si>
    <t>1936419559</t>
  </si>
  <si>
    <t>348</t>
  </si>
  <si>
    <t>742121002</t>
  </si>
  <si>
    <t>Montáž kabelů sdělovacích pro vnitřní rozvody</t>
  </si>
  <si>
    <t>-509328119</t>
  </si>
  <si>
    <t>400</t>
  </si>
  <si>
    <t>349</t>
  </si>
  <si>
    <t>34123563</t>
  </si>
  <si>
    <t>Kabel sdělovací Cu 4x1</t>
  </si>
  <si>
    <t>171994407</t>
  </si>
  <si>
    <t>350</t>
  </si>
  <si>
    <t>34126168</t>
  </si>
  <si>
    <t>Kabel sdělovací UTP 5</t>
  </si>
  <si>
    <t>1847026194</t>
  </si>
  <si>
    <t>351</t>
  </si>
  <si>
    <t>34126543</t>
  </si>
  <si>
    <t>Kabel sdělovací H125 75 ohmů</t>
  </si>
  <si>
    <t>788038176</t>
  </si>
  <si>
    <t>352</t>
  </si>
  <si>
    <t>74226950</t>
  </si>
  <si>
    <t>Ukončení koaxiálního kabelu</t>
  </si>
  <si>
    <t>512022239</t>
  </si>
  <si>
    <t>353</t>
  </si>
  <si>
    <t>74226951</t>
  </si>
  <si>
    <t>Ukončení kabelu UTP</t>
  </si>
  <si>
    <t>-75602660</t>
  </si>
  <si>
    <t>354</t>
  </si>
  <si>
    <t>74226952</t>
  </si>
  <si>
    <t>Ukončení kabelu 4x1</t>
  </si>
  <si>
    <t>-1834058861</t>
  </si>
  <si>
    <t>355</t>
  </si>
  <si>
    <t>742310001</t>
  </si>
  <si>
    <t>Montáž napájecího modulu k domácímu telefonu</t>
  </si>
  <si>
    <t>-164598636</t>
  </si>
  <si>
    <t>356</t>
  </si>
  <si>
    <t>742310002</t>
  </si>
  <si>
    <t>Montáž komunikačního tabla</t>
  </si>
  <si>
    <t>1069454852</t>
  </si>
  <si>
    <t>357</t>
  </si>
  <si>
    <t>742310006</t>
  </si>
  <si>
    <t>Montáž domácího nástěnného audio/video telefonu</t>
  </si>
  <si>
    <t>785644926</t>
  </si>
  <si>
    <t>358</t>
  </si>
  <si>
    <t>742320001</t>
  </si>
  <si>
    <t>Montáž elektrického zámku</t>
  </si>
  <si>
    <t>-1462551357</t>
  </si>
  <si>
    <t>359</t>
  </si>
  <si>
    <t>389190</t>
  </si>
  <si>
    <t>Napaječ domovního telefonu</t>
  </si>
  <si>
    <t>-909096613</t>
  </si>
  <si>
    <t>389191</t>
  </si>
  <si>
    <t>Tablo domovního telefonu 6 tl.</t>
  </si>
  <si>
    <t>229419969</t>
  </si>
  <si>
    <t>361</t>
  </si>
  <si>
    <t>389192</t>
  </si>
  <si>
    <t>Domácí telefon</t>
  </si>
  <si>
    <t>-1924927282</t>
  </si>
  <si>
    <t>362</t>
  </si>
  <si>
    <t>389193</t>
  </si>
  <si>
    <t>Elektrický zámek</t>
  </si>
  <si>
    <t>2065516520</t>
  </si>
  <si>
    <t>363</t>
  </si>
  <si>
    <t>742420061</t>
  </si>
  <si>
    <t>Montáž rozvodnice TV+R</t>
  </si>
  <si>
    <t>-1113473023</t>
  </si>
  <si>
    <t>364</t>
  </si>
  <si>
    <t>390091</t>
  </si>
  <si>
    <t>Rozvaděč TV+R</t>
  </si>
  <si>
    <t>1951519895</t>
  </si>
  <si>
    <t>365</t>
  </si>
  <si>
    <t>742420021</t>
  </si>
  <si>
    <t>Montáž anténního stožáru včetně upevňovacího materiálu</t>
  </si>
  <si>
    <t>-1794957407</t>
  </si>
  <si>
    <t>366</t>
  </si>
  <si>
    <t>742420009</t>
  </si>
  <si>
    <t>Montáž anténního systému</t>
  </si>
  <si>
    <t>-970507517</t>
  </si>
  <si>
    <t>367</t>
  </si>
  <si>
    <t>742420121</t>
  </si>
  <si>
    <t>Montáž televizní a telefonní zásuvky</t>
  </si>
  <si>
    <t>2093352754</t>
  </si>
  <si>
    <t>368</t>
  </si>
  <si>
    <t>390901</t>
  </si>
  <si>
    <t>Anténní stožár 3 m</t>
  </si>
  <si>
    <t>2083211051</t>
  </si>
  <si>
    <t>369</t>
  </si>
  <si>
    <t>390990</t>
  </si>
  <si>
    <t>Anténní systém pozemního vysílání TV+R</t>
  </si>
  <si>
    <t>1883331343</t>
  </si>
  <si>
    <t>370</t>
  </si>
  <si>
    <t>37451231</t>
  </si>
  <si>
    <t>Zásuvka telefonní bílá</t>
  </si>
  <si>
    <t>702358360</t>
  </si>
  <si>
    <t>371</t>
  </si>
  <si>
    <t>37451121</t>
  </si>
  <si>
    <t>Zásuvka tv+r bílá</t>
  </si>
  <si>
    <t>-1078764954</t>
  </si>
  <si>
    <t>372</t>
  </si>
  <si>
    <t>730382689</t>
  </si>
  <si>
    <t>373</t>
  </si>
  <si>
    <t>742210121</t>
  </si>
  <si>
    <t>Montáž hlásiče automatického bodového</t>
  </si>
  <si>
    <t>-1209264384</t>
  </si>
  <si>
    <t>374</t>
  </si>
  <si>
    <t>40483010</t>
  </si>
  <si>
    <t>Detektor kouře se zálohou, 230 V</t>
  </si>
  <si>
    <t>-961317485</t>
  </si>
  <si>
    <t>375</t>
  </si>
  <si>
    <t>HZS3222</t>
  </si>
  <si>
    <t>Hodinová zúčtovací sazba montér slaboproudých zařízení odborný - kompletace a nastavení</t>
  </si>
  <si>
    <t>233523288</t>
  </si>
  <si>
    <t>376</t>
  </si>
  <si>
    <t>998742202</t>
  </si>
  <si>
    <t>Přesun hmot procentní pro slaboproud v objektech v do 12 m</t>
  </si>
  <si>
    <t>1339518857</t>
  </si>
  <si>
    <t>751</t>
  </si>
  <si>
    <t>Vzduchotechnika</t>
  </si>
  <si>
    <t>377</t>
  </si>
  <si>
    <t>751111012</t>
  </si>
  <si>
    <t>Mtž vent ax ntl nástěnného základního D do 200 mm</t>
  </si>
  <si>
    <t>-1865031895</t>
  </si>
  <si>
    <t>378</t>
  </si>
  <si>
    <t>42914137</t>
  </si>
  <si>
    <t>Ventilátor axiální stěnový zpětná klapka a zpožděný doběh skříň z plastu D 120-125mm IP44</t>
  </si>
  <si>
    <t>-2100552033</t>
  </si>
  <si>
    <t>379</t>
  </si>
  <si>
    <t>751510042</t>
  </si>
  <si>
    <t>Vzduchotechnické potrubí D do 200 mm kompletní provedení včetně tvarovek, spodního kusu a přeruš kondenzátu</t>
  </si>
  <si>
    <t>-242398544</t>
  </si>
  <si>
    <t>751514776</t>
  </si>
  <si>
    <t>Mtž protidešťové stříšky nebo výfukové hlavice potrubí kruhové bez příruby D do 200 mm</t>
  </si>
  <si>
    <t>1677572908</t>
  </si>
  <si>
    <t>381</t>
  </si>
  <si>
    <t>42981267</t>
  </si>
  <si>
    <t>Hlavice výfuková D do 200mm</t>
  </si>
  <si>
    <t>-15434570</t>
  </si>
  <si>
    <t>382</t>
  </si>
  <si>
    <t>HZS3212</t>
  </si>
  <si>
    <t>Hodinová zúčtovací sazba montér vzduchotechniky a chlazení odborný - zkoušky a ostatní práce</t>
  </si>
  <si>
    <t>1176735493</t>
  </si>
  <si>
    <t>383</t>
  </si>
  <si>
    <t>998751201</t>
  </si>
  <si>
    <t>Přesun hmot procentní pro vzduchotechniku v objektech v do 12 m</t>
  </si>
  <si>
    <t>1631262653</t>
  </si>
  <si>
    <t>762</t>
  </si>
  <si>
    <t>Konstrukce tesařské</t>
  </si>
  <si>
    <t>762523914</t>
  </si>
  <si>
    <t>Doplnění části podlah hrubými prkny tl do 32 mm plochy jednotlivě do 4 m2</t>
  </si>
  <si>
    <t>-945173131</t>
  </si>
  <si>
    <t>385</t>
  </si>
  <si>
    <t>HZS2112</t>
  </si>
  <si>
    <t>Hodinová zúčtovací sazba tesař odborný - úpravy dřevěných stropů a krovu (otvory, prostupy) včetně materiálu</t>
  </si>
  <si>
    <t>-1367937381</t>
  </si>
  <si>
    <t>386</t>
  </si>
  <si>
    <t>998762202</t>
  </si>
  <si>
    <t>Přesun hmot procentní pro kce tesařské v objektech v do 12 m</t>
  </si>
  <si>
    <t>-518428601</t>
  </si>
  <si>
    <t>763</t>
  </si>
  <si>
    <t>Konstrukce suché výstavby</t>
  </si>
  <si>
    <t>387</t>
  </si>
  <si>
    <t>763131441</t>
  </si>
  <si>
    <t>SDK podhled desky 2xDF 12,5 bez TI dvouvrstvá spodní kce profil CD+UD</t>
  </si>
  <si>
    <t>-1047644310</t>
  </si>
  <si>
    <t>388</t>
  </si>
  <si>
    <t>763131453</t>
  </si>
  <si>
    <t>SDK podhled deska 1xH2 15 bez TI dvouvrstvá spodní kce profil CD+UD</t>
  </si>
  <si>
    <t>-872956065</t>
  </si>
  <si>
    <t>389</t>
  </si>
  <si>
    <t>763131751</t>
  </si>
  <si>
    <t>Montáž parotěsné zábrany do SDK podhledu</t>
  </si>
  <si>
    <t>587724464</t>
  </si>
  <si>
    <t>390</t>
  </si>
  <si>
    <t>28329276</t>
  </si>
  <si>
    <t>Folie nehořlavá parotěsná pro interiér 140 g/m2, včetně doplňků</t>
  </si>
  <si>
    <t>514227973</t>
  </si>
  <si>
    <t>391</t>
  </si>
  <si>
    <t>763164546</t>
  </si>
  <si>
    <t>SDK obklad tvaru L š do 0,8 m desky 1xH2DF 15</t>
  </si>
  <si>
    <t>-597236695</t>
  </si>
  <si>
    <t>392</t>
  </si>
  <si>
    <t>763164646</t>
  </si>
  <si>
    <t>SDK obklad kovových kcí tvaru U š do 1,2 m desky 1xH2DF 15</t>
  </si>
  <si>
    <t>379797314</t>
  </si>
  <si>
    <t>393</t>
  </si>
  <si>
    <t>998763402</t>
  </si>
  <si>
    <t>Přesun hmot procentní pro sádrokartonové konstrukce v objektech v do 12 m</t>
  </si>
  <si>
    <t>-134080903</t>
  </si>
  <si>
    <t>764</t>
  </si>
  <si>
    <t>Konstrukce klempířské</t>
  </si>
  <si>
    <t>394</t>
  </si>
  <si>
    <t>764314611</t>
  </si>
  <si>
    <t>Lemování prostupů střech s krytinou prejzovou nebo vlnitou z Pz s povrchovou úpravou</t>
  </si>
  <si>
    <t>427039274</t>
  </si>
  <si>
    <t>395</t>
  </si>
  <si>
    <t>764216644</t>
  </si>
  <si>
    <t>Oplechování rovných parapetů celoplošně lepené z Pz s povrchovou úpravou rš do 330 mm</t>
  </si>
  <si>
    <t>-1459980766</t>
  </si>
  <si>
    <t>396</t>
  </si>
  <si>
    <t>764216645</t>
  </si>
  <si>
    <t>Oplechování rovných parapetů celoplošně lepené z Pz s povrchovou úpravou rš do 400 mm</t>
  </si>
  <si>
    <t>968665773</t>
  </si>
  <si>
    <t>397</t>
  </si>
  <si>
    <t>764216646</t>
  </si>
  <si>
    <t>Oplechování rovných parapetů celoplošně lepené z Pz s povrchovou úpravou rš do 500 mm</t>
  </si>
  <si>
    <t>-1350638891</t>
  </si>
  <si>
    <t>398</t>
  </si>
  <si>
    <t>HZS2152</t>
  </si>
  <si>
    <t>Hodinová zúčtovací sazba klempíř odborný - očištění, příp. úpravy, vyspravení stávajících klempířských prvků včetně materiálu</t>
  </si>
  <si>
    <t>1743763672</t>
  </si>
  <si>
    <t>399</t>
  </si>
  <si>
    <t>998764202</t>
  </si>
  <si>
    <t>Přesun hmot procentní pro konstrukce klempířské v objektech v do 12 m</t>
  </si>
  <si>
    <t>-561542250</t>
  </si>
  <si>
    <t>765</t>
  </si>
  <si>
    <t>Krytina skládaná</t>
  </si>
  <si>
    <t>HZS2142</t>
  </si>
  <si>
    <t>Hodinová zúčtovací sazba pokrývač odborný - úpravy stávající střešní krytiny - částečná demontáž, zpětné doplnění včetně materiálu</t>
  </si>
  <si>
    <t>-2108264146</t>
  </si>
  <si>
    <t>401</t>
  </si>
  <si>
    <t>998765202</t>
  </si>
  <si>
    <t>Přesun hmot procentní pro krytiny skládané v objektech v do 12 m</t>
  </si>
  <si>
    <t>-466201860</t>
  </si>
  <si>
    <t>766</t>
  </si>
  <si>
    <t>Konstrukce truhlářské</t>
  </si>
  <si>
    <t>402</t>
  </si>
  <si>
    <t>766001</t>
  </si>
  <si>
    <t>Dodávka a montáž plastových oken a dveří, parametry a vybavení dle PD, včeně kování, doplňků, vnitřních parapetů a ošetření připojovacích spár</t>
  </si>
  <si>
    <t>-1665961521</t>
  </si>
  <si>
    <t>403</t>
  </si>
  <si>
    <t>766660001</t>
  </si>
  <si>
    <t>Montáž dveřních křídel otvíravých 1křídlových š do 0,8 m do ocelové zárubně</t>
  </si>
  <si>
    <t>1954365926</t>
  </si>
  <si>
    <t>404</t>
  </si>
  <si>
    <t>766660002</t>
  </si>
  <si>
    <t>Montáž dveřních křídel otvíravých 1křídlových š přes 0,8 m do ocelové zárubně</t>
  </si>
  <si>
    <t>1919560283</t>
  </si>
  <si>
    <t>405</t>
  </si>
  <si>
    <t>766660021</t>
  </si>
  <si>
    <t>Montáž dveřních křídel otvíravých 1křídlových š do 0,8 m požárních do ocelové zárubně</t>
  </si>
  <si>
    <t>1544669936</t>
  </si>
  <si>
    <t>406</t>
  </si>
  <si>
    <t>766660022</t>
  </si>
  <si>
    <t>Montáž dveřních křídel otvíravých 1křídlových š přes 0,8 m požárních do ocelové zárubně</t>
  </si>
  <si>
    <t>1252547877</t>
  </si>
  <si>
    <t>407</t>
  </si>
  <si>
    <t>766660311</t>
  </si>
  <si>
    <t>Montáž posuvných dveří jednokřídlových průchozí šířky do 800 mm do pouzdra s jednou kapsou</t>
  </si>
  <si>
    <t>1651955085</t>
  </si>
  <si>
    <t>408</t>
  </si>
  <si>
    <t>61161717</t>
  </si>
  <si>
    <t>Dveře vnitřní hladké plné 1křídlové 70x197cm s povrchovou úpravou</t>
  </si>
  <si>
    <t>1376246412</t>
  </si>
  <si>
    <t>409</t>
  </si>
  <si>
    <t>61161721</t>
  </si>
  <si>
    <t>Dveře vnitřní hladké plné 1křídlové 80x197cm s povrchovou úpravou</t>
  </si>
  <si>
    <t>-970288330</t>
  </si>
  <si>
    <t>410</t>
  </si>
  <si>
    <t>61161760</t>
  </si>
  <si>
    <t>Dveře vnitřní hladké 2/3sklo 1křídlové 80x197cm s povrchovou úpravou</t>
  </si>
  <si>
    <t>562158214</t>
  </si>
  <si>
    <t>411</t>
  </si>
  <si>
    <t>61165310</t>
  </si>
  <si>
    <t>Dveře vnitřní protipožární hladké plné 1křídlové 80x197cm s povrchovou úpravou</t>
  </si>
  <si>
    <t>2012663605</t>
  </si>
  <si>
    <t>412</t>
  </si>
  <si>
    <t>61165319</t>
  </si>
  <si>
    <t>Dveře vnitřní protipožární hladké plné 1křídlové atypický rozměr 80x134cm s povrchovou úpravou</t>
  </si>
  <si>
    <t>60471558</t>
  </si>
  <si>
    <t>413</t>
  </si>
  <si>
    <t>61165314</t>
  </si>
  <si>
    <t>Dveře vnitřní protipožární hladké plné 1křídlové 90x197cm s povrchovou úpravou</t>
  </si>
  <si>
    <t>-1207525718</t>
  </si>
  <si>
    <t>414</t>
  </si>
  <si>
    <t>61173131</t>
  </si>
  <si>
    <t>Dveře vchodové dřevěné plné 70x197 cm s povrchovou úpravou</t>
  </si>
  <si>
    <t>-1881271923</t>
  </si>
  <si>
    <t>415</t>
  </si>
  <si>
    <t>61173120</t>
  </si>
  <si>
    <t>Dveře vchodové dřevěné plné 80x197 cm s povrchovou úpravou</t>
  </si>
  <si>
    <t>-1469904120</t>
  </si>
  <si>
    <t>416</t>
  </si>
  <si>
    <t>61173121</t>
  </si>
  <si>
    <t>Dveře vchodové dřevěné plné 90x197 cm s povrchovou úpravou</t>
  </si>
  <si>
    <t>1167904373</t>
  </si>
  <si>
    <t>417</t>
  </si>
  <si>
    <t>766682111</t>
  </si>
  <si>
    <t>Montáž zárubní obložkových pro dveře jednokřídlové tl stěny do 170 mm</t>
  </si>
  <si>
    <t>-494510508</t>
  </si>
  <si>
    <t>418</t>
  </si>
  <si>
    <t>61182258</t>
  </si>
  <si>
    <t>Zárubeň obložková pro dveře 1křídlové 60,70,80,90x197cm tl 6-17cm s povrchovou úpravou</t>
  </si>
  <si>
    <t>33162917</t>
  </si>
  <si>
    <t>419</t>
  </si>
  <si>
    <t>766660722</t>
  </si>
  <si>
    <t>Montáž dveřního kování</t>
  </si>
  <si>
    <t>2098450748</t>
  </si>
  <si>
    <t>420</t>
  </si>
  <si>
    <t>54914620</t>
  </si>
  <si>
    <t>Kování vrchní dveřní (klika / koule / WC) včetně rozet-štítů a montážního materiálu</t>
  </si>
  <si>
    <t>-622589781</t>
  </si>
  <si>
    <t>421</t>
  </si>
  <si>
    <t>54964110</t>
  </si>
  <si>
    <t>Vložka zámková cylindrická oboustranná</t>
  </si>
  <si>
    <t>1981458669</t>
  </si>
  <si>
    <t>422</t>
  </si>
  <si>
    <t>766695213</t>
  </si>
  <si>
    <t>Montáž truhlářských prahů dveří 1křídlových šířky přes 10 cm</t>
  </si>
  <si>
    <t>1234705531</t>
  </si>
  <si>
    <t>423</t>
  </si>
  <si>
    <t>61187401</t>
  </si>
  <si>
    <t>Práh dveřní dřevěný bukový tl 2cm dl 82cm š do 15cm včetně povrchové úpravy</t>
  </si>
  <si>
    <t>-2014661456</t>
  </si>
  <si>
    <t>424</t>
  </si>
  <si>
    <t>61187421</t>
  </si>
  <si>
    <t>Práh dveřní dřevěný bukový tl 2cm dl 92cm š do 15cm včetně povrchové úpravy</t>
  </si>
  <si>
    <t>756155928</t>
  </si>
  <si>
    <t>425</t>
  </si>
  <si>
    <t>766660717</t>
  </si>
  <si>
    <t>Montáž dveřních křídel samozavírače na ocelovou zárubeň</t>
  </si>
  <si>
    <t>-1131081181</t>
  </si>
  <si>
    <t>426</t>
  </si>
  <si>
    <t>54917265</t>
  </si>
  <si>
    <t>Samozavírač dveří hydraulický</t>
  </si>
  <si>
    <t>-1509551397</t>
  </si>
  <si>
    <t>427</t>
  </si>
  <si>
    <t>766008</t>
  </si>
  <si>
    <t>Dodávka a montáž kuchyňských linek, parametry a vybavení dle PD</t>
  </si>
  <si>
    <t>1712075616</t>
  </si>
  <si>
    <t>428</t>
  </si>
  <si>
    <t>HZS2122</t>
  </si>
  <si>
    <t>Hodinová zúčtovací sazba truhlář odborný - vyspravení stávajícího dřevěného schodiště včetně materiálu</t>
  </si>
  <si>
    <t>1598200158</t>
  </si>
  <si>
    <t>429</t>
  </si>
  <si>
    <t>998766202</t>
  </si>
  <si>
    <t>Přesun hmot procentní pro konstrukce truhlářské v objektech v do 12 m</t>
  </si>
  <si>
    <t>570264196</t>
  </si>
  <si>
    <t>767</t>
  </si>
  <si>
    <t>Konstrukce zámečnické</t>
  </si>
  <si>
    <t>430</t>
  </si>
  <si>
    <t>HZS2132</t>
  </si>
  <si>
    <t>Hodinová zúčtovací sazba zámečník odborný - očištění a vyspravení schodišťových madel včetně materiálu</t>
  </si>
  <si>
    <t>154414403</t>
  </si>
  <si>
    <t>431</t>
  </si>
  <si>
    <t>767122112</t>
  </si>
  <si>
    <t>Montáž stěn s výplní z kovové sítě</t>
  </si>
  <si>
    <t>1872599865</t>
  </si>
  <si>
    <t>432</t>
  </si>
  <si>
    <t>767122129</t>
  </si>
  <si>
    <t>Příplatek za provedení dveří včetně dodání pantů a kování</t>
  </si>
  <si>
    <t>620514683</t>
  </si>
  <si>
    <t>433</t>
  </si>
  <si>
    <t>14550246</t>
  </si>
  <si>
    <t>Profily ocelové</t>
  </si>
  <si>
    <t>-540452265</t>
  </si>
  <si>
    <t>434</t>
  </si>
  <si>
    <t>31324912</t>
  </si>
  <si>
    <t>Žebírkové pletivo v rámu</t>
  </si>
  <si>
    <t>-1227859446</t>
  </si>
  <si>
    <t>435</t>
  </si>
  <si>
    <t>998767202</t>
  </si>
  <si>
    <t>Přesun hmot procentní pro zámečnické konstrukce v objektech v do 12 m</t>
  </si>
  <si>
    <t>-1091468401</t>
  </si>
  <si>
    <t>771</t>
  </si>
  <si>
    <t>Podlahy z dlaždic</t>
  </si>
  <si>
    <t>436</t>
  </si>
  <si>
    <t>771473112</t>
  </si>
  <si>
    <t>Montáž soklíků z dlaždic keramických lepených rovných v do 90 mm</t>
  </si>
  <si>
    <t>1848778626</t>
  </si>
  <si>
    <t>437</t>
  </si>
  <si>
    <t>771473132</t>
  </si>
  <si>
    <t>Montáž soklíků z dlaždic keramických schodišťových stupňovitých lepených v do 90 mm</t>
  </si>
  <si>
    <t>1000920070</t>
  </si>
  <si>
    <t>438</t>
  </si>
  <si>
    <t>771274123</t>
  </si>
  <si>
    <t>Montáž obkladů stupnic z dlaždic protiskluzných keramických lepených š do 300 mm</t>
  </si>
  <si>
    <t>692086910</t>
  </si>
  <si>
    <t>439</t>
  </si>
  <si>
    <t>771274242</t>
  </si>
  <si>
    <t>Montáž obkladů podstupnic z dlaždic protiskluzných keramických lepených v do 200 mm</t>
  </si>
  <si>
    <t>-1596672858</t>
  </si>
  <si>
    <t>440</t>
  </si>
  <si>
    <t>771574131</t>
  </si>
  <si>
    <t>Montáž podlah keramických protiskluzných lepených do 50 ks/m2</t>
  </si>
  <si>
    <t>1791512576</t>
  </si>
  <si>
    <t>441</t>
  </si>
  <si>
    <t>771591195</t>
  </si>
  <si>
    <t>Zvýraznění krajních stupňů schodišť</t>
  </si>
  <si>
    <t>742424688</t>
  </si>
  <si>
    <t>442</t>
  </si>
  <si>
    <t>771990112</t>
  </si>
  <si>
    <t>Vyrovnání podkladu samonivelační stěrkou tl do 4 mm pevnosti 30 Mpa</t>
  </si>
  <si>
    <t>-625719720</t>
  </si>
  <si>
    <t>443</t>
  </si>
  <si>
    <t>59761290</t>
  </si>
  <si>
    <t>Dlaždice keramické protiskluzné (barevné) přes 9 do 12 ks/m2</t>
  </si>
  <si>
    <t>-581181770</t>
  </si>
  <si>
    <t>444</t>
  </si>
  <si>
    <t>998771202</t>
  </si>
  <si>
    <t>Přesun hmot procentní pro podlahy z dlaždic v objektech v do 12 m</t>
  </si>
  <si>
    <t>932225203</t>
  </si>
  <si>
    <t>776</t>
  </si>
  <si>
    <t>Podlahy povlakové</t>
  </si>
  <si>
    <t>445</t>
  </si>
  <si>
    <t>776121111</t>
  </si>
  <si>
    <t>Vodou ředitelná penetrace savého podkladu povlakových podlah</t>
  </si>
  <si>
    <t>1904113116</t>
  </si>
  <si>
    <t>446</t>
  </si>
  <si>
    <t>776141112</t>
  </si>
  <si>
    <t>Vyrovnání podkladu povlakových podlah stěrkou tl do 5 mm</t>
  </si>
  <si>
    <t>-1957267399</t>
  </si>
  <si>
    <t>447</t>
  </si>
  <si>
    <t>776221111</t>
  </si>
  <si>
    <t>Lepení pásů z PVC standardním lepidlem</t>
  </si>
  <si>
    <t>1713739589</t>
  </si>
  <si>
    <t>448</t>
  </si>
  <si>
    <t>28412285</t>
  </si>
  <si>
    <t>Krytina podlahová PVC</t>
  </si>
  <si>
    <t>1291004359</t>
  </si>
  <si>
    <t>449</t>
  </si>
  <si>
    <t>776411111</t>
  </si>
  <si>
    <t>Montáž obvodových soklíků výšky do 80 mm</t>
  </si>
  <si>
    <t>-894626758</t>
  </si>
  <si>
    <t>450</t>
  </si>
  <si>
    <t>28411003</t>
  </si>
  <si>
    <t>Lišta soklová PVC 30 x 30 mm</t>
  </si>
  <si>
    <t>1465389723</t>
  </si>
  <si>
    <t>451</t>
  </si>
  <si>
    <t>776421311</t>
  </si>
  <si>
    <t>Montáž přechodových samolepících lišt</t>
  </si>
  <si>
    <t>-1381965109</t>
  </si>
  <si>
    <t>452</t>
  </si>
  <si>
    <t>55343115</t>
  </si>
  <si>
    <t>Profil přechodový Al 30 mm</t>
  </si>
  <si>
    <t>1779437666</t>
  </si>
  <si>
    <t>453</t>
  </si>
  <si>
    <t>998776202</t>
  </si>
  <si>
    <t>Přesun hmot procentní pro podlahy povlakové v objektech v do 12 m</t>
  </si>
  <si>
    <t>2090675057</t>
  </si>
  <si>
    <t>781</t>
  </si>
  <si>
    <t>Dokončovací práce - obklady</t>
  </si>
  <si>
    <t>454</t>
  </si>
  <si>
    <t>781474115</t>
  </si>
  <si>
    <t>Montáž obkladů vnitřních keramických hladkých do 25 ks/m2 lepených (včetně lišt)</t>
  </si>
  <si>
    <t>-94730391</t>
  </si>
  <si>
    <t>455</t>
  </si>
  <si>
    <t>781479194</t>
  </si>
  <si>
    <t>Příplatek k montáži obkladů vnitřních keramických hladkých za vyrovnání podkladu</t>
  </si>
  <si>
    <t>274451375</t>
  </si>
  <si>
    <t>456</t>
  </si>
  <si>
    <t>59761071</t>
  </si>
  <si>
    <t>Obkládačky keramické koupelnové (barevné) přes 12 ks/m2</t>
  </si>
  <si>
    <t>-565744380</t>
  </si>
  <si>
    <t>457</t>
  </si>
  <si>
    <t>998781202</t>
  </si>
  <si>
    <t>Přesun hmot procentní pro obklady keramické v objektech v do 12 m</t>
  </si>
  <si>
    <t>-1183921246</t>
  </si>
  <si>
    <t>783</t>
  </si>
  <si>
    <t>Dokončovací práce - nátěry</t>
  </si>
  <si>
    <t>458</t>
  </si>
  <si>
    <t>783223121</t>
  </si>
  <si>
    <t>Napouštěcí dvojnásobný akrylátový biocidní nátěr tesařských konstrukcí zabudovaných do konstrukce</t>
  </si>
  <si>
    <t>416695120</t>
  </si>
  <si>
    <t>459</t>
  </si>
  <si>
    <t>783314201</t>
  </si>
  <si>
    <t>Základní antikorozní jednonásobný syntetický standardní nátěr zámečnických konstrukcí</t>
  </si>
  <si>
    <t>-1827938060</t>
  </si>
  <si>
    <t>460</t>
  </si>
  <si>
    <t>783315101</t>
  </si>
  <si>
    <t>Mezinátěr jednonásobný syntetický standardní zámečnických konstrukcí</t>
  </si>
  <si>
    <t>1562943717</t>
  </si>
  <si>
    <t>461</t>
  </si>
  <si>
    <t>783317101</t>
  </si>
  <si>
    <t>Krycí jednonásobný syntetický standardní nátěr zámečnických konstrukcí</t>
  </si>
  <si>
    <t>-409091531</t>
  </si>
  <si>
    <t>784</t>
  </si>
  <si>
    <t>Dokončovací práce - malby a tapety</t>
  </si>
  <si>
    <t>462</t>
  </si>
  <si>
    <t>784121001</t>
  </si>
  <si>
    <t>Oškrabání malby v mísnostech výšky do 3,80 m</t>
  </si>
  <si>
    <t>-388317742</t>
  </si>
  <si>
    <t>463</t>
  </si>
  <si>
    <t>784161411</t>
  </si>
  <si>
    <t>Celoplošné vyrovnání podkladu sádrovou stěrkou v místnostech výšky do 3,80 m</t>
  </si>
  <si>
    <t>-1886796432</t>
  </si>
  <si>
    <t>464</t>
  </si>
  <si>
    <t>784181101</t>
  </si>
  <si>
    <t>Základní akrylátová jednonásobná penetrace podkladu v místnostech výšky do 3,80m</t>
  </si>
  <si>
    <t>-295716547</t>
  </si>
  <si>
    <t>465</t>
  </si>
  <si>
    <t>784211121</t>
  </si>
  <si>
    <t>Dvojnásobné bílé malby ze směsí za mokra středně otěruvzdorných v místnostech výšky do 3,80 m</t>
  </si>
  <si>
    <t>-1359433702</t>
  </si>
  <si>
    <t>795</t>
  </si>
  <si>
    <t>Lokální vytápění</t>
  </si>
  <si>
    <t>466</t>
  </si>
  <si>
    <t>795991002</t>
  </si>
  <si>
    <t>Umístění přenosných kamen na tuhá paliva, krbokamen a sporáků o hmotnosti do 150 kg</t>
  </si>
  <si>
    <t>-1911356284</t>
  </si>
  <si>
    <t>467</t>
  </si>
  <si>
    <t>54141125</t>
  </si>
  <si>
    <t>Kamna krbová standard, výkon min. 2,5 kW</t>
  </si>
  <si>
    <t>-64204596</t>
  </si>
  <si>
    <t>468</t>
  </si>
  <si>
    <t>795942002</t>
  </si>
  <si>
    <t>Napojení přímé ohniště na komínový průduch kouřovodem ocelovým nebo nerezovým D 130 mm</t>
  </si>
  <si>
    <t>-1038904693</t>
  </si>
  <si>
    <t>469</t>
  </si>
  <si>
    <t>795942012</t>
  </si>
  <si>
    <t>Napojení lomené ohniště na komínový průduch kouřovodem ocelovým nebo nerezovým D 130 mm</t>
  </si>
  <si>
    <t>-311701270</t>
  </si>
  <si>
    <t>470</t>
  </si>
  <si>
    <t>54171016</t>
  </si>
  <si>
    <t>Roura kouřová dl do 1m D 130mm</t>
  </si>
  <si>
    <t>-272607600</t>
  </si>
  <si>
    <t>471</t>
  </si>
  <si>
    <t>54171163</t>
  </si>
  <si>
    <t>Koleno kouřové D 130mm</t>
  </si>
  <si>
    <t>1264640008</t>
  </si>
  <si>
    <t>472</t>
  </si>
  <si>
    <t>54171581</t>
  </si>
  <si>
    <t>Oblouk přestavitelný 0-90° D 130mm</t>
  </si>
  <si>
    <t>-83643398</t>
  </si>
  <si>
    <t>473</t>
  </si>
  <si>
    <t>54171182</t>
  </si>
  <si>
    <t>Růžice kouřová D 132mm</t>
  </si>
  <si>
    <t>-1292466472</t>
  </si>
  <si>
    <t>474</t>
  </si>
  <si>
    <t>54171222</t>
  </si>
  <si>
    <t>Zděř kouřová D 132mm</t>
  </si>
  <si>
    <t>1282534390</t>
  </si>
  <si>
    <t>475</t>
  </si>
  <si>
    <t>998795202</t>
  </si>
  <si>
    <t>Přesun hmot procentní pro lokální vytápění v objektech v do 12 m</t>
  </si>
  <si>
    <t>1440168422</t>
  </si>
  <si>
    <t>VRN</t>
  </si>
  <si>
    <t>Vedlejší rozpočtové náklady</t>
  </si>
  <si>
    <t>476</t>
  </si>
  <si>
    <t>011002000</t>
  </si>
  <si>
    <t>Průzkumné práce (sondy)</t>
  </si>
  <si>
    <t>ks</t>
  </si>
  <si>
    <t>1024</t>
  </si>
  <si>
    <t>-1765924076</t>
  </si>
  <si>
    <t>477</t>
  </si>
  <si>
    <t>012002000</t>
  </si>
  <si>
    <t>Geodetické práce</t>
  </si>
  <si>
    <t>1430264688</t>
  </si>
  <si>
    <t>478</t>
  </si>
  <si>
    <t>013002000</t>
  </si>
  <si>
    <t>Projektové práce (dokumentace skutečného provedení)</t>
  </si>
  <si>
    <t>85492001</t>
  </si>
  <si>
    <t>479</t>
  </si>
  <si>
    <t>020001000</t>
  </si>
  <si>
    <t>Příprava staveniště</t>
  </si>
  <si>
    <t>-1398812730</t>
  </si>
  <si>
    <t>480</t>
  </si>
  <si>
    <t>030001000</t>
  </si>
  <si>
    <t>Zařízení staveniště</t>
  </si>
  <si>
    <t>-1832788224</t>
  </si>
  <si>
    <t>481</t>
  </si>
  <si>
    <t>040001000</t>
  </si>
  <si>
    <t>Inženýrská a kompletační činnost</t>
  </si>
  <si>
    <t>559875590</t>
  </si>
  <si>
    <t>Stavební firma Dráb a spol., s.r.o.</t>
  </si>
  <si>
    <t>27866785</t>
  </si>
  <si>
    <t>CZ27866785</t>
  </si>
  <si>
    <t>317234410</t>
  </si>
  <si>
    <t>Vyzdívka mezi nosníky cihlami pálenými</t>
  </si>
  <si>
    <t>413941123</t>
  </si>
  <si>
    <t>Osazení válcovaných nosníků ve stropech č.14 - 22</t>
  </si>
  <si>
    <t>762822810</t>
  </si>
  <si>
    <t>Demontáž stropnic z řeziva pl.do 144 cm2</t>
  </si>
  <si>
    <t>762822820</t>
  </si>
  <si>
    <t>Demontáž stropnic z řeziva pl.do 288 cm2</t>
  </si>
  <si>
    <t>762822830</t>
  </si>
  <si>
    <t>Demontáž stropnic z řeziva pl.do 450 cm2</t>
  </si>
  <si>
    <t>762822840</t>
  </si>
  <si>
    <t>Demontáž stropnic z řeziva pl.do 540 cm2</t>
  </si>
  <si>
    <t>Demontáž stropnic z řeziva pl.nad 540 cm2</t>
  </si>
  <si>
    <t>762822850</t>
  </si>
  <si>
    <t>Hodinová zúčtovací sazba tesař odborný - provizorní zakrytí plachtou včetně materiálu</t>
  </si>
  <si>
    <t>767122000</t>
  </si>
  <si>
    <t>Dodávka a montáž ocelového táhla krovu prům.20mm zákl.synt.nátěr-statické zajištění</t>
  </si>
  <si>
    <t>Dodávka a montáž ocelových příložek krovu U14 zákl.synt.nátěr vč.kotvních prvků-statické zajištění</t>
  </si>
  <si>
    <t>762711820</t>
  </si>
  <si>
    <t>Demontáž vázaných konstrukcí hraněných do 224 cm2</t>
  </si>
  <si>
    <t>762711840</t>
  </si>
  <si>
    <t>Demontáž vázaných konstrukcí hraněných do 450 cm2</t>
  </si>
  <si>
    <t>762712110</t>
  </si>
  <si>
    <t>Montáž vázaných konstrukcí hraněných do 120 cm2</t>
  </si>
  <si>
    <t>762712120</t>
  </si>
  <si>
    <t>Montáž vázaných konstrukcí hraněných do 244cm2</t>
  </si>
  <si>
    <t>762712140</t>
  </si>
  <si>
    <t>Montáž vázaných konstrukcí hraněných do 450cm2</t>
  </si>
  <si>
    <t>762521108</t>
  </si>
  <si>
    <t>Položení podlah nehoblovaných na sraz, hrubé fošny včetně výměn</t>
  </si>
  <si>
    <t>Řezivo hraněné SM hranol 6m</t>
  </si>
  <si>
    <t>60512682</t>
  </si>
  <si>
    <t>Řezivo hraněné SM fošna omítaná 3m</t>
  </si>
  <si>
    <t>762795000</t>
  </si>
  <si>
    <t>Spojovací prostředky</t>
  </si>
  <si>
    <t>Demontáž polštářů</t>
  </si>
  <si>
    <t>762822815</t>
  </si>
  <si>
    <t>Hodinová zúčtovací sazba pomocný stavební dělník - ostatní bourací práce (drážky, otvory apod.), bourací práce pro profese (včetně demontáže rozvodů, zařiz. předmětů vyklizení dvorního traktu apod.)</t>
  </si>
  <si>
    <t>965043341</t>
  </si>
  <si>
    <t>Bourání podkladů betonových potěrů tl. 100mm  pl přes 4 m2</t>
  </si>
  <si>
    <t>Příplatek bourání mazanin se svařovanou sítí tl.100mm  pl přes 4 m2</t>
  </si>
  <si>
    <t>965049111</t>
  </si>
  <si>
    <t>962032631</t>
  </si>
  <si>
    <t>Bourání komínového zdiva z cihel na MVC</t>
  </si>
  <si>
    <t>Bourání parapetů š do30cm</t>
  </si>
  <si>
    <t>968091011</t>
  </si>
  <si>
    <t>964035111</t>
  </si>
  <si>
    <t>Bourání cihlových klembových pásů</t>
  </si>
  <si>
    <t>963031444</t>
  </si>
  <si>
    <t>Bourání cihelných kleneb na MVC tl 150mm postupným rozebráním</t>
  </si>
  <si>
    <t>762214811</t>
  </si>
  <si>
    <t>975058141</t>
  </si>
  <si>
    <t>Příplatek za každý další 1m výšky 1500 kg/m2</t>
  </si>
  <si>
    <t>Zajišťovací bednění kleneb tvar vrchlíku - zřízení</t>
  </si>
  <si>
    <t>Zajišťovací bednění kleneb tvar vrchlíku - odstranění</t>
  </si>
  <si>
    <t>411353104</t>
  </si>
  <si>
    <t>411353103</t>
  </si>
  <si>
    <t>Otlučení (osekání) vnitřní vápenné nebo vápenocementové omítky stropů rákosových v rozsahu do 100 %</t>
  </si>
  <si>
    <t>978012191</t>
  </si>
  <si>
    <t>Demontáž schodiště s podstupnicemi š do 1500 cm</t>
  </si>
  <si>
    <t>762841811</t>
  </si>
  <si>
    <t>Demontáž podbíjení obkladů stropů bez omítky</t>
  </si>
  <si>
    <t>963016111</t>
  </si>
  <si>
    <t>DMTZ podhledu SDK, kovová kce., 1xoplášť.12,5 mm</t>
  </si>
  <si>
    <t>762841822</t>
  </si>
  <si>
    <t>Demontáž podbíjení obkladů stropů z desek Velox</t>
  </si>
  <si>
    <t>766421822</t>
  </si>
  <si>
    <t>Demontáž podkladových roštů obložení podhledů Velox</t>
  </si>
  <si>
    <t>762111811</t>
  </si>
  <si>
    <t>Demontáž stěn z hranolků, fošen nebo latí</t>
  </si>
  <si>
    <t>Vybourání ŽB překladů prefa  dl. 3 m, 50 kg/m</t>
  </si>
  <si>
    <t>964011222</t>
  </si>
  <si>
    <t>962081141</t>
  </si>
  <si>
    <t>Bourání příček ze skleněných tvárnic tl 150mm</t>
  </si>
  <si>
    <t>722170801</t>
  </si>
  <si>
    <t>721171803</t>
  </si>
  <si>
    <t>Demontáž potrubí z PVC do D 75 mm</t>
  </si>
  <si>
    <t>D1</t>
  </si>
  <si>
    <t>D2</t>
  </si>
  <si>
    <t>107v</t>
  </si>
  <si>
    <t>128v</t>
  </si>
  <si>
    <t>129v</t>
  </si>
  <si>
    <t>130v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</si>
  <si>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</si>
  <si>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</si>
  <si>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</si>
  <si>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</si>
  <si>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</si>
  <si>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</si>
  <si>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</si>
  <si>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</si>
  <si>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</si>
  <si>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132v</t>
  </si>
  <si>
    <t>Odstranění násypů pod podlahami mezi trámy tl  200 mm</t>
  </si>
  <si>
    <t>D12</t>
  </si>
  <si>
    <t>D13</t>
  </si>
  <si>
    <t>151v</t>
  </si>
  <si>
    <t>D14</t>
  </si>
  <si>
    <t>155v</t>
  </si>
  <si>
    <t>D15</t>
  </si>
  <si>
    <t>D16</t>
  </si>
  <si>
    <t>D17</t>
  </si>
  <si>
    <t>D18</t>
  </si>
  <si>
    <t>D19</t>
  </si>
  <si>
    <t>762526811</t>
  </si>
  <si>
    <t>Demontáž podlah bez polštářů z dřevotřísky do 2 cm</t>
  </si>
  <si>
    <t>D20</t>
  </si>
  <si>
    <t>161v</t>
  </si>
  <si>
    <t>162v</t>
  </si>
  <si>
    <t>D21</t>
  </si>
  <si>
    <t>141v</t>
  </si>
  <si>
    <t>165v</t>
  </si>
  <si>
    <t>166v</t>
  </si>
  <si>
    <t>185v</t>
  </si>
  <si>
    <t>189v</t>
  </si>
  <si>
    <t>187v</t>
  </si>
  <si>
    <t>191v</t>
  </si>
  <si>
    <t>D22</t>
  </si>
  <si>
    <t>205v</t>
  </si>
  <si>
    <t>206v</t>
  </si>
  <si>
    <t>207v</t>
  </si>
  <si>
    <t>208v</t>
  </si>
  <si>
    <t>215v</t>
  </si>
  <si>
    <t>Demontáž rozvodů vody z plastu do D 32</t>
  </si>
  <si>
    <t>D23</t>
  </si>
  <si>
    <t>D24</t>
  </si>
  <si>
    <t>Hodinová zúčtovací sazba tesař odborný - ochranné obednění schodiště 1np včetně materiálu</t>
  </si>
  <si>
    <t>D25</t>
  </si>
  <si>
    <t>D27</t>
  </si>
  <si>
    <t>D28</t>
  </si>
  <si>
    <t>D29</t>
  </si>
  <si>
    <t>D30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</si>
  <si>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</si>
  <si>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</si>
  <si>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</si>
  <si>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</si>
  <si>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</si>
  <si>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</si>
  <si>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</si>
  <si>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</si>
  <si>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</si>
  <si>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</si>
  <si>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</si>
  <si>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Hodinová zúčtovací sazba tesař odborný - úpravy dřevěneho krovu (vložky, zesílení,) včetně materiálu statické zajištění</t>
  </si>
  <si>
    <t>762313112</t>
  </si>
  <si>
    <t>Montáž svorníků, šroubů délky 300 mm vč.dodání</t>
  </si>
  <si>
    <t>D43</t>
  </si>
  <si>
    <t>Odstranění násypů pod podlahami na střechách a klembách</t>
  </si>
  <si>
    <t>435b</t>
  </si>
  <si>
    <t>D44</t>
  </si>
  <si>
    <t>D45</t>
  </si>
  <si>
    <t>200v</t>
  </si>
  <si>
    <t>225v</t>
  </si>
  <si>
    <t>386v</t>
  </si>
  <si>
    <t>476v</t>
  </si>
  <si>
    <t>480v</t>
  </si>
  <si>
    <t>481v</t>
  </si>
  <si>
    <t>163v</t>
  </si>
  <si>
    <t>164v</t>
  </si>
  <si>
    <t>167v</t>
  </si>
  <si>
    <t>D26</t>
  </si>
  <si>
    <t>168v</t>
  </si>
  <si>
    <t>169v</t>
  </si>
  <si>
    <t xml:space="preserve">D31  </t>
  </si>
  <si>
    <t>D46</t>
  </si>
  <si>
    <t>D47</t>
  </si>
  <si>
    <t>D48</t>
  </si>
  <si>
    <t>D49</t>
  </si>
  <si>
    <t>D50</t>
  </si>
  <si>
    <t>červenec 19</t>
  </si>
  <si>
    <t>srpen 19</t>
  </si>
  <si>
    <t>září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</si>
</sst>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0"/>
  </numFmts>
  <fonts count="38" x14ac:knownFonts="1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b/>
      <sz val="10"/>
      <color rgb="FF003366"/>
      <name val="Arial CE"/>
    </font>
    <font>
      <sz val="10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2"/>
      <color rgb="FF960000"/>
      <name val="Trebuchet MS"/>
      <family val="2"/>
      <charset val="238"/>
    </font>
    <font>
      <sz val="8"/>
      <color rgb="FF003366"/>
      <name val="Trebuchet MS"/>
      <family val="2"/>
      <charset val="238"/>
    </font>
    <font>
      <b/>
      <sz val="10"/>
      <color theme="5" tint="-0.499984740745262"/>
      <name val="Calibri"/>
      <family val="2"/>
      <charset val="238"/>
      <scheme val="minor"/>
    </font>
    <font>
      <sz val="10"/>
      <color rgb="FF003366"/>
      <name val="Trebuchet MS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2" fillId="0" borderId="0" applyNumberFormat="0" applyFill="0" applyBorder="0" applyAlignment="0" applyProtection="0"/>
    <xf numFmtId="0" fontId="5" fillId="0" borderId="0"/>
  </cellStyleXfs>
  <cellXfs count="38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21" fillId="0" borderId="0" xfId="0" applyNumberFormat="1" applyFont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0" fontId="0" fillId="0" borderId="22" xfId="0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12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/>
    <xf numFmtId="0" fontId="31" fillId="0" borderId="22" xfId="0" applyFont="1" applyFill="1" applyBorder="1" applyAlignment="1" applyProtection="1">
      <alignment horizontal="center" vertical="center"/>
    </xf>
    <xf numFmtId="0" fontId="0" fillId="5" borderId="22" xfId="0" applyFont="1" applyFill="1" applyBorder="1" applyAlignment="1" applyProtection="1">
      <alignment horizontal="center" vertical="center"/>
    </xf>
    <xf numFmtId="4" fontId="0" fillId="5" borderId="22" xfId="0" applyNumberFormat="1" applyFont="1" applyFill="1" applyBorder="1" applyAlignment="1" applyProtection="1">
      <alignment vertical="center"/>
      <protection locked="0"/>
    </xf>
    <xf numFmtId="4" fontId="0" fillId="5" borderId="22" xfId="0" applyNumberFormat="1" applyFont="1" applyFill="1" applyBorder="1" applyAlignment="1" applyProtection="1">
      <alignment vertical="center"/>
    </xf>
    <xf numFmtId="0" fontId="0" fillId="5" borderId="22" xfId="0" applyFill="1" applyBorder="1" applyAlignment="1" applyProtection="1">
      <alignment horizontal="center" vertical="center"/>
    </xf>
    <xf numFmtId="0" fontId="0" fillId="6" borderId="22" xfId="0" applyFill="1" applyBorder="1" applyAlignment="1" applyProtection="1">
      <alignment horizontal="center" vertical="center"/>
    </xf>
    <xf numFmtId="0" fontId="0" fillId="6" borderId="22" xfId="0" applyFont="1" applyFill="1" applyBorder="1" applyAlignment="1" applyProtection="1">
      <alignment horizontal="center" vertical="center"/>
    </xf>
    <xf numFmtId="4" fontId="0" fillId="6" borderId="22" xfId="0" applyNumberFormat="1" applyFont="1" applyFill="1" applyBorder="1" applyAlignment="1" applyProtection="1">
      <alignment vertical="center"/>
      <protection locked="0"/>
    </xf>
    <xf numFmtId="4" fontId="0" fillId="6" borderId="22" xfId="0" applyNumberFormat="1" applyFont="1" applyFill="1" applyBorder="1" applyAlignment="1" applyProtection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/>
    <xf numFmtId="0" fontId="10" fillId="0" borderId="0" xfId="0" applyFont="1" applyFill="1" applyAlignment="1">
      <alignment vertical="center"/>
    </xf>
    <xf numFmtId="0" fontId="31" fillId="6" borderId="22" xfId="0" applyFont="1" applyFill="1" applyBorder="1" applyAlignment="1" applyProtection="1">
      <alignment horizontal="center" vertical="center"/>
    </xf>
    <xf numFmtId="4" fontId="31" fillId="6" borderId="22" xfId="0" applyNumberFormat="1" applyFont="1" applyFill="1" applyBorder="1" applyAlignment="1" applyProtection="1">
      <alignment vertical="center"/>
      <protection locked="0"/>
    </xf>
    <xf numFmtId="4" fontId="31" fillId="6" borderId="22" xfId="0" applyNumberFormat="1" applyFont="1" applyFill="1" applyBorder="1" applyAlignment="1" applyProtection="1">
      <alignment vertical="center"/>
    </xf>
    <xf numFmtId="0" fontId="31" fillId="5" borderId="22" xfId="0" applyFont="1" applyFill="1" applyBorder="1" applyAlignment="1" applyProtection="1">
      <alignment horizontal="center" vertical="center"/>
    </xf>
    <xf numFmtId="4" fontId="31" fillId="5" borderId="22" xfId="0" applyNumberFormat="1" applyFont="1" applyFill="1" applyBorder="1" applyAlignment="1" applyProtection="1">
      <alignment vertical="center"/>
      <protection locked="0"/>
    </xf>
    <xf numFmtId="4" fontId="31" fillId="5" borderId="22" xfId="0" applyNumberFormat="1" applyFont="1" applyFill="1" applyBorder="1" applyAlignment="1" applyProtection="1">
      <alignment vertical="center"/>
    </xf>
    <xf numFmtId="14" fontId="0" fillId="2" borderId="0" xfId="0" applyNumberFormat="1" applyFont="1" applyFill="1" applyAlignment="1" applyProtection="1">
      <alignment horizontal="left" vertical="center"/>
      <protection locked="0"/>
    </xf>
    <xf numFmtId="4" fontId="0" fillId="0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Fill="1" applyBorder="1" applyAlignment="1" applyProtection="1">
      <alignment vertical="center"/>
    </xf>
    <xf numFmtId="166" fontId="1" fillId="6" borderId="0" xfId="0" applyNumberFormat="1" applyFont="1" applyFill="1" applyBorder="1" applyAlignment="1" applyProtection="1">
      <alignment vertical="center"/>
    </xf>
    <xf numFmtId="166" fontId="1" fillId="5" borderId="0" xfId="0" applyNumberFormat="1" applyFont="1" applyFill="1" applyBorder="1" applyAlignment="1" applyProtection="1">
      <alignment vertical="center"/>
    </xf>
    <xf numFmtId="166" fontId="1" fillId="5" borderId="15" xfId="0" applyNumberFormat="1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166" fontId="1" fillId="6" borderId="15" xfId="0" applyNumberFormat="1" applyFont="1" applyFill="1" applyBorder="1" applyAlignment="1" applyProtection="1">
      <alignment vertical="center"/>
    </xf>
    <xf numFmtId="166" fontId="8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/>
    <xf numFmtId="166" fontId="8" fillId="0" borderId="15" xfId="0" applyNumberFormat="1" applyFont="1" applyFill="1" applyBorder="1" applyAlignment="1" applyProtection="1"/>
    <xf numFmtId="0" fontId="8" fillId="0" borderId="3" xfId="0" applyFont="1" applyFill="1" applyBorder="1" applyAlignment="1" applyProtection="1"/>
    <xf numFmtId="0" fontId="8" fillId="0" borderId="3" xfId="0" applyFont="1" applyFill="1" applyBorder="1" applyAlignment="1"/>
    <xf numFmtId="0" fontId="8" fillId="0" borderId="14" xfId="0" applyFont="1" applyFill="1" applyBorder="1" applyAlignment="1" applyProtection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4" fontId="8" fillId="0" borderId="0" xfId="0" applyNumberFormat="1" applyFont="1" applyFill="1" applyAlignment="1">
      <alignment vertical="center"/>
    </xf>
    <xf numFmtId="166" fontId="1" fillId="0" borderId="0" xfId="0" applyNumberFormat="1" applyFont="1" applyFill="1" applyBorder="1" applyAlignment="1" applyProtection="1">
      <alignment vertical="center"/>
    </xf>
    <xf numFmtId="166" fontId="30" fillId="0" borderId="12" xfId="0" applyNumberFormat="1" applyFont="1" applyFill="1" applyBorder="1" applyAlignment="1" applyProtection="1"/>
    <xf numFmtId="0" fontId="0" fillId="0" borderId="12" xfId="0" applyFont="1" applyFill="1" applyBorder="1" applyAlignment="1" applyProtection="1">
      <alignment vertical="center"/>
    </xf>
    <xf numFmtId="166" fontId="30" fillId="0" borderId="13" xfId="0" applyNumberFormat="1" applyFont="1" applyFill="1" applyBorder="1" applyAlignment="1" applyProtection="1"/>
    <xf numFmtId="166" fontId="1" fillId="0" borderId="15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166" fontId="1" fillId="0" borderId="20" xfId="0" applyNumberFormat="1" applyFont="1" applyFill="1" applyBorder="1" applyAlignment="1" applyProtection="1">
      <alignment vertical="center"/>
    </xf>
    <xf numFmtId="0" fontId="0" fillId="0" borderId="0" xfId="0" applyFill="1" applyAlignment="1"/>
    <xf numFmtId="0" fontId="0" fillId="0" borderId="0" xfId="0" applyAlignment="1"/>
    <xf numFmtId="0" fontId="0" fillId="0" borderId="0" xfId="0" applyAlignment="1" applyProtection="1">
      <protection locked="0"/>
    </xf>
    <xf numFmtId="0" fontId="0" fillId="0" borderId="1" xfId="0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0" fillId="0" borderId="2" xfId="0" applyBorder="1" applyAlignment="1" applyProtection="1">
      <protection locked="0"/>
    </xf>
    <xf numFmtId="0" fontId="0" fillId="0" borderId="3" xfId="0" applyBorder="1" applyAlignment="1"/>
    <xf numFmtId="0" fontId="0" fillId="0" borderId="3" xfId="0" applyBorder="1" applyAlignment="1" applyProtection="1"/>
    <xf numFmtId="0" fontId="0" fillId="0" borderId="0" xfId="0" applyAlignment="1" applyProtection="1"/>
    <xf numFmtId="0" fontId="0" fillId="0" borderId="0" xfId="0" applyFont="1" applyFill="1" applyAlignment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19" fillId="0" borderId="16" xfId="0" applyFont="1" applyFill="1" applyBorder="1" applyAlignment="1" applyProtection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0" fontId="19" fillId="4" borderId="18" xfId="0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0" fillId="0" borderId="16" xfId="0" applyFont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horizontal="center" vertical="center"/>
    </xf>
    <xf numFmtId="0" fontId="20" fillId="0" borderId="18" xfId="0" applyFont="1" applyFill="1" applyBorder="1" applyAlignment="1" applyProtection="1">
      <alignment horizontal="center" vertical="center"/>
    </xf>
    <xf numFmtId="0" fontId="20" fillId="0" borderId="18" xfId="0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/>
    </xf>
    <xf numFmtId="0" fontId="0" fillId="0" borderId="22" xfId="0" applyFont="1" applyBorder="1" applyAlignment="1" applyProtection="1">
      <alignment horizontal="left" vertical="center"/>
    </xf>
    <xf numFmtId="49" fontId="31" fillId="0" borderId="22" xfId="0" applyNumberFormat="1" applyFont="1" applyBorder="1" applyAlignment="1" applyProtection="1">
      <alignment horizontal="left" vertical="center"/>
    </xf>
    <xf numFmtId="0" fontId="31" fillId="0" borderId="22" xfId="0" applyFont="1" applyBorder="1" applyAlignment="1" applyProtection="1">
      <alignment horizontal="left" vertical="center"/>
    </xf>
    <xf numFmtId="49" fontId="0" fillId="5" borderId="22" xfId="0" applyNumberFormat="1" applyFont="1" applyFill="1" applyBorder="1" applyAlignment="1" applyProtection="1">
      <alignment horizontal="left" vertical="center"/>
    </xf>
    <xf numFmtId="0" fontId="0" fillId="5" borderId="22" xfId="0" applyFont="1" applyFill="1" applyBorder="1" applyAlignment="1" applyProtection="1">
      <alignment horizontal="left" vertical="center"/>
    </xf>
    <xf numFmtId="49" fontId="0" fillId="5" borderId="22" xfId="0" applyNumberFormat="1" applyFill="1" applyBorder="1" applyAlignment="1" applyProtection="1">
      <alignment horizontal="left" vertical="center"/>
    </xf>
    <xf numFmtId="0" fontId="0" fillId="5" borderId="22" xfId="0" applyFill="1" applyBorder="1" applyAlignment="1" applyProtection="1">
      <alignment horizontal="left" vertical="center"/>
    </xf>
    <xf numFmtId="49" fontId="0" fillId="6" borderId="22" xfId="0" applyNumberFormat="1" applyFont="1" applyFill="1" applyBorder="1" applyAlignment="1" applyProtection="1">
      <alignment horizontal="left" vertical="center"/>
    </xf>
    <xf numFmtId="0" fontId="0" fillId="6" borderId="22" xfId="0" applyFill="1" applyBorder="1" applyAlignment="1" applyProtection="1">
      <alignment horizontal="left" vertical="center"/>
    </xf>
    <xf numFmtId="0" fontId="0" fillId="6" borderId="22" xfId="0" applyFont="1" applyFill="1" applyBorder="1" applyAlignment="1" applyProtection="1">
      <alignment horizontal="left" vertical="center"/>
    </xf>
    <xf numFmtId="0" fontId="0" fillId="0" borderId="22" xfId="0" applyBorder="1" applyAlignment="1" applyProtection="1">
      <alignment horizontal="left" vertical="center"/>
    </xf>
    <xf numFmtId="49" fontId="31" fillId="6" borderId="22" xfId="0" applyNumberFormat="1" applyFont="1" applyFill="1" applyBorder="1" applyAlignment="1" applyProtection="1">
      <alignment horizontal="left" vertical="center"/>
    </xf>
    <xf numFmtId="0" fontId="31" fillId="6" borderId="22" xfId="0" applyFont="1" applyFill="1" applyBorder="1" applyAlignment="1" applyProtection="1">
      <alignment horizontal="left" vertical="center"/>
    </xf>
    <xf numFmtId="49" fontId="31" fillId="5" borderId="22" xfId="0" applyNumberFormat="1" applyFont="1" applyFill="1" applyBorder="1" applyAlignment="1" applyProtection="1">
      <alignment horizontal="left" vertical="center"/>
    </xf>
    <xf numFmtId="0" fontId="31" fillId="5" borderId="22" xfId="0" applyFont="1" applyFill="1" applyBorder="1" applyAlignment="1" applyProtection="1">
      <alignment horizontal="left" vertical="center"/>
    </xf>
    <xf numFmtId="49" fontId="0" fillId="0" borderId="22" xfId="0" applyNumberFormat="1" applyFont="1" applyFill="1" applyBorder="1" applyAlignment="1" applyProtection="1">
      <alignment horizontal="left" vertical="center"/>
    </xf>
    <xf numFmtId="0" fontId="0" fillId="0" borderId="22" xfId="0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167" fontId="0" fillId="0" borderId="0" xfId="0" applyNumberFormat="1" applyAlignment="1"/>
    <xf numFmtId="167" fontId="0" fillId="0" borderId="2" xfId="0" applyNumberFormat="1" applyBorder="1" applyAlignment="1"/>
    <xf numFmtId="167" fontId="0" fillId="0" borderId="0" xfId="0" applyNumberFormat="1" applyFont="1" applyAlignment="1">
      <alignment vertical="center"/>
    </xf>
    <xf numFmtId="167" fontId="0" fillId="0" borderId="12" xfId="0" applyNumberFormat="1" applyFont="1" applyBorder="1" applyAlignment="1">
      <alignment vertical="center"/>
    </xf>
    <xf numFmtId="167" fontId="3" fillId="4" borderId="7" xfId="0" applyNumberFormat="1" applyFont="1" applyFill="1" applyBorder="1" applyAlignment="1">
      <alignment horizontal="center" vertical="center"/>
    </xf>
    <xf numFmtId="167" fontId="0" fillId="0" borderId="10" xfId="0" applyNumberFormat="1" applyFont="1" applyBorder="1" applyAlignment="1">
      <alignment vertical="center"/>
    </xf>
    <xf numFmtId="167" fontId="0" fillId="0" borderId="2" xfId="0" applyNumberFormat="1" applyFont="1" applyBorder="1" applyAlignment="1">
      <alignment vertical="center"/>
    </xf>
    <xf numFmtId="167" fontId="0" fillId="0" borderId="0" xfId="0" applyNumberFormat="1" applyFont="1" applyAlignment="1" applyProtection="1">
      <alignment vertical="center"/>
    </xf>
    <xf numFmtId="167" fontId="0" fillId="0" borderId="0" xfId="0" applyNumberFormat="1" applyAlignment="1" applyProtection="1"/>
    <xf numFmtId="167" fontId="0" fillId="4" borderId="0" xfId="0" applyNumberFormat="1" applyFont="1" applyFill="1" applyAlignment="1" applyProtection="1">
      <alignment vertical="center"/>
    </xf>
    <xf numFmtId="167" fontId="6" fillId="0" borderId="20" xfId="0" applyNumberFormat="1" applyFont="1" applyBorder="1" applyAlignment="1" applyProtection="1">
      <alignment vertical="center"/>
    </xf>
    <xf numFmtId="167" fontId="7" fillId="0" borderId="20" xfId="0" applyNumberFormat="1" applyFont="1" applyBorder="1" applyAlignment="1" applyProtection="1">
      <alignment vertical="center"/>
    </xf>
    <xf numFmtId="167" fontId="0" fillId="0" borderId="10" xfId="0" applyNumberFormat="1" applyFont="1" applyBorder="1" applyAlignment="1" applyProtection="1">
      <alignment vertical="center"/>
    </xf>
    <xf numFmtId="167" fontId="0" fillId="0" borderId="2" xfId="0" applyNumberFormat="1" applyFont="1" applyBorder="1" applyAlignment="1" applyProtection="1">
      <alignment vertical="center"/>
    </xf>
    <xf numFmtId="167" fontId="19" fillId="4" borderId="17" xfId="0" applyNumberFormat="1" applyFont="1" applyFill="1" applyBorder="1" applyAlignment="1" applyProtection="1">
      <alignment horizontal="center" vertical="center"/>
    </xf>
    <xf numFmtId="167" fontId="8" fillId="0" borderId="0" xfId="0" applyNumberFormat="1" applyFont="1" applyAlignment="1" applyProtection="1"/>
    <xf numFmtId="167" fontId="0" fillId="0" borderId="22" xfId="0" applyNumberFormat="1" applyFont="1" applyBorder="1" applyAlignment="1" applyProtection="1">
      <alignment vertical="center"/>
    </xf>
    <xf numFmtId="167" fontId="31" fillId="0" borderId="22" xfId="0" applyNumberFormat="1" applyFont="1" applyBorder="1" applyAlignment="1" applyProtection="1">
      <alignment vertical="center"/>
    </xf>
    <xf numFmtId="167" fontId="0" fillId="5" borderId="22" xfId="0" applyNumberFormat="1" applyFont="1" applyFill="1" applyBorder="1" applyAlignment="1" applyProtection="1">
      <alignment vertical="center"/>
    </xf>
    <xf numFmtId="167" fontId="0" fillId="6" borderId="22" xfId="0" applyNumberFormat="1" applyFont="1" applyFill="1" applyBorder="1" applyAlignment="1" applyProtection="1">
      <alignment vertical="center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167" fontId="31" fillId="6" borderId="22" xfId="0" applyNumberFormat="1" applyFont="1" applyFill="1" applyBorder="1" applyAlignment="1" applyProtection="1">
      <alignment vertical="center"/>
    </xf>
    <xf numFmtId="167" fontId="0" fillId="6" borderId="22" xfId="0" applyNumberFormat="1" applyFont="1" applyFill="1" applyBorder="1" applyAlignment="1" applyProtection="1">
      <alignment vertical="center"/>
      <protection locked="0"/>
    </xf>
    <xf numFmtId="167" fontId="31" fillId="5" borderId="22" xfId="0" applyNumberFormat="1" applyFont="1" applyFill="1" applyBorder="1" applyAlignment="1" applyProtection="1">
      <alignment vertical="center"/>
    </xf>
    <xf numFmtId="167" fontId="0" fillId="0" borderId="22" xfId="0" applyNumberFormat="1" applyFont="1" applyFill="1" applyBorder="1" applyAlignment="1" applyProtection="1">
      <alignment vertical="center"/>
    </xf>
    <xf numFmtId="167" fontId="0" fillId="2" borderId="22" xfId="0" applyNumberFormat="1" applyFill="1" applyBorder="1" applyAlignment="1" applyProtection="1">
      <alignment vertical="center"/>
      <protection locked="0"/>
    </xf>
    <xf numFmtId="0" fontId="0" fillId="0" borderId="0" xfId="0" applyFont="1" applyAlignment="1">
      <alignment vertical="center" wrapText="1"/>
    </xf>
    <xf numFmtId="4" fontId="34" fillId="0" borderId="0" xfId="0" applyNumberFormat="1" applyFont="1" applyAlignment="1"/>
    <xf numFmtId="0" fontId="35" fillId="8" borderId="0" xfId="0" applyFont="1" applyFill="1" applyAlignment="1"/>
    <xf numFmtId="4" fontId="36" fillId="8" borderId="0" xfId="0" applyNumberFormat="1" applyFont="1" applyFill="1" applyAlignment="1" applyProtection="1"/>
    <xf numFmtId="0" fontId="35" fillId="0" borderId="0" xfId="0" applyFont="1" applyAlignment="1"/>
    <xf numFmtId="4" fontId="37" fillId="0" borderId="0" xfId="0" applyNumberFormat="1" applyFont="1" applyBorder="1" applyAlignment="1"/>
    <xf numFmtId="0" fontId="35" fillId="0" borderId="0" xfId="0" applyFont="1" applyFill="1" applyAlignment="1"/>
    <xf numFmtId="0" fontId="33" fillId="0" borderId="25" xfId="2" applyNumberFormat="1" applyFont="1" applyFill="1" applyBorder="1" applyAlignment="1">
      <alignment horizontal="right"/>
    </xf>
    <xf numFmtId="4" fontId="33" fillId="0" borderId="25" xfId="2" applyNumberFormat="1" applyFont="1" applyFill="1" applyBorder="1" applyAlignment="1"/>
    <xf numFmtId="0" fontId="0" fillId="0" borderId="25" xfId="0" applyFill="1" applyBorder="1"/>
    <xf numFmtId="4" fontId="37" fillId="8" borderId="0" xfId="0" applyNumberFormat="1" applyFont="1" applyFill="1" applyBorder="1" applyAlignment="1"/>
    <xf numFmtId="0" fontId="8" fillId="9" borderId="0" xfId="0" applyFont="1" applyFill="1" applyAlignment="1" applyProtection="1"/>
    <xf numFmtId="0" fontId="8" fillId="9" borderId="0" xfId="0" applyFont="1" applyFill="1" applyAlignment="1" applyProtection="1">
      <alignment horizontal="left"/>
    </xf>
    <xf numFmtId="0" fontId="6" fillId="9" borderId="0" xfId="0" applyFont="1" applyFill="1" applyAlignment="1" applyProtection="1">
      <alignment horizontal="left"/>
    </xf>
    <xf numFmtId="167" fontId="8" fillId="9" borderId="0" xfId="0" applyNumberFormat="1" applyFont="1" applyFill="1" applyAlignment="1" applyProtection="1"/>
    <xf numFmtId="0" fontId="8" fillId="9" borderId="0" xfId="0" applyFont="1" applyFill="1" applyAlignment="1" applyProtection="1">
      <protection locked="0"/>
    </xf>
    <xf numFmtId="4" fontId="6" fillId="9" borderId="0" xfId="0" applyNumberFormat="1" applyFont="1" applyFill="1" applyAlignment="1" applyProtection="1"/>
    <xf numFmtId="0" fontId="0" fillId="10" borderId="25" xfId="0" applyFill="1" applyBorder="1"/>
    <xf numFmtId="0" fontId="0" fillId="5" borderId="25" xfId="0" applyFill="1" applyBorder="1"/>
    <xf numFmtId="0" fontId="33" fillId="8" borderId="25" xfId="2" applyNumberFormat="1" applyFont="1" applyFill="1" applyBorder="1" applyAlignment="1">
      <alignment horizontal="right"/>
    </xf>
    <xf numFmtId="0" fontId="33" fillId="5" borderId="25" xfId="2" applyNumberFormat="1" applyFont="1" applyFill="1" applyBorder="1" applyAlignment="1">
      <alignment horizontal="right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49" fontId="33" fillId="7" borderId="23" xfId="2" applyNumberFormat="1" applyFont="1" applyFill="1" applyBorder="1" applyAlignment="1">
      <alignment horizontal="center"/>
    </xf>
    <xf numFmtId="49" fontId="33" fillId="7" borderId="24" xfId="2" applyNumberFormat="1" applyFont="1" applyFill="1" applyBorder="1" applyAlignment="1">
      <alignment horizontal="center"/>
    </xf>
    <xf numFmtId="0" fontId="2" fillId="0" borderId="0" xfId="0" applyFont="1" applyAlignment="1" applyProtection="1">
      <alignment horizontal="left" vertical="center"/>
    </xf>
    <xf numFmtId="0" fontId="0" fillId="0" borderId="0" xfId="0" applyAlignment="1"/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</cellXfs>
  <cellStyles count="3">
    <cellStyle name="Hypertextový odkaz" xfId="1" builtinId="8"/>
    <cellStyle name="Normální" xfId="0" builtinId="0" customBuiltin="1"/>
    <cellStyle name="normální_POL.XLS" xfId="2"/>
  </cellStyles>
  <dxfs count="0"/>
  <tableStyles count="0"/>
  <colors>
    <mruColors>
      <color rgb="FFC05B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workbookViewId="0">
      <selection activeCell="X19" sqref="X19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0" t="s">
        <v>0</v>
      </c>
      <c r="AZ1" s="10" t="s">
        <v>1</v>
      </c>
      <c r="BA1" s="10" t="s">
        <v>2</v>
      </c>
      <c r="BB1" s="10" t="s">
        <v>3</v>
      </c>
      <c r="BT1" s="10" t="s">
        <v>4</v>
      </c>
      <c r="BU1" s="10" t="s">
        <v>4</v>
      </c>
      <c r="BV1" s="10" t="s">
        <v>5</v>
      </c>
    </row>
    <row r="2" spans="1:74" ht="36.950000000000003" customHeight="1" x14ac:dyDescent="0.2">
      <c r="AR2" s="338"/>
      <c r="AS2" s="338"/>
      <c r="AT2" s="338"/>
      <c r="AU2" s="338"/>
      <c r="AV2" s="338"/>
      <c r="AW2" s="338"/>
      <c r="AX2" s="338"/>
      <c r="AY2" s="338"/>
      <c r="AZ2" s="338"/>
      <c r="BA2" s="338"/>
      <c r="BB2" s="338"/>
      <c r="BC2" s="338"/>
      <c r="BD2" s="338"/>
      <c r="BE2" s="338"/>
      <c r="BS2" s="11" t="s">
        <v>6</v>
      </c>
      <c r="BT2" s="11" t="s">
        <v>7</v>
      </c>
    </row>
    <row r="3" spans="1:74" ht="6.95" customHeight="1" x14ac:dyDescent="0.2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  <c r="BS3" s="11" t="s">
        <v>6</v>
      </c>
      <c r="BT3" s="11" t="s">
        <v>8</v>
      </c>
    </row>
    <row r="4" spans="1:74" ht="24.95" customHeight="1" x14ac:dyDescent="0.2">
      <c r="B4" s="15"/>
      <c r="C4" s="16"/>
      <c r="D4" s="17" t="s">
        <v>9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4"/>
      <c r="AS4" s="18" t="s">
        <v>10</v>
      </c>
      <c r="BE4" s="19" t="s">
        <v>11</v>
      </c>
      <c r="BS4" s="11" t="s">
        <v>12</v>
      </c>
    </row>
    <row r="5" spans="1:74" ht="12" customHeight="1" x14ac:dyDescent="0.2">
      <c r="B5" s="15"/>
      <c r="C5" s="16"/>
      <c r="D5" s="20" t="s">
        <v>13</v>
      </c>
      <c r="E5" s="16"/>
      <c r="F5" s="16"/>
      <c r="G5" s="16"/>
      <c r="H5" s="16"/>
      <c r="I5" s="16"/>
      <c r="J5" s="16"/>
      <c r="K5" s="350" t="s">
        <v>14</v>
      </c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1"/>
      <c r="AN5" s="351"/>
      <c r="AO5" s="351"/>
      <c r="AP5" s="16"/>
      <c r="AQ5" s="16"/>
      <c r="AR5" s="14"/>
      <c r="BE5" s="329" t="s">
        <v>15</v>
      </c>
      <c r="BS5" s="11" t="s">
        <v>6</v>
      </c>
    </row>
    <row r="6" spans="1:74" ht="36.950000000000003" customHeight="1" x14ac:dyDescent="0.2">
      <c r="B6" s="15"/>
      <c r="C6" s="16"/>
      <c r="D6" s="22" t="s">
        <v>16</v>
      </c>
      <c r="E6" s="16"/>
      <c r="F6" s="16"/>
      <c r="G6" s="16"/>
      <c r="H6" s="16"/>
      <c r="I6" s="16"/>
      <c r="J6" s="16"/>
      <c r="K6" s="352" t="s">
        <v>17</v>
      </c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/>
      <c r="AI6" s="351"/>
      <c r="AJ6" s="351"/>
      <c r="AK6" s="351"/>
      <c r="AL6" s="351"/>
      <c r="AM6" s="351"/>
      <c r="AN6" s="351"/>
      <c r="AO6" s="351"/>
      <c r="AP6" s="16"/>
      <c r="AQ6" s="16"/>
      <c r="AR6" s="14"/>
      <c r="BE6" s="330"/>
      <c r="BS6" s="11" t="s">
        <v>6</v>
      </c>
    </row>
    <row r="7" spans="1:74" ht="12" customHeight="1" x14ac:dyDescent="0.2">
      <c r="B7" s="15"/>
      <c r="C7" s="16"/>
      <c r="D7" s="23" t="s">
        <v>18</v>
      </c>
      <c r="E7" s="16"/>
      <c r="F7" s="16"/>
      <c r="G7" s="16"/>
      <c r="H7" s="16"/>
      <c r="I7" s="16"/>
      <c r="J7" s="16"/>
      <c r="K7" s="21" t="s">
        <v>1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23" t="s">
        <v>19</v>
      </c>
      <c r="AL7" s="16"/>
      <c r="AM7" s="16"/>
      <c r="AN7" s="21" t="s">
        <v>1</v>
      </c>
      <c r="AO7" s="16"/>
      <c r="AP7" s="16"/>
      <c r="AQ7" s="16"/>
      <c r="AR7" s="14"/>
      <c r="BE7" s="330"/>
      <c r="BS7" s="11" t="s">
        <v>6</v>
      </c>
    </row>
    <row r="8" spans="1:74" ht="12" customHeight="1" x14ac:dyDescent="0.2">
      <c r="B8" s="15"/>
      <c r="C8" s="16"/>
      <c r="D8" s="23" t="s">
        <v>20</v>
      </c>
      <c r="E8" s="16"/>
      <c r="F8" s="16"/>
      <c r="G8" s="16"/>
      <c r="H8" s="16"/>
      <c r="I8" s="16"/>
      <c r="J8" s="16"/>
      <c r="K8" s="21" t="s">
        <v>21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23" t="s">
        <v>22</v>
      </c>
      <c r="AL8" s="16"/>
      <c r="AM8" s="16"/>
      <c r="AN8" s="205">
        <v>43753</v>
      </c>
      <c r="AO8" s="16"/>
      <c r="AP8" s="16"/>
      <c r="AQ8" s="16"/>
      <c r="AR8" s="14"/>
      <c r="BE8" s="330"/>
      <c r="BS8" s="11" t="s">
        <v>6</v>
      </c>
    </row>
    <row r="9" spans="1:74" ht="14.45" customHeight="1" x14ac:dyDescent="0.2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4"/>
      <c r="BE9" s="330"/>
      <c r="BS9" s="11" t="s">
        <v>6</v>
      </c>
    </row>
    <row r="10" spans="1:74" ht="12" customHeight="1" x14ac:dyDescent="0.2">
      <c r="B10" s="15"/>
      <c r="C10" s="16"/>
      <c r="D10" s="23" t="s">
        <v>23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23" t="s">
        <v>24</v>
      </c>
      <c r="AL10" s="16"/>
      <c r="AM10" s="16"/>
      <c r="AN10" s="21" t="s">
        <v>1</v>
      </c>
      <c r="AO10" s="16"/>
      <c r="AP10" s="16"/>
      <c r="AQ10" s="16"/>
      <c r="AR10" s="14"/>
      <c r="BE10" s="330"/>
      <c r="BS10" s="11" t="s">
        <v>6</v>
      </c>
    </row>
    <row r="11" spans="1:74" ht="18.399999999999999" customHeight="1" x14ac:dyDescent="0.2">
      <c r="B11" s="15"/>
      <c r="C11" s="16"/>
      <c r="D11" s="16"/>
      <c r="E11" s="21" t="s">
        <v>21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23" t="s">
        <v>25</v>
      </c>
      <c r="AL11" s="16"/>
      <c r="AM11" s="16"/>
      <c r="AN11" s="21" t="s">
        <v>1</v>
      </c>
      <c r="AO11" s="16"/>
      <c r="AP11" s="16"/>
      <c r="AQ11" s="16"/>
      <c r="AR11" s="14"/>
      <c r="BE11" s="330"/>
      <c r="BS11" s="11" t="s">
        <v>6</v>
      </c>
    </row>
    <row r="12" spans="1:74" ht="6.95" customHeight="1" x14ac:dyDescent="0.2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4"/>
      <c r="BE12" s="330"/>
      <c r="BS12" s="11" t="s">
        <v>6</v>
      </c>
    </row>
    <row r="13" spans="1:74" ht="12" customHeight="1" x14ac:dyDescent="0.2">
      <c r="B13" s="15"/>
      <c r="C13" s="16"/>
      <c r="D13" s="23" t="s">
        <v>26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23" t="s">
        <v>24</v>
      </c>
      <c r="AL13" s="16"/>
      <c r="AM13" s="16"/>
      <c r="AN13" s="24" t="s">
        <v>2114</v>
      </c>
      <c r="AO13" s="16"/>
      <c r="AP13" s="16"/>
      <c r="AQ13" s="16"/>
      <c r="AR13" s="14"/>
      <c r="BE13" s="330"/>
      <c r="BS13" s="11" t="s">
        <v>6</v>
      </c>
    </row>
    <row r="14" spans="1:74" x14ac:dyDescent="0.2">
      <c r="B14" s="15"/>
      <c r="C14" s="16"/>
      <c r="D14" s="16"/>
      <c r="E14" s="353" t="s">
        <v>2113</v>
      </c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23" t="s">
        <v>25</v>
      </c>
      <c r="AL14" s="16"/>
      <c r="AM14" s="16"/>
      <c r="AN14" s="24" t="s">
        <v>2115</v>
      </c>
      <c r="AO14" s="16"/>
      <c r="AP14" s="16"/>
      <c r="AQ14" s="16"/>
      <c r="AR14" s="14"/>
      <c r="BE14" s="330"/>
      <c r="BS14" s="11" t="s">
        <v>6</v>
      </c>
    </row>
    <row r="15" spans="1:74" ht="6.95" customHeight="1" x14ac:dyDescent="0.2"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4"/>
      <c r="BE15" s="330"/>
      <c r="BS15" s="11" t="s">
        <v>4</v>
      </c>
    </row>
    <row r="16" spans="1:74" ht="12" customHeight="1" x14ac:dyDescent="0.2">
      <c r="B16" s="15"/>
      <c r="C16" s="16"/>
      <c r="D16" s="23" t="s">
        <v>27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23" t="s">
        <v>24</v>
      </c>
      <c r="AL16" s="16"/>
      <c r="AM16" s="16"/>
      <c r="AN16" s="21" t="s">
        <v>1</v>
      </c>
      <c r="AO16" s="16"/>
      <c r="AP16" s="16"/>
      <c r="AQ16" s="16"/>
      <c r="AR16" s="14"/>
      <c r="BE16" s="330"/>
      <c r="BS16" s="11" t="s">
        <v>4</v>
      </c>
    </row>
    <row r="17" spans="2:71" ht="18.399999999999999" customHeight="1" x14ac:dyDescent="0.2">
      <c r="B17" s="15"/>
      <c r="C17" s="16"/>
      <c r="D17" s="16"/>
      <c r="E17" s="21" t="s">
        <v>21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23" t="s">
        <v>25</v>
      </c>
      <c r="AL17" s="16"/>
      <c r="AM17" s="16"/>
      <c r="AN17" s="21" t="s">
        <v>1</v>
      </c>
      <c r="AO17" s="16"/>
      <c r="AP17" s="16"/>
      <c r="AQ17" s="16"/>
      <c r="AR17" s="14"/>
      <c r="BE17" s="330"/>
      <c r="BS17" s="11" t="s">
        <v>28</v>
      </c>
    </row>
    <row r="18" spans="2:71" ht="6.95" customHeight="1" x14ac:dyDescent="0.2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4"/>
      <c r="BE18" s="330"/>
      <c r="BS18" s="11" t="s">
        <v>6</v>
      </c>
    </row>
    <row r="19" spans="2:71" ht="12" customHeight="1" x14ac:dyDescent="0.2">
      <c r="B19" s="15"/>
      <c r="C19" s="16"/>
      <c r="D19" s="23" t="s">
        <v>29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23" t="s">
        <v>24</v>
      </c>
      <c r="AL19" s="16"/>
      <c r="AM19" s="16"/>
      <c r="AN19" s="21" t="s">
        <v>1</v>
      </c>
      <c r="AO19" s="16"/>
      <c r="AP19" s="16"/>
      <c r="AQ19" s="16"/>
      <c r="AR19" s="14"/>
      <c r="BE19" s="330"/>
      <c r="BS19" s="11" t="s">
        <v>6</v>
      </c>
    </row>
    <row r="20" spans="2:71" ht="18.399999999999999" customHeight="1" x14ac:dyDescent="0.2">
      <c r="B20" s="15"/>
      <c r="C20" s="16"/>
      <c r="D20" s="16"/>
      <c r="E20" s="21" t="s">
        <v>21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23" t="s">
        <v>25</v>
      </c>
      <c r="AL20" s="16"/>
      <c r="AM20" s="16"/>
      <c r="AN20" s="21" t="s">
        <v>1</v>
      </c>
      <c r="AO20" s="16"/>
      <c r="AP20" s="16"/>
      <c r="AQ20" s="16"/>
      <c r="AR20" s="14"/>
      <c r="BE20" s="330"/>
      <c r="BS20" s="11" t="s">
        <v>28</v>
      </c>
    </row>
    <row r="21" spans="2:71" ht="6.95" customHeight="1" x14ac:dyDescent="0.2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4"/>
      <c r="BE21" s="330"/>
    </row>
    <row r="22" spans="2:71" ht="12" customHeight="1" x14ac:dyDescent="0.2">
      <c r="B22" s="15"/>
      <c r="C22" s="16"/>
      <c r="D22" s="23" t="s">
        <v>30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4"/>
      <c r="BE22" s="330"/>
    </row>
    <row r="23" spans="2:71" ht="45" customHeight="1" x14ac:dyDescent="0.2">
      <c r="B23" s="15"/>
      <c r="C23" s="16"/>
      <c r="D23" s="16"/>
      <c r="E23" s="355" t="s">
        <v>31</v>
      </c>
      <c r="F23" s="355"/>
      <c r="G23" s="355"/>
      <c r="H23" s="355"/>
      <c r="I23" s="355"/>
      <c r="J23" s="355"/>
      <c r="K23" s="355"/>
      <c r="L23" s="355"/>
      <c r="M23" s="355"/>
      <c r="N23" s="355"/>
      <c r="O23" s="355"/>
      <c r="P23" s="355"/>
      <c r="Q23" s="355"/>
      <c r="R23" s="355"/>
      <c r="S23" s="355"/>
      <c r="T23" s="355"/>
      <c r="U23" s="355"/>
      <c r="V23" s="355"/>
      <c r="W23" s="355"/>
      <c r="X23" s="355"/>
      <c r="Y23" s="355"/>
      <c r="Z23" s="355"/>
      <c r="AA23" s="355"/>
      <c r="AB23" s="355"/>
      <c r="AC23" s="355"/>
      <c r="AD23" s="355"/>
      <c r="AE23" s="355"/>
      <c r="AF23" s="355"/>
      <c r="AG23" s="355"/>
      <c r="AH23" s="355"/>
      <c r="AI23" s="355"/>
      <c r="AJ23" s="355"/>
      <c r="AK23" s="355"/>
      <c r="AL23" s="355"/>
      <c r="AM23" s="355"/>
      <c r="AN23" s="355"/>
      <c r="AO23" s="16"/>
      <c r="AP23" s="16"/>
      <c r="AQ23" s="16"/>
      <c r="AR23" s="14"/>
      <c r="BE23" s="330"/>
    </row>
    <row r="24" spans="2:71" ht="6.95" customHeight="1" x14ac:dyDescent="0.2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4"/>
      <c r="BE24" s="330"/>
    </row>
    <row r="25" spans="2:71" ht="6.95" customHeight="1" x14ac:dyDescent="0.2">
      <c r="B25" s="15"/>
      <c r="C25" s="16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16"/>
      <c r="AQ25" s="16"/>
      <c r="AR25" s="14"/>
      <c r="BE25" s="330"/>
    </row>
    <row r="26" spans="2:71" s="1" customFormat="1" ht="25.9" customHeight="1" x14ac:dyDescent="0.2">
      <c r="B26" s="26"/>
      <c r="C26" s="27"/>
      <c r="D26" s="28" t="s">
        <v>32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331">
        <f>ROUND(AG54,2)</f>
        <v>6577191.7599999998</v>
      </c>
      <c r="AL26" s="332"/>
      <c r="AM26" s="332"/>
      <c r="AN26" s="332"/>
      <c r="AO26" s="332"/>
      <c r="AP26" s="27"/>
      <c r="AQ26" s="27"/>
      <c r="AR26" s="30"/>
      <c r="BE26" s="330"/>
    </row>
    <row r="27" spans="2:71" s="1" customFormat="1" ht="6.95" customHeight="1" x14ac:dyDescent="0.2"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30"/>
      <c r="BE27" s="330"/>
    </row>
    <row r="28" spans="2:71" s="1" customFormat="1" x14ac:dyDescent="0.2"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356" t="s">
        <v>33</v>
      </c>
      <c r="M28" s="356"/>
      <c r="N28" s="356"/>
      <c r="O28" s="356"/>
      <c r="P28" s="356"/>
      <c r="Q28" s="27"/>
      <c r="R28" s="27"/>
      <c r="S28" s="27"/>
      <c r="T28" s="27"/>
      <c r="U28" s="27"/>
      <c r="V28" s="27"/>
      <c r="W28" s="356" t="s">
        <v>34</v>
      </c>
      <c r="X28" s="356"/>
      <c r="Y28" s="356"/>
      <c r="Z28" s="356"/>
      <c r="AA28" s="356"/>
      <c r="AB28" s="356"/>
      <c r="AC28" s="356"/>
      <c r="AD28" s="356"/>
      <c r="AE28" s="356"/>
      <c r="AF28" s="27"/>
      <c r="AG28" s="27"/>
      <c r="AH28" s="27"/>
      <c r="AI28" s="27"/>
      <c r="AJ28" s="27"/>
      <c r="AK28" s="356" t="s">
        <v>35</v>
      </c>
      <c r="AL28" s="356"/>
      <c r="AM28" s="356"/>
      <c r="AN28" s="356"/>
      <c r="AO28" s="356"/>
      <c r="AP28" s="27"/>
      <c r="AQ28" s="27"/>
      <c r="AR28" s="30"/>
      <c r="BE28" s="330"/>
    </row>
    <row r="29" spans="2:71" s="2" customFormat="1" ht="14.45" customHeight="1" x14ac:dyDescent="0.2">
      <c r="B29" s="31"/>
      <c r="C29" s="32"/>
      <c r="D29" s="23" t="s">
        <v>36</v>
      </c>
      <c r="E29" s="32"/>
      <c r="F29" s="23" t="s">
        <v>37</v>
      </c>
      <c r="G29" s="32"/>
      <c r="H29" s="32"/>
      <c r="I29" s="32"/>
      <c r="J29" s="32"/>
      <c r="K29" s="32"/>
      <c r="L29" s="357">
        <v>0.21</v>
      </c>
      <c r="M29" s="334"/>
      <c r="N29" s="334"/>
      <c r="O29" s="334"/>
      <c r="P29" s="334"/>
      <c r="Q29" s="32"/>
      <c r="R29" s="32"/>
      <c r="S29" s="32"/>
      <c r="T29" s="32"/>
      <c r="U29" s="32"/>
      <c r="V29" s="32"/>
      <c r="W29" s="333">
        <f>ROUND(AZ54, 2)</f>
        <v>0</v>
      </c>
      <c r="X29" s="334"/>
      <c r="Y29" s="334"/>
      <c r="Z29" s="334"/>
      <c r="AA29" s="334"/>
      <c r="AB29" s="334"/>
      <c r="AC29" s="334"/>
      <c r="AD29" s="334"/>
      <c r="AE29" s="334"/>
      <c r="AF29" s="32"/>
      <c r="AG29" s="32"/>
      <c r="AH29" s="32"/>
      <c r="AI29" s="32"/>
      <c r="AJ29" s="32"/>
      <c r="AK29" s="333">
        <f>ROUND(AV54, 2)</f>
        <v>0</v>
      </c>
      <c r="AL29" s="334"/>
      <c r="AM29" s="334"/>
      <c r="AN29" s="334"/>
      <c r="AO29" s="334"/>
      <c r="AP29" s="32"/>
      <c r="AQ29" s="32"/>
      <c r="AR29" s="33"/>
      <c r="BE29" s="330"/>
    </row>
    <row r="30" spans="2:71" s="2" customFormat="1" ht="14.45" customHeight="1" x14ac:dyDescent="0.2">
      <c r="B30" s="31"/>
      <c r="C30" s="32"/>
      <c r="D30" s="32"/>
      <c r="E30" s="32"/>
      <c r="F30" s="23" t="s">
        <v>38</v>
      </c>
      <c r="G30" s="32"/>
      <c r="H30" s="32"/>
      <c r="I30" s="32"/>
      <c r="J30" s="32"/>
      <c r="K30" s="32"/>
      <c r="L30" s="357">
        <v>0.15</v>
      </c>
      <c r="M30" s="334"/>
      <c r="N30" s="334"/>
      <c r="O30" s="334"/>
      <c r="P30" s="334"/>
      <c r="Q30" s="32"/>
      <c r="R30" s="32"/>
      <c r="S30" s="32"/>
      <c r="T30" s="32"/>
      <c r="U30" s="32"/>
      <c r="V30" s="32"/>
      <c r="W30" s="333">
        <f>ROUND(BA54, 2)</f>
        <v>6577191.7599999998</v>
      </c>
      <c r="X30" s="334"/>
      <c r="Y30" s="334"/>
      <c r="Z30" s="334"/>
      <c r="AA30" s="334"/>
      <c r="AB30" s="334"/>
      <c r="AC30" s="334"/>
      <c r="AD30" s="334"/>
      <c r="AE30" s="334"/>
      <c r="AF30" s="32"/>
      <c r="AG30" s="32"/>
      <c r="AH30" s="32"/>
      <c r="AI30" s="32"/>
      <c r="AJ30" s="32"/>
      <c r="AK30" s="333">
        <f>ROUND(AW54, 2)</f>
        <v>986578.76</v>
      </c>
      <c r="AL30" s="334"/>
      <c r="AM30" s="334"/>
      <c r="AN30" s="334"/>
      <c r="AO30" s="334"/>
      <c r="AP30" s="32"/>
      <c r="AQ30" s="32"/>
      <c r="AR30" s="33"/>
      <c r="BE30" s="330"/>
    </row>
    <row r="31" spans="2:71" s="2" customFormat="1" ht="14.45" hidden="1" customHeight="1" x14ac:dyDescent="0.2">
      <c r="B31" s="31"/>
      <c r="C31" s="32"/>
      <c r="D31" s="32"/>
      <c r="E31" s="32"/>
      <c r="F31" s="23" t="s">
        <v>39</v>
      </c>
      <c r="G31" s="32"/>
      <c r="H31" s="32"/>
      <c r="I31" s="32"/>
      <c r="J31" s="32"/>
      <c r="K31" s="32"/>
      <c r="L31" s="357">
        <v>0.21</v>
      </c>
      <c r="M31" s="334"/>
      <c r="N31" s="334"/>
      <c r="O31" s="334"/>
      <c r="P31" s="334"/>
      <c r="Q31" s="32"/>
      <c r="R31" s="32"/>
      <c r="S31" s="32"/>
      <c r="T31" s="32"/>
      <c r="U31" s="32"/>
      <c r="V31" s="32"/>
      <c r="W31" s="333">
        <f>ROUND(BB54, 2)</f>
        <v>0</v>
      </c>
      <c r="X31" s="334"/>
      <c r="Y31" s="334"/>
      <c r="Z31" s="334"/>
      <c r="AA31" s="334"/>
      <c r="AB31" s="334"/>
      <c r="AC31" s="334"/>
      <c r="AD31" s="334"/>
      <c r="AE31" s="334"/>
      <c r="AF31" s="32"/>
      <c r="AG31" s="32"/>
      <c r="AH31" s="32"/>
      <c r="AI31" s="32"/>
      <c r="AJ31" s="32"/>
      <c r="AK31" s="333">
        <v>0</v>
      </c>
      <c r="AL31" s="334"/>
      <c r="AM31" s="334"/>
      <c r="AN31" s="334"/>
      <c r="AO31" s="334"/>
      <c r="AP31" s="32"/>
      <c r="AQ31" s="32"/>
      <c r="AR31" s="33"/>
      <c r="BE31" s="330"/>
    </row>
    <row r="32" spans="2:71" s="2" customFormat="1" ht="14.45" hidden="1" customHeight="1" x14ac:dyDescent="0.2">
      <c r="B32" s="31"/>
      <c r="C32" s="32"/>
      <c r="D32" s="32"/>
      <c r="E32" s="32"/>
      <c r="F32" s="23" t="s">
        <v>40</v>
      </c>
      <c r="G32" s="32"/>
      <c r="H32" s="32"/>
      <c r="I32" s="32"/>
      <c r="J32" s="32"/>
      <c r="K32" s="32"/>
      <c r="L32" s="357">
        <v>0.15</v>
      </c>
      <c r="M32" s="334"/>
      <c r="N32" s="334"/>
      <c r="O32" s="334"/>
      <c r="P32" s="334"/>
      <c r="Q32" s="32"/>
      <c r="R32" s="32"/>
      <c r="S32" s="32"/>
      <c r="T32" s="32"/>
      <c r="U32" s="32"/>
      <c r="V32" s="32"/>
      <c r="W32" s="333">
        <f>ROUND(BC54, 2)</f>
        <v>0</v>
      </c>
      <c r="X32" s="334"/>
      <c r="Y32" s="334"/>
      <c r="Z32" s="334"/>
      <c r="AA32" s="334"/>
      <c r="AB32" s="334"/>
      <c r="AC32" s="334"/>
      <c r="AD32" s="334"/>
      <c r="AE32" s="334"/>
      <c r="AF32" s="32"/>
      <c r="AG32" s="32"/>
      <c r="AH32" s="32"/>
      <c r="AI32" s="32"/>
      <c r="AJ32" s="32"/>
      <c r="AK32" s="333">
        <v>0</v>
      </c>
      <c r="AL32" s="334"/>
      <c r="AM32" s="334"/>
      <c r="AN32" s="334"/>
      <c r="AO32" s="334"/>
      <c r="AP32" s="32"/>
      <c r="AQ32" s="32"/>
      <c r="AR32" s="33"/>
      <c r="BE32" s="330"/>
    </row>
    <row r="33" spans="2:57" s="2" customFormat="1" ht="14.45" hidden="1" customHeight="1" x14ac:dyDescent="0.2">
      <c r="B33" s="31"/>
      <c r="C33" s="32"/>
      <c r="D33" s="32"/>
      <c r="E33" s="32"/>
      <c r="F33" s="23" t="s">
        <v>41</v>
      </c>
      <c r="G33" s="32"/>
      <c r="H33" s="32"/>
      <c r="I33" s="32"/>
      <c r="J33" s="32"/>
      <c r="K33" s="32"/>
      <c r="L33" s="357">
        <v>0</v>
      </c>
      <c r="M33" s="334"/>
      <c r="N33" s="334"/>
      <c r="O33" s="334"/>
      <c r="P33" s="334"/>
      <c r="Q33" s="32"/>
      <c r="R33" s="32"/>
      <c r="S33" s="32"/>
      <c r="T33" s="32"/>
      <c r="U33" s="32"/>
      <c r="V33" s="32"/>
      <c r="W33" s="333">
        <f>ROUND(BD54, 2)</f>
        <v>0</v>
      </c>
      <c r="X33" s="334"/>
      <c r="Y33" s="334"/>
      <c r="Z33" s="334"/>
      <c r="AA33" s="334"/>
      <c r="AB33" s="334"/>
      <c r="AC33" s="334"/>
      <c r="AD33" s="334"/>
      <c r="AE33" s="334"/>
      <c r="AF33" s="32"/>
      <c r="AG33" s="32"/>
      <c r="AH33" s="32"/>
      <c r="AI33" s="32"/>
      <c r="AJ33" s="32"/>
      <c r="AK33" s="333">
        <v>0</v>
      </c>
      <c r="AL33" s="334"/>
      <c r="AM33" s="334"/>
      <c r="AN33" s="334"/>
      <c r="AO33" s="334"/>
      <c r="AP33" s="32"/>
      <c r="AQ33" s="32"/>
      <c r="AR33" s="33"/>
      <c r="BE33" s="330"/>
    </row>
    <row r="34" spans="2:57" s="1" customFormat="1" ht="6.95" customHeight="1" x14ac:dyDescent="0.2"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30"/>
      <c r="BE34" s="330"/>
    </row>
    <row r="35" spans="2:57" s="1" customFormat="1" ht="25.9" customHeight="1" x14ac:dyDescent="0.2">
      <c r="B35" s="26"/>
      <c r="C35" s="34"/>
      <c r="D35" s="35" t="s">
        <v>42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43</v>
      </c>
      <c r="U35" s="36"/>
      <c r="V35" s="36"/>
      <c r="W35" s="36"/>
      <c r="X35" s="361" t="s">
        <v>44</v>
      </c>
      <c r="Y35" s="336"/>
      <c r="Z35" s="336"/>
      <c r="AA35" s="336"/>
      <c r="AB35" s="336"/>
      <c r="AC35" s="36"/>
      <c r="AD35" s="36"/>
      <c r="AE35" s="36"/>
      <c r="AF35" s="36"/>
      <c r="AG35" s="36"/>
      <c r="AH35" s="36"/>
      <c r="AI35" s="36"/>
      <c r="AJ35" s="36"/>
      <c r="AK35" s="335">
        <f>SUM(AK26:AK33)</f>
        <v>7563770.5199999996</v>
      </c>
      <c r="AL35" s="336"/>
      <c r="AM35" s="336"/>
      <c r="AN35" s="336"/>
      <c r="AO35" s="337"/>
      <c r="AP35" s="34"/>
      <c r="AQ35" s="34"/>
      <c r="AR35" s="30"/>
    </row>
    <row r="36" spans="2:57" s="1" customFormat="1" ht="6.95" customHeight="1" x14ac:dyDescent="0.2"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30"/>
    </row>
    <row r="37" spans="2:57" s="1" customFormat="1" ht="6.95" customHeight="1" x14ac:dyDescent="0.2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0"/>
    </row>
    <row r="41" spans="2:57" s="1" customFormat="1" ht="6.95" customHeight="1" x14ac:dyDescent="0.2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30"/>
    </row>
    <row r="42" spans="2:57" s="1" customFormat="1" ht="24.95" customHeight="1" x14ac:dyDescent="0.2">
      <c r="B42" s="26"/>
      <c r="C42" s="17" t="s">
        <v>45</v>
      </c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30"/>
    </row>
    <row r="43" spans="2:57" s="1" customFormat="1" ht="6.95" customHeight="1" x14ac:dyDescent="0.2">
      <c r="B43" s="26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30"/>
    </row>
    <row r="44" spans="2:57" s="1" customFormat="1" ht="12" customHeight="1" x14ac:dyDescent="0.2">
      <c r="B44" s="26"/>
      <c r="C44" s="23" t="s">
        <v>13</v>
      </c>
      <c r="D44" s="27"/>
      <c r="E44" s="27"/>
      <c r="F44" s="27"/>
      <c r="G44" s="27"/>
      <c r="H44" s="27"/>
      <c r="I44" s="27"/>
      <c r="J44" s="27"/>
      <c r="K44" s="27"/>
      <c r="L44" s="27" t="str">
        <f>K5</f>
        <v>Soc-b-BN</v>
      </c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30"/>
    </row>
    <row r="45" spans="2:57" s="3" customFormat="1" ht="36.950000000000003" customHeight="1" x14ac:dyDescent="0.2">
      <c r="B45" s="42"/>
      <c r="C45" s="43" t="s">
        <v>16</v>
      </c>
      <c r="D45" s="44"/>
      <c r="E45" s="44"/>
      <c r="F45" s="44"/>
      <c r="G45" s="44"/>
      <c r="H45" s="44"/>
      <c r="I45" s="44"/>
      <c r="J45" s="44"/>
      <c r="K45" s="44"/>
      <c r="L45" s="347" t="str">
        <f>K6</f>
        <v>Stavební úpravy objektu sociálního bydlení, Vlašimská 897, Benešov</v>
      </c>
      <c r="M45" s="348"/>
      <c r="N45" s="348"/>
      <c r="O45" s="348"/>
      <c r="P45" s="348"/>
      <c r="Q45" s="348"/>
      <c r="R45" s="348"/>
      <c r="S45" s="348"/>
      <c r="T45" s="348"/>
      <c r="U45" s="348"/>
      <c r="V45" s="348"/>
      <c r="W45" s="348"/>
      <c r="X45" s="348"/>
      <c r="Y45" s="348"/>
      <c r="Z45" s="348"/>
      <c r="AA45" s="348"/>
      <c r="AB45" s="348"/>
      <c r="AC45" s="348"/>
      <c r="AD45" s="348"/>
      <c r="AE45" s="348"/>
      <c r="AF45" s="348"/>
      <c r="AG45" s="348"/>
      <c r="AH45" s="348"/>
      <c r="AI45" s="348"/>
      <c r="AJ45" s="348"/>
      <c r="AK45" s="348"/>
      <c r="AL45" s="348"/>
      <c r="AM45" s="348"/>
      <c r="AN45" s="348"/>
      <c r="AO45" s="348"/>
      <c r="AP45" s="44"/>
      <c r="AQ45" s="44"/>
      <c r="AR45" s="45"/>
    </row>
    <row r="46" spans="2:57" s="1" customFormat="1" ht="6.95" customHeight="1" x14ac:dyDescent="0.2">
      <c r="B46" s="26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30"/>
    </row>
    <row r="47" spans="2:57" s="1" customFormat="1" ht="12" customHeight="1" x14ac:dyDescent="0.2">
      <c r="B47" s="26"/>
      <c r="C47" s="23" t="s">
        <v>20</v>
      </c>
      <c r="D47" s="27"/>
      <c r="E47" s="27"/>
      <c r="F47" s="27"/>
      <c r="G47" s="27"/>
      <c r="H47" s="27"/>
      <c r="I47" s="27"/>
      <c r="J47" s="27"/>
      <c r="K47" s="27"/>
      <c r="L47" s="46" t="str">
        <f>IF(K8="","",K8)</f>
        <v xml:space="preserve"> </v>
      </c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3" t="s">
        <v>22</v>
      </c>
      <c r="AJ47" s="27"/>
      <c r="AK47" s="27"/>
      <c r="AL47" s="27"/>
      <c r="AM47" s="349">
        <f>IF(AN8= "","",AN8)</f>
        <v>43753</v>
      </c>
      <c r="AN47" s="349"/>
      <c r="AO47" s="27"/>
      <c r="AP47" s="27"/>
      <c r="AQ47" s="27"/>
      <c r="AR47" s="30"/>
    </row>
    <row r="48" spans="2:57" s="1" customFormat="1" ht="6.95" customHeight="1" x14ac:dyDescent="0.2">
      <c r="B48" s="26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30"/>
    </row>
    <row r="49" spans="1:91" s="1" customFormat="1" ht="13.7" customHeight="1" x14ac:dyDescent="0.2">
      <c r="B49" s="26"/>
      <c r="C49" s="23" t="s">
        <v>23</v>
      </c>
      <c r="D49" s="27"/>
      <c r="E49" s="27"/>
      <c r="F49" s="27"/>
      <c r="G49" s="27"/>
      <c r="H49" s="27"/>
      <c r="I49" s="27"/>
      <c r="J49" s="27"/>
      <c r="K49" s="27"/>
      <c r="L49" s="27" t="str">
        <f>IF(E11= "","",E11)</f>
        <v xml:space="preserve"> </v>
      </c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3" t="s">
        <v>27</v>
      </c>
      <c r="AJ49" s="27"/>
      <c r="AK49" s="27"/>
      <c r="AL49" s="27"/>
      <c r="AM49" s="345" t="str">
        <f>IF(E17="","",E17)</f>
        <v xml:space="preserve"> </v>
      </c>
      <c r="AN49" s="346"/>
      <c r="AO49" s="346"/>
      <c r="AP49" s="346"/>
      <c r="AQ49" s="27"/>
      <c r="AR49" s="30"/>
      <c r="AS49" s="339" t="s">
        <v>46</v>
      </c>
      <c r="AT49" s="340"/>
      <c r="AU49" s="47"/>
      <c r="AV49" s="47"/>
      <c r="AW49" s="47"/>
      <c r="AX49" s="47"/>
      <c r="AY49" s="47"/>
      <c r="AZ49" s="47"/>
      <c r="BA49" s="47"/>
      <c r="BB49" s="47"/>
      <c r="BC49" s="47"/>
      <c r="BD49" s="48"/>
    </row>
    <row r="50" spans="1:91" s="1" customFormat="1" ht="13.7" customHeight="1" x14ac:dyDescent="0.2">
      <c r="B50" s="26"/>
      <c r="C50" s="23" t="s">
        <v>26</v>
      </c>
      <c r="D50" s="27"/>
      <c r="E50" s="27"/>
      <c r="F50" s="27"/>
      <c r="G50" s="27"/>
      <c r="H50" s="27"/>
      <c r="I50" s="27"/>
      <c r="J50" s="27"/>
      <c r="K50" s="27"/>
      <c r="L50" s="27" t="str">
        <f>IF(E14= "Vyplň údaj","",E14)</f>
        <v>Stavební firma Dráb a spol., s.r.o.</v>
      </c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3" t="s">
        <v>29</v>
      </c>
      <c r="AJ50" s="27"/>
      <c r="AK50" s="27"/>
      <c r="AL50" s="27"/>
      <c r="AM50" s="345" t="str">
        <f>IF(E20="","",E20)</f>
        <v xml:space="preserve"> </v>
      </c>
      <c r="AN50" s="346"/>
      <c r="AO50" s="346"/>
      <c r="AP50" s="346"/>
      <c r="AQ50" s="27"/>
      <c r="AR50" s="30"/>
      <c r="AS50" s="341"/>
      <c r="AT50" s="342"/>
      <c r="AU50" s="49"/>
      <c r="AV50" s="49"/>
      <c r="AW50" s="49"/>
      <c r="AX50" s="49"/>
      <c r="AY50" s="49"/>
      <c r="AZ50" s="49"/>
      <c r="BA50" s="49"/>
      <c r="BB50" s="49"/>
      <c r="BC50" s="49"/>
      <c r="BD50" s="50"/>
    </row>
    <row r="51" spans="1:91" s="1" customFormat="1" ht="10.9" customHeight="1" x14ac:dyDescent="0.2">
      <c r="B51" s="26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30"/>
      <c r="AS51" s="343"/>
      <c r="AT51" s="344"/>
      <c r="AU51" s="51"/>
      <c r="AV51" s="51"/>
      <c r="AW51" s="51"/>
      <c r="AX51" s="51"/>
      <c r="AY51" s="51"/>
      <c r="AZ51" s="51"/>
      <c r="BA51" s="51"/>
      <c r="BB51" s="51"/>
      <c r="BC51" s="51"/>
      <c r="BD51" s="52"/>
    </row>
    <row r="52" spans="1:91" s="1" customFormat="1" ht="29.25" customHeight="1" x14ac:dyDescent="0.2">
      <c r="B52" s="26"/>
      <c r="C52" s="358" t="s">
        <v>47</v>
      </c>
      <c r="D52" s="359"/>
      <c r="E52" s="359"/>
      <c r="F52" s="359"/>
      <c r="G52" s="359"/>
      <c r="H52" s="53"/>
      <c r="I52" s="360" t="s">
        <v>48</v>
      </c>
      <c r="J52" s="359"/>
      <c r="K52" s="359"/>
      <c r="L52" s="359"/>
      <c r="M52" s="359"/>
      <c r="N52" s="359"/>
      <c r="O52" s="359"/>
      <c r="P52" s="359"/>
      <c r="Q52" s="359"/>
      <c r="R52" s="359"/>
      <c r="S52" s="359"/>
      <c r="T52" s="359"/>
      <c r="U52" s="359"/>
      <c r="V52" s="359"/>
      <c r="W52" s="359"/>
      <c r="X52" s="359"/>
      <c r="Y52" s="359"/>
      <c r="Z52" s="359"/>
      <c r="AA52" s="359"/>
      <c r="AB52" s="359"/>
      <c r="AC52" s="359"/>
      <c r="AD52" s="359"/>
      <c r="AE52" s="359"/>
      <c r="AF52" s="359"/>
      <c r="AG52" s="362" t="s">
        <v>49</v>
      </c>
      <c r="AH52" s="359"/>
      <c r="AI52" s="359"/>
      <c r="AJ52" s="359"/>
      <c r="AK52" s="359"/>
      <c r="AL52" s="359"/>
      <c r="AM52" s="359"/>
      <c r="AN52" s="360" t="s">
        <v>50</v>
      </c>
      <c r="AO52" s="359"/>
      <c r="AP52" s="363"/>
      <c r="AQ52" s="54" t="s">
        <v>51</v>
      </c>
      <c r="AR52" s="30"/>
      <c r="AS52" s="55" t="s">
        <v>52</v>
      </c>
      <c r="AT52" s="56" t="s">
        <v>53</v>
      </c>
      <c r="AU52" s="56" t="s">
        <v>54</v>
      </c>
      <c r="AV52" s="56" t="s">
        <v>55</v>
      </c>
      <c r="AW52" s="56" t="s">
        <v>56</v>
      </c>
      <c r="AX52" s="56" t="s">
        <v>57</v>
      </c>
      <c r="AY52" s="56" t="s">
        <v>58</v>
      </c>
      <c r="AZ52" s="56" t="s">
        <v>59</v>
      </c>
      <c r="BA52" s="56" t="s">
        <v>60</v>
      </c>
      <c r="BB52" s="56" t="s">
        <v>61</v>
      </c>
      <c r="BC52" s="56" t="s">
        <v>62</v>
      </c>
      <c r="BD52" s="57" t="s">
        <v>63</v>
      </c>
    </row>
    <row r="53" spans="1:91" s="1" customFormat="1" ht="10.9" customHeight="1" x14ac:dyDescent="0.2">
      <c r="B53" s="26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30"/>
      <c r="AS53" s="58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60"/>
    </row>
    <row r="54" spans="1:91" s="4" customFormat="1" ht="32.450000000000003" customHeight="1" x14ac:dyDescent="0.2">
      <c r="B54" s="61"/>
      <c r="C54" s="62" t="s">
        <v>64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71">
        <f>ROUND(AG55,2)</f>
        <v>6577191.7599999998</v>
      </c>
      <c r="AH54" s="371"/>
      <c r="AI54" s="371"/>
      <c r="AJ54" s="371"/>
      <c r="AK54" s="371"/>
      <c r="AL54" s="371"/>
      <c r="AM54" s="371"/>
      <c r="AN54" s="372">
        <f>SUM(AG54,AT54)</f>
        <v>7563770.5199999996</v>
      </c>
      <c r="AO54" s="372"/>
      <c r="AP54" s="372"/>
      <c r="AQ54" s="64" t="s">
        <v>1</v>
      </c>
      <c r="AR54" s="65"/>
      <c r="AS54" s="66">
        <f>ROUND(AS55,2)</f>
        <v>0</v>
      </c>
      <c r="AT54" s="67">
        <f>ROUND(SUM(AV54:AW54),2)</f>
        <v>986578.76</v>
      </c>
      <c r="AU54" s="68">
        <f>ROUND(AU55,5)</f>
        <v>0</v>
      </c>
      <c r="AV54" s="67">
        <f>ROUND(AZ54*L29,2)</f>
        <v>0</v>
      </c>
      <c r="AW54" s="67">
        <f>ROUND(BA54*L30,2)</f>
        <v>986578.76</v>
      </c>
      <c r="AX54" s="67">
        <f>ROUND(BB54*L29,2)</f>
        <v>0</v>
      </c>
      <c r="AY54" s="67">
        <f>ROUND(BC54*L30,2)</f>
        <v>0</v>
      </c>
      <c r="AZ54" s="67">
        <f t="shared" ref="AZ54:BD55" si="0">ROUND(AZ55,2)</f>
        <v>0</v>
      </c>
      <c r="BA54" s="67">
        <f t="shared" si="0"/>
        <v>6577191.7599999998</v>
      </c>
      <c r="BB54" s="67">
        <f t="shared" si="0"/>
        <v>0</v>
      </c>
      <c r="BC54" s="67">
        <f t="shared" si="0"/>
        <v>0</v>
      </c>
      <c r="BD54" s="69">
        <f t="shared" si="0"/>
        <v>0</v>
      </c>
      <c r="BS54" s="70" t="s">
        <v>65</v>
      </c>
      <c r="BT54" s="70" t="s">
        <v>66</v>
      </c>
      <c r="BU54" s="71" t="s">
        <v>67</v>
      </c>
      <c r="BV54" s="70" t="s">
        <v>68</v>
      </c>
      <c r="BW54" s="70" t="s">
        <v>5</v>
      </c>
      <c r="BX54" s="70" t="s">
        <v>69</v>
      </c>
      <c r="CL54" s="70" t="s">
        <v>1</v>
      </c>
    </row>
    <row r="55" spans="1:91" s="5" customFormat="1" ht="16.5" customHeight="1" x14ac:dyDescent="0.2">
      <c r="B55" s="72"/>
      <c r="C55" s="73"/>
      <c r="D55" s="367" t="s">
        <v>70</v>
      </c>
      <c r="E55" s="367"/>
      <c r="F55" s="367"/>
      <c r="G55" s="367"/>
      <c r="H55" s="367"/>
      <c r="I55" s="74"/>
      <c r="J55" s="367" t="s">
        <v>71</v>
      </c>
      <c r="K55" s="367"/>
      <c r="L55" s="367"/>
      <c r="M55" s="367"/>
      <c r="N55" s="367"/>
      <c r="O55" s="367"/>
      <c r="P55" s="367"/>
      <c r="Q55" s="367"/>
      <c r="R55" s="367"/>
      <c r="S55" s="367"/>
      <c r="T55" s="367"/>
      <c r="U55" s="367"/>
      <c r="V55" s="367"/>
      <c r="W55" s="367"/>
      <c r="X55" s="367"/>
      <c r="Y55" s="367"/>
      <c r="Z55" s="367"/>
      <c r="AA55" s="367"/>
      <c r="AB55" s="367"/>
      <c r="AC55" s="367"/>
      <c r="AD55" s="367"/>
      <c r="AE55" s="367"/>
      <c r="AF55" s="367"/>
      <c r="AG55" s="366">
        <f>ROUND(AG56,2)</f>
        <v>6577191.7599999998</v>
      </c>
      <c r="AH55" s="365"/>
      <c r="AI55" s="365"/>
      <c r="AJ55" s="365"/>
      <c r="AK55" s="365"/>
      <c r="AL55" s="365"/>
      <c r="AM55" s="365"/>
      <c r="AN55" s="364">
        <f>SUM(AG55,AT55)</f>
        <v>7563770.5199999996</v>
      </c>
      <c r="AO55" s="365"/>
      <c r="AP55" s="365"/>
      <c r="AQ55" s="75" t="s">
        <v>72</v>
      </c>
      <c r="AR55" s="76"/>
      <c r="AS55" s="77">
        <f>ROUND(AS56,2)</f>
        <v>0</v>
      </c>
      <c r="AT55" s="78">
        <f>ROUND(SUM(AV55:AW55),2)</f>
        <v>986578.76</v>
      </c>
      <c r="AU55" s="79">
        <f>ROUND(AU56,5)</f>
        <v>0</v>
      </c>
      <c r="AV55" s="78">
        <f>ROUND(AZ55*L29,2)</f>
        <v>0</v>
      </c>
      <c r="AW55" s="78">
        <f>ROUND(BA55*L30,2)</f>
        <v>986578.76</v>
      </c>
      <c r="AX55" s="78">
        <f>ROUND(BB55*L29,2)</f>
        <v>0</v>
      </c>
      <c r="AY55" s="78">
        <f>ROUND(BC55*L30,2)</f>
        <v>0</v>
      </c>
      <c r="AZ55" s="78">
        <f t="shared" si="0"/>
        <v>0</v>
      </c>
      <c r="BA55" s="78">
        <f t="shared" si="0"/>
        <v>6577191.7599999998</v>
      </c>
      <c r="BB55" s="78">
        <f t="shared" si="0"/>
        <v>0</v>
      </c>
      <c r="BC55" s="78">
        <f t="shared" si="0"/>
        <v>0</v>
      </c>
      <c r="BD55" s="80">
        <f t="shared" si="0"/>
        <v>0</v>
      </c>
      <c r="BS55" s="81" t="s">
        <v>65</v>
      </c>
      <c r="BT55" s="81" t="s">
        <v>73</v>
      </c>
      <c r="BU55" s="81" t="s">
        <v>67</v>
      </c>
      <c r="BV55" s="81" t="s">
        <v>68</v>
      </c>
      <c r="BW55" s="81" t="s">
        <v>74</v>
      </c>
      <c r="BX55" s="81" t="s">
        <v>5</v>
      </c>
      <c r="CL55" s="81" t="s">
        <v>1</v>
      </c>
      <c r="CM55" s="81" t="s">
        <v>73</v>
      </c>
    </row>
    <row r="56" spans="1:91" s="6" customFormat="1" ht="16.5" customHeight="1" x14ac:dyDescent="0.2">
      <c r="A56" s="82" t="s">
        <v>75</v>
      </c>
      <c r="B56" s="83"/>
      <c r="C56" s="84"/>
      <c r="D56" s="84"/>
      <c r="E56" s="370" t="s">
        <v>76</v>
      </c>
      <c r="F56" s="370"/>
      <c r="G56" s="370"/>
      <c r="H56" s="370"/>
      <c r="I56" s="370"/>
      <c r="J56" s="84"/>
      <c r="K56" s="370" t="s">
        <v>77</v>
      </c>
      <c r="L56" s="370"/>
      <c r="M56" s="370"/>
      <c r="N56" s="370"/>
      <c r="O56" s="370"/>
      <c r="P56" s="370"/>
      <c r="Q56" s="370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370"/>
      <c r="AC56" s="370"/>
      <c r="AD56" s="370"/>
      <c r="AE56" s="370"/>
      <c r="AF56" s="370"/>
      <c r="AG56" s="368">
        <f>'C 01 - Stavební úpravy'!J32</f>
        <v>6577191.7599999998</v>
      </c>
      <c r="AH56" s="369"/>
      <c r="AI56" s="369"/>
      <c r="AJ56" s="369"/>
      <c r="AK56" s="369"/>
      <c r="AL56" s="369"/>
      <c r="AM56" s="369"/>
      <c r="AN56" s="368">
        <f>SUM(AG56,AT56)</f>
        <v>7563770.5199999996</v>
      </c>
      <c r="AO56" s="369"/>
      <c r="AP56" s="369"/>
      <c r="AQ56" s="85" t="s">
        <v>78</v>
      </c>
      <c r="AR56" s="86"/>
      <c r="AS56" s="87">
        <v>0</v>
      </c>
      <c r="AT56" s="88">
        <f>ROUND(SUM(AV56:AW56),2)</f>
        <v>986578.76</v>
      </c>
      <c r="AU56" s="89">
        <f>'C 01 - Stavební úpravy'!P116</f>
        <v>0</v>
      </c>
      <c r="AV56" s="88">
        <f>'C 01 - Stavební úpravy'!J35</f>
        <v>0</v>
      </c>
      <c r="AW56" s="88">
        <f>'C 01 - Stavební úpravy'!J36</f>
        <v>986578.76</v>
      </c>
      <c r="AX56" s="88">
        <f>'C 01 - Stavební úpravy'!J37</f>
        <v>0</v>
      </c>
      <c r="AY56" s="88">
        <f>'C 01 - Stavební úpravy'!J38</f>
        <v>0</v>
      </c>
      <c r="AZ56" s="88">
        <f>'C 01 - Stavební úpravy'!F35</f>
        <v>0</v>
      </c>
      <c r="BA56" s="88">
        <f>'C 01 - Stavební úpravy'!F36</f>
        <v>6577191.7599999998</v>
      </c>
      <c r="BB56" s="88">
        <f>'C 01 - Stavební úpravy'!F37</f>
        <v>0</v>
      </c>
      <c r="BC56" s="88">
        <f>'C 01 - Stavební úpravy'!F38</f>
        <v>0</v>
      </c>
      <c r="BD56" s="90">
        <f>'C 01 - Stavební úpravy'!F39</f>
        <v>0</v>
      </c>
      <c r="BT56" s="91" t="s">
        <v>79</v>
      </c>
      <c r="BV56" s="91" t="s">
        <v>68</v>
      </c>
      <c r="BW56" s="91" t="s">
        <v>80</v>
      </c>
      <c r="BX56" s="91" t="s">
        <v>74</v>
      </c>
      <c r="CL56" s="91" t="s">
        <v>1</v>
      </c>
    </row>
    <row r="57" spans="1:91" s="1" customFormat="1" ht="30" customHeight="1" x14ac:dyDescent="0.2">
      <c r="B57" s="26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30"/>
    </row>
    <row r="58" spans="1:91" s="1" customFormat="1" ht="6.95" customHeight="1" x14ac:dyDescent="0.2"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0"/>
    </row>
  </sheetData>
  <sheetProtection sheet="1" objects="1" scenarios="1" formatColumns="0" formatRows="0"/>
  <mergeCells count="46">
    <mergeCell ref="AN56:AP56"/>
    <mergeCell ref="AG56:AM56"/>
    <mergeCell ref="E56:I56"/>
    <mergeCell ref="K56:AF56"/>
    <mergeCell ref="AG54:AM54"/>
    <mergeCell ref="AN54:AP54"/>
    <mergeCell ref="AG52:AM52"/>
    <mergeCell ref="AN52:AP52"/>
    <mergeCell ref="AN55:AP55"/>
    <mergeCell ref="AG55:AM55"/>
    <mergeCell ref="D55:H55"/>
    <mergeCell ref="J55:AF55"/>
    <mergeCell ref="L30:P30"/>
    <mergeCell ref="L31:P31"/>
    <mergeCell ref="L32:P32"/>
    <mergeCell ref="L33:P33"/>
    <mergeCell ref="C52:G52"/>
    <mergeCell ref="I52:AF52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56" location="'C 01 - Stavební úpravy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T793"/>
  <sheetViews>
    <sheetView showGridLines="0" tabSelected="1" topLeftCell="A687" workbookViewId="0">
      <selection activeCell="BU689" sqref="BU1:CT1048576"/>
    </sheetView>
  </sheetViews>
  <sheetFormatPr defaultRowHeight="11.25" x14ac:dyDescent="0.2"/>
  <cols>
    <col min="1" max="1" width="8.33203125" style="238" customWidth="1"/>
    <col min="2" max="2" width="1.6640625" style="239" customWidth="1"/>
    <col min="3" max="3" width="5.5" style="238" customWidth="1"/>
    <col min="4" max="4" width="4.33203125" style="239" customWidth="1"/>
    <col min="5" max="5" width="17.1640625" style="239" customWidth="1"/>
    <col min="6" max="6" width="59.5" style="239" customWidth="1"/>
    <col min="7" max="7" width="8.6640625" style="239" customWidth="1"/>
    <col min="8" max="8" width="14.1640625" style="282" customWidth="1"/>
    <col min="9" max="9" width="14.1640625" style="240" customWidth="1"/>
    <col min="10" max="10" width="23.5" style="239" customWidth="1"/>
    <col min="11" max="11" width="15.5" style="239" customWidth="1"/>
    <col min="12" max="12" width="8.1640625" style="239" customWidth="1"/>
    <col min="13" max="13" width="10.83203125" style="239" hidden="1" customWidth="1"/>
    <col min="14" max="14" width="9.33203125" style="239" hidden="1" customWidth="1"/>
    <col min="15" max="18" width="14.1640625" style="239" hidden="1" customWidth="1"/>
    <col min="19" max="21" width="14.1640625" style="238" hidden="1" customWidth="1"/>
    <col min="22" max="22" width="14.1640625" style="239" hidden="1" customWidth="1"/>
    <col min="23" max="23" width="4" style="239" hidden="1" customWidth="1"/>
    <col min="24" max="24" width="12.33203125" style="239" hidden="1" customWidth="1"/>
    <col min="25" max="25" width="15" style="239" hidden="1" customWidth="1"/>
    <col min="26" max="26" width="11" style="239" hidden="1" customWidth="1"/>
    <col min="27" max="27" width="15" style="239" hidden="1" customWidth="1"/>
    <col min="28" max="28" width="16.33203125" style="239" hidden="1" customWidth="1"/>
    <col min="29" max="29" width="11" style="239" hidden="1" customWidth="1"/>
    <col min="30" max="30" width="15" style="239" hidden="1" customWidth="1"/>
    <col min="31" max="31" width="16.33203125" style="239" hidden="1" customWidth="1"/>
    <col min="32" max="55" width="9.33203125" style="239" hidden="1" customWidth="1"/>
    <col min="56" max="56" width="11.6640625" style="239" hidden="1" customWidth="1"/>
    <col min="57" max="60" width="9.33203125" style="239" hidden="1" customWidth="1"/>
    <col min="61" max="61" width="14.5" style="239" hidden="1" customWidth="1"/>
    <col min="62" max="65" width="9.33203125" style="239" hidden="1" customWidth="1"/>
    <col min="66" max="66" width="9.33203125" style="239" customWidth="1"/>
    <col min="67" max="67" width="9.33203125" style="279" hidden="1" customWidth="1"/>
    <col min="68" max="68" width="18.83203125" style="279" hidden="1" customWidth="1"/>
    <col min="69" max="69" width="9.33203125" style="279" hidden="1" customWidth="1"/>
    <col min="70" max="70" width="18.83203125" style="279" hidden="1" customWidth="1"/>
    <col min="71" max="71" width="9.33203125" style="279" hidden="1" customWidth="1"/>
    <col min="72" max="72" width="18.83203125" style="279" hidden="1" customWidth="1"/>
    <col min="73" max="16384" width="9.33203125" style="239"/>
  </cols>
  <sheetData>
    <row r="2" spans="1:72" ht="36.950000000000003" customHeight="1" x14ac:dyDescent="0.2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AR2" s="219" t="s">
        <v>80</v>
      </c>
    </row>
    <row r="3" spans="1:72" ht="6.95" customHeight="1" x14ac:dyDescent="0.2">
      <c r="B3" s="241"/>
      <c r="C3" s="242"/>
      <c r="D3" s="243"/>
      <c r="E3" s="243"/>
      <c r="F3" s="243"/>
      <c r="G3" s="243"/>
      <c r="H3" s="283"/>
      <c r="I3" s="244"/>
      <c r="J3" s="243"/>
      <c r="K3" s="243"/>
      <c r="L3" s="245"/>
      <c r="AR3" s="219" t="s">
        <v>73</v>
      </c>
    </row>
    <row r="4" spans="1:72" ht="24.95" customHeight="1" x14ac:dyDescent="0.2">
      <c r="B4" s="245"/>
      <c r="D4" s="92" t="s">
        <v>81</v>
      </c>
      <c r="L4" s="245"/>
      <c r="M4" s="18" t="s">
        <v>10</v>
      </c>
      <c r="AR4" s="219" t="s">
        <v>4</v>
      </c>
    </row>
    <row r="5" spans="1:72" ht="6.95" customHeight="1" x14ac:dyDescent="0.2">
      <c r="B5" s="245"/>
      <c r="L5" s="245"/>
    </row>
    <row r="6" spans="1:72" ht="12" customHeight="1" x14ac:dyDescent="0.2">
      <c r="B6" s="245"/>
      <c r="D6" s="216" t="s">
        <v>16</v>
      </c>
      <c r="L6" s="245"/>
    </row>
    <row r="7" spans="1:72" ht="16.5" customHeight="1" x14ac:dyDescent="0.2">
      <c r="B7" s="245"/>
      <c r="E7" s="378" t="str">
        <f>'Rekapitulace stavby'!K6</f>
        <v>Stavební úpravy objektu sociálního bydlení, Vlašimská 897, Benešov</v>
      </c>
      <c r="F7" s="378"/>
      <c r="G7" s="378"/>
      <c r="H7" s="378"/>
      <c r="L7" s="245"/>
    </row>
    <row r="8" spans="1:72" ht="12" customHeight="1" x14ac:dyDescent="0.2">
      <c r="B8" s="245"/>
      <c r="D8" s="216" t="s">
        <v>82</v>
      </c>
      <c r="L8" s="245"/>
    </row>
    <row r="9" spans="1:72" s="217" customFormat="1" ht="16.5" customHeight="1" x14ac:dyDescent="0.2">
      <c r="A9" s="172"/>
      <c r="B9" s="30"/>
      <c r="C9" s="172"/>
      <c r="E9" s="378" t="s">
        <v>83</v>
      </c>
      <c r="F9" s="379"/>
      <c r="G9" s="379"/>
      <c r="H9" s="379"/>
      <c r="I9" s="93"/>
      <c r="L9" s="30"/>
      <c r="S9" s="172"/>
      <c r="T9" s="172"/>
      <c r="U9" s="172"/>
      <c r="BO9" s="280"/>
      <c r="BP9" s="280"/>
      <c r="BQ9" s="280"/>
      <c r="BR9" s="280"/>
      <c r="BS9" s="280"/>
      <c r="BT9" s="280"/>
    </row>
    <row r="10" spans="1:72" s="217" customFormat="1" ht="12" customHeight="1" x14ac:dyDescent="0.2">
      <c r="A10" s="172"/>
      <c r="B10" s="30"/>
      <c r="C10" s="172"/>
      <c r="D10" s="216" t="s">
        <v>84</v>
      </c>
      <c r="H10" s="284"/>
      <c r="I10" s="93"/>
      <c r="L10" s="30"/>
      <c r="S10" s="172"/>
      <c r="T10" s="172"/>
      <c r="U10" s="172"/>
      <c r="BO10" s="280"/>
      <c r="BP10" s="280"/>
      <c r="BQ10" s="280"/>
      <c r="BR10" s="280"/>
      <c r="BS10" s="280"/>
      <c r="BT10" s="280"/>
    </row>
    <row r="11" spans="1:72" s="217" customFormat="1" ht="36.950000000000003" customHeight="1" x14ac:dyDescent="0.2">
      <c r="A11" s="172"/>
      <c r="B11" s="30"/>
      <c r="C11" s="172"/>
      <c r="E11" s="380" t="s">
        <v>85</v>
      </c>
      <c r="F11" s="379"/>
      <c r="G11" s="379"/>
      <c r="H11" s="379"/>
      <c r="I11" s="93"/>
      <c r="L11" s="30"/>
      <c r="S11" s="172"/>
      <c r="T11" s="172"/>
      <c r="U11" s="172"/>
      <c r="BO11" s="280"/>
      <c r="BP11" s="280"/>
      <c r="BQ11" s="280"/>
      <c r="BR11" s="280"/>
      <c r="BS11" s="280"/>
      <c r="BT11" s="280"/>
    </row>
    <row r="12" spans="1:72" s="217" customFormat="1" x14ac:dyDescent="0.2">
      <c r="A12" s="172"/>
      <c r="B12" s="30"/>
      <c r="C12" s="172"/>
      <c r="H12" s="284"/>
      <c r="I12" s="93"/>
      <c r="L12" s="30"/>
      <c r="S12" s="172"/>
      <c r="T12" s="172"/>
      <c r="U12" s="172"/>
      <c r="BO12" s="280"/>
      <c r="BP12" s="280"/>
      <c r="BQ12" s="280"/>
      <c r="BR12" s="280"/>
      <c r="BS12" s="280"/>
      <c r="BT12" s="280"/>
    </row>
    <row r="13" spans="1:72" s="217" customFormat="1" ht="12" customHeight="1" x14ac:dyDescent="0.2">
      <c r="A13" s="172"/>
      <c r="B13" s="30"/>
      <c r="C13" s="172"/>
      <c r="D13" s="216" t="s">
        <v>18</v>
      </c>
      <c r="F13" s="219" t="s">
        <v>1</v>
      </c>
      <c r="H13" s="284"/>
      <c r="I13" s="94" t="s">
        <v>19</v>
      </c>
      <c r="J13" s="219" t="s">
        <v>1</v>
      </c>
      <c r="L13" s="30"/>
      <c r="S13" s="172"/>
      <c r="T13" s="172"/>
      <c r="U13" s="172"/>
      <c r="BO13" s="280"/>
      <c r="BP13" s="280"/>
      <c r="BQ13" s="280"/>
      <c r="BR13" s="280"/>
      <c r="BS13" s="280"/>
      <c r="BT13" s="280"/>
    </row>
    <row r="14" spans="1:72" s="217" customFormat="1" ht="12" customHeight="1" x14ac:dyDescent="0.2">
      <c r="A14" s="172"/>
      <c r="B14" s="30"/>
      <c r="C14" s="172"/>
      <c r="D14" s="216" t="s">
        <v>20</v>
      </c>
      <c r="F14" s="219" t="s">
        <v>21</v>
      </c>
      <c r="H14" s="284"/>
      <c r="I14" s="94" t="s">
        <v>22</v>
      </c>
      <c r="J14" s="95">
        <v>43861</v>
      </c>
      <c r="L14" s="30"/>
      <c r="S14" s="172"/>
      <c r="T14" s="172"/>
      <c r="U14" s="172"/>
      <c r="BO14" s="280"/>
      <c r="BP14" s="280"/>
      <c r="BQ14" s="280"/>
      <c r="BR14" s="280"/>
      <c r="BS14" s="280"/>
      <c r="BT14" s="280"/>
    </row>
    <row r="15" spans="1:72" s="217" customFormat="1" ht="10.9" customHeight="1" x14ac:dyDescent="0.2">
      <c r="A15" s="172"/>
      <c r="B15" s="30"/>
      <c r="C15" s="172"/>
      <c r="H15" s="284"/>
      <c r="I15" s="93"/>
      <c r="L15" s="30"/>
      <c r="S15" s="172"/>
      <c r="T15" s="172"/>
      <c r="U15" s="172"/>
      <c r="BO15" s="280"/>
      <c r="BP15" s="280"/>
      <c r="BQ15" s="280"/>
      <c r="BR15" s="280"/>
      <c r="BS15" s="280"/>
      <c r="BT15" s="280"/>
    </row>
    <row r="16" spans="1:72" s="217" customFormat="1" ht="12" customHeight="1" x14ac:dyDescent="0.2">
      <c r="A16" s="172"/>
      <c r="B16" s="30"/>
      <c r="C16" s="172"/>
      <c r="D16" s="216" t="s">
        <v>23</v>
      </c>
      <c r="H16" s="284"/>
      <c r="I16" s="94" t="s">
        <v>24</v>
      </c>
      <c r="J16" s="219" t="str">
        <f>IF('Rekapitulace stavby'!AN10="","",'Rekapitulace stavby'!AN10)</f>
        <v/>
      </c>
      <c r="L16" s="30"/>
      <c r="S16" s="172"/>
      <c r="T16" s="172"/>
      <c r="U16" s="172"/>
      <c r="BO16" s="280"/>
      <c r="BP16" s="280"/>
      <c r="BQ16" s="280"/>
      <c r="BR16" s="280"/>
      <c r="BS16" s="280"/>
      <c r="BT16" s="280"/>
    </row>
    <row r="17" spans="1:72" s="217" customFormat="1" ht="18" customHeight="1" x14ac:dyDescent="0.2">
      <c r="A17" s="172"/>
      <c r="B17" s="30"/>
      <c r="C17" s="172"/>
      <c r="E17" s="219" t="str">
        <f>IF('Rekapitulace stavby'!E11="","",'Rekapitulace stavby'!E11)</f>
        <v xml:space="preserve"> </v>
      </c>
      <c r="H17" s="284"/>
      <c r="I17" s="94" t="s">
        <v>25</v>
      </c>
      <c r="J17" s="219" t="str">
        <f>IF('Rekapitulace stavby'!AN11="","",'Rekapitulace stavby'!AN11)</f>
        <v/>
      </c>
      <c r="L17" s="30"/>
      <c r="S17" s="172"/>
      <c r="T17" s="172"/>
      <c r="U17" s="172"/>
      <c r="BO17" s="280"/>
      <c r="BP17" s="280"/>
      <c r="BQ17" s="280"/>
      <c r="BR17" s="280"/>
      <c r="BS17" s="280"/>
      <c r="BT17" s="280"/>
    </row>
    <row r="18" spans="1:72" s="217" customFormat="1" ht="6.95" customHeight="1" x14ac:dyDescent="0.2">
      <c r="A18" s="172"/>
      <c r="B18" s="30"/>
      <c r="C18" s="172"/>
      <c r="H18" s="284"/>
      <c r="I18" s="93"/>
      <c r="L18" s="30"/>
      <c r="S18" s="172"/>
      <c r="T18" s="172"/>
      <c r="U18" s="172"/>
      <c r="BO18" s="280"/>
      <c r="BP18" s="280"/>
      <c r="BQ18" s="280"/>
      <c r="BR18" s="280"/>
      <c r="BS18" s="280"/>
      <c r="BT18" s="280"/>
    </row>
    <row r="19" spans="1:72" s="217" customFormat="1" ht="12" customHeight="1" x14ac:dyDescent="0.2">
      <c r="A19" s="172"/>
      <c r="B19" s="30"/>
      <c r="C19" s="172"/>
      <c r="D19" s="216" t="s">
        <v>26</v>
      </c>
      <c r="H19" s="284"/>
      <c r="I19" s="94" t="s">
        <v>24</v>
      </c>
      <c r="J19" s="218" t="str">
        <f>'Rekapitulace stavby'!AN13</f>
        <v>27866785</v>
      </c>
      <c r="L19" s="30"/>
      <c r="S19" s="172"/>
      <c r="T19" s="172"/>
      <c r="U19" s="172"/>
      <c r="BO19" s="280"/>
      <c r="BP19" s="280"/>
      <c r="BQ19" s="280"/>
      <c r="BR19" s="280"/>
      <c r="BS19" s="280"/>
      <c r="BT19" s="280"/>
    </row>
    <row r="20" spans="1:72" s="217" customFormat="1" ht="18" customHeight="1" x14ac:dyDescent="0.2">
      <c r="A20" s="172"/>
      <c r="B20" s="30"/>
      <c r="C20" s="172"/>
      <c r="E20" s="381" t="str">
        <f>'Rekapitulace stavby'!E14</f>
        <v>Stavební firma Dráb a spol., s.r.o.</v>
      </c>
      <c r="F20" s="382"/>
      <c r="G20" s="382"/>
      <c r="H20" s="382"/>
      <c r="I20" s="94" t="s">
        <v>25</v>
      </c>
      <c r="J20" s="218" t="str">
        <f>'Rekapitulace stavby'!AN14</f>
        <v>CZ27866785</v>
      </c>
      <c r="L20" s="30"/>
      <c r="S20" s="172"/>
      <c r="T20" s="172"/>
      <c r="U20" s="172"/>
      <c r="BO20" s="280"/>
      <c r="BP20" s="280"/>
      <c r="BQ20" s="280"/>
      <c r="BR20" s="280"/>
      <c r="BS20" s="280"/>
      <c r="BT20" s="280"/>
    </row>
    <row r="21" spans="1:72" s="217" customFormat="1" ht="6.95" customHeight="1" x14ac:dyDescent="0.2">
      <c r="A21" s="172"/>
      <c r="B21" s="30"/>
      <c r="C21" s="172"/>
      <c r="H21" s="284"/>
      <c r="I21" s="93"/>
      <c r="L21" s="30"/>
      <c r="S21" s="172"/>
      <c r="T21" s="172"/>
      <c r="U21" s="172"/>
      <c r="BO21" s="280"/>
      <c r="BP21" s="280"/>
      <c r="BQ21" s="280"/>
      <c r="BR21" s="280"/>
      <c r="BS21" s="280"/>
      <c r="BT21" s="280"/>
    </row>
    <row r="22" spans="1:72" s="217" customFormat="1" ht="12" customHeight="1" x14ac:dyDescent="0.2">
      <c r="A22" s="172"/>
      <c r="B22" s="30"/>
      <c r="C22" s="172"/>
      <c r="D22" s="216" t="s">
        <v>27</v>
      </c>
      <c r="H22" s="284"/>
      <c r="I22" s="94" t="s">
        <v>24</v>
      </c>
      <c r="J22" s="219" t="str">
        <f>IF('Rekapitulace stavby'!AN16="","",'Rekapitulace stavby'!AN16)</f>
        <v/>
      </c>
      <c r="L22" s="30"/>
      <c r="S22" s="172"/>
      <c r="T22" s="172"/>
      <c r="U22" s="172"/>
      <c r="BO22" s="280"/>
      <c r="BP22" s="280"/>
      <c r="BQ22" s="280"/>
      <c r="BR22" s="280"/>
      <c r="BS22" s="280"/>
      <c r="BT22" s="280"/>
    </row>
    <row r="23" spans="1:72" s="217" customFormat="1" ht="18" customHeight="1" x14ac:dyDescent="0.2">
      <c r="A23" s="172"/>
      <c r="B23" s="30"/>
      <c r="C23" s="172"/>
      <c r="E23" s="219" t="str">
        <f>IF('Rekapitulace stavby'!E17="","",'Rekapitulace stavby'!E17)</f>
        <v xml:space="preserve"> </v>
      </c>
      <c r="H23" s="284"/>
      <c r="I23" s="94" t="s">
        <v>25</v>
      </c>
      <c r="J23" s="219" t="str">
        <f>IF('Rekapitulace stavby'!AN17="","",'Rekapitulace stavby'!AN17)</f>
        <v/>
      </c>
      <c r="L23" s="30"/>
      <c r="S23" s="172"/>
      <c r="T23" s="172"/>
      <c r="U23" s="172"/>
      <c r="BO23" s="280"/>
      <c r="BP23" s="280"/>
      <c r="BQ23" s="280"/>
      <c r="BR23" s="280"/>
      <c r="BS23" s="280"/>
      <c r="BT23" s="280"/>
    </row>
    <row r="24" spans="1:72" s="217" customFormat="1" ht="6.95" customHeight="1" x14ac:dyDescent="0.2">
      <c r="A24" s="172"/>
      <c r="B24" s="30"/>
      <c r="C24" s="172"/>
      <c r="H24" s="284"/>
      <c r="I24" s="93"/>
      <c r="L24" s="30"/>
      <c r="S24" s="172"/>
      <c r="T24" s="172"/>
      <c r="U24" s="172"/>
      <c r="BO24" s="280"/>
      <c r="BP24" s="280"/>
      <c r="BQ24" s="280"/>
      <c r="BR24" s="280"/>
      <c r="BS24" s="280"/>
      <c r="BT24" s="280"/>
    </row>
    <row r="25" spans="1:72" s="217" customFormat="1" ht="12" customHeight="1" x14ac:dyDescent="0.2">
      <c r="A25" s="172"/>
      <c r="B25" s="30"/>
      <c r="C25" s="172"/>
      <c r="D25" s="216" t="s">
        <v>29</v>
      </c>
      <c r="H25" s="284"/>
      <c r="I25" s="94" t="s">
        <v>24</v>
      </c>
      <c r="J25" s="219" t="str">
        <f>IF('Rekapitulace stavby'!AN19="","",'Rekapitulace stavby'!AN19)</f>
        <v/>
      </c>
      <c r="L25" s="30"/>
      <c r="S25" s="172"/>
      <c r="T25" s="172"/>
      <c r="U25" s="172"/>
      <c r="BO25" s="280"/>
      <c r="BP25" s="280"/>
      <c r="BQ25" s="280"/>
      <c r="BR25" s="280"/>
      <c r="BS25" s="280"/>
      <c r="BT25" s="280"/>
    </row>
    <row r="26" spans="1:72" s="217" customFormat="1" ht="18" customHeight="1" x14ac:dyDescent="0.2">
      <c r="A26" s="172"/>
      <c r="B26" s="30"/>
      <c r="C26" s="172"/>
      <c r="E26" s="219" t="str">
        <f>IF('Rekapitulace stavby'!E20="","",'Rekapitulace stavby'!E20)</f>
        <v xml:space="preserve"> </v>
      </c>
      <c r="H26" s="284"/>
      <c r="I26" s="94" t="s">
        <v>25</v>
      </c>
      <c r="J26" s="219" t="str">
        <f>IF('Rekapitulace stavby'!AN20="","",'Rekapitulace stavby'!AN20)</f>
        <v/>
      </c>
      <c r="L26" s="30"/>
      <c r="S26" s="172"/>
      <c r="T26" s="172"/>
      <c r="U26" s="172"/>
      <c r="BO26" s="280"/>
      <c r="BP26" s="280"/>
      <c r="BQ26" s="280"/>
      <c r="BR26" s="280"/>
      <c r="BS26" s="280"/>
      <c r="BT26" s="280"/>
    </row>
    <row r="27" spans="1:72" s="217" customFormat="1" ht="6.95" customHeight="1" x14ac:dyDescent="0.2">
      <c r="A27" s="172"/>
      <c r="B27" s="30"/>
      <c r="C27" s="172"/>
      <c r="H27" s="284"/>
      <c r="I27" s="93"/>
      <c r="L27" s="30"/>
      <c r="S27" s="172"/>
      <c r="T27" s="172"/>
      <c r="U27" s="172"/>
      <c r="BO27" s="280"/>
      <c r="BP27" s="280"/>
      <c r="BQ27" s="280"/>
      <c r="BR27" s="280"/>
      <c r="BS27" s="280"/>
      <c r="BT27" s="280"/>
    </row>
    <row r="28" spans="1:72" s="217" customFormat="1" ht="12" customHeight="1" x14ac:dyDescent="0.2">
      <c r="A28" s="172"/>
      <c r="B28" s="30"/>
      <c r="C28" s="172"/>
      <c r="D28" s="216" t="s">
        <v>30</v>
      </c>
      <c r="H28" s="284"/>
      <c r="I28" s="93"/>
      <c r="L28" s="30"/>
      <c r="S28" s="172"/>
      <c r="T28" s="172"/>
      <c r="U28" s="172"/>
      <c r="BO28" s="280"/>
      <c r="BP28" s="280"/>
      <c r="BQ28" s="280"/>
      <c r="BR28" s="280"/>
      <c r="BS28" s="280"/>
      <c r="BT28" s="280"/>
    </row>
    <row r="29" spans="1:72" s="217" customFormat="1" ht="16.5" customHeight="1" x14ac:dyDescent="0.2">
      <c r="A29" s="172"/>
      <c r="B29" s="30"/>
      <c r="C29" s="172"/>
      <c r="E29" s="382" t="s">
        <v>1</v>
      </c>
      <c r="F29" s="382"/>
      <c r="G29" s="382"/>
      <c r="H29" s="382"/>
      <c r="I29" s="93"/>
      <c r="L29" s="30"/>
      <c r="S29" s="172"/>
      <c r="T29" s="172"/>
      <c r="U29" s="172"/>
      <c r="BO29" s="308"/>
      <c r="BP29" s="308"/>
      <c r="BQ29" s="308"/>
      <c r="BR29" s="308"/>
      <c r="BS29" s="308"/>
      <c r="BT29" s="308"/>
    </row>
    <row r="30" spans="1:72" s="217" customFormat="1" ht="6.95" customHeight="1" x14ac:dyDescent="0.2">
      <c r="A30" s="172"/>
      <c r="B30" s="30"/>
      <c r="C30" s="172"/>
      <c r="H30" s="284"/>
      <c r="I30" s="93"/>
      <c r="L30" s="30"/>
      <c r="S30" s="172"/>
      <c r="T30" s="172"/>
      <c r="U30" s="172"/>
      <c r="BO30" s="280"/>
      <c r="BP30" s="280"/>
      <c r="BQ30" s="280"/>
      <c r="BR30" s="280"/>
      <c r="BS30" s="280"/>
      <c r="BT30" s="280"/>
    </row>
    <row r="31" spans="1:72" s="217" customFormat="1" ht="6.95" customHeight="1" x14ac:dyDescent="0.2">
      <c r="A31" s="172"/>
      <c r="B31" s="30"/>
      <c r="C31" s="172"/>
      <c r="D31" s="47"/>
      <c r="E31" s="47"/>
      <c r="F31" s="47"/>
      <c r="G31" s="47"/>
      <c r="H31" s="285"/>
      <c r="I31" s="96"/>
      <c r="J31" s="47"/>
      <c r="K31" s="47"/>
      <c r="L31" s="30"/>
      <c r="S31" s="172"/>
      <c r="T31" s="172"/>
      <c r="U31" s="172"/>
      <c r="BO31" s="280"/>
      <c r="BP31" s="280"/>
      <c r="BQ31" s="280"/>
      <c r="BR31" s="280"/>
      <c r="BS31" s="280"/>
      <c r="BT31" s="280"/>
    </row>
    <row r="32" spans="1:72" s="217" customFormat="1" ht="25.35" customHeight="1" x14ac:dyDescent="0.2">
      <c r="A32" s="172"/>
      <c r="B32" s="30"/>
      <c r="C32" s="172"/>
      <c r="D32" s="97" t="s">
        <v>32</v>
      </c>
      <c r="H32" s="284"/>
      <c r="I32" s="93"/>
      <c r="J32" s="98">
        <f>ROUND(J116, 2)</f>
        <v>6577191.7599999998</v>
      </c>
      <c r="L32" s="30"/>
      <c r="S32" s="172"/>
      <c r="T32" s="172"/>
      <c r="U32" s="172"/>
      <c r="BO32" s="280"/>
      <c r="BP32" s="280"/>
      <c r="BQ32" s="280"/>
      <c r="BR32" s="280"/>
      <c r="BS32" s="280"/>
      <c r="BT32" s="280"/>
    </row>
    <row r="33" spans="1:72" s="217" customFormat="1" ht="6.95" customHeight="1" x14ac:dyDescent="0.2">
      <c r="A33" s="172"/>
      <c r="B33" s="30"/>
      <c r="C33" s="172"/>
      <c r="D33" s="47"/>
      <c r="E33" s="47"/>
      <c r="F33" s="47"/>
      <c r="G33" s="47"/>
      <c r="H33" s="285"/>
      <c r="I33" s="96"/>
      <c r="J33" s="47"/>
      <c r="K33" s="47"/>
      <c r="L33" s="30"/>
      <c r="S33" s="172"/>
      <c r="T33" s="172"/>
      <c r="U33" s="172"/>
      <c r="BO33" s="280"/>
      <c r="BP33" s="280"/>
      <c r="BQ33" s="280"/>
      <c r="BR33" s="280"/>
      <c r="BS33" s="280"/>
      <c r="BT33" s="280"/>
    </row>
    <row r="34" spans="1:72" s="217" customFormat="1" ht="14.45" customHeight="1" x14ac:dyDescent="0.2">
      <c r="A34" s="172"/>
      <c r="B34" s="30"/>
      <c r="C34" s="172"/>
      <c r="F34" s="99" t="s">
        <v>34</v>
      </c>
      <c r="H34" s="284"/>
      <c r="I34" s="100" t="s">
        <v>33</v>
      </c>
      <c r="J34" s="99" t="s">
        <v>35</v>
      </c>
      <c r="L34" s="30"/>
      <c r="S34" s="172"/>
      <c r="T34" s="172"/>
      <c r="U34" s="172"/>
      <c r="BO34" s="280"/>
      <c r="BP34" s="280"/>
      <c r="BQ34" s="280"/>
      <c r="BR34" s="280"/>
      <c r="BS34" s="280"/>
      <c r="BT34" s="280"/>
    </row>
    <row r="35" spans="1:72" s="217" customFormat="1" ht="14.45" customHeight="1" x14ac:dyDescent="0.2">
      <c r="A35" s="172"/>
      <c r="B35" s="30"/>
      <c r="C35" s="172"/>
      <c r="D35" s="216" t="s">
        <v>36</v>
      </c>
      <c r="E35" s="216" t="s">
        <v>37</v>
      </c>
      <c r="F35" s="101">
        <f>ROUND((SUM(BC116:BC714)),  2)</f>
        <v>0</v>
      </c>
      <c r="H35" s="284"/>
      <c r="I35" s="102">
        <v>0.21</v>
      </c>
      <c r="J35" s="101">
        <f>ROUND(((SUM(BC116:BC714))*I35),  2)</f>
        <v>0</v>
      </c>
      <c r="L35" s="30"/>
      <c r="S35" s="172"/>
      <c r="T35" s="172"/>
      <c r="U35" s="172"/>
      <c r="BO35" s="280"/>
      <c r="BP35" s="280"/>
      <c r="BQ35" s="280"/>
      <c r="BR35" s="280"/>
      <c r="BS35" s="280"/>
      <c r="BT35" s="280"/>
    </row>
    <row r="36" spans="1:72" s="217" customFormat="1" ht="14.45" customHeight="1" x14ac:dyDescent="0.2">
      <c r="A36" s="172"/>
      <c r="B36" s="30"/>
      <c r="C36" s="172"/>
      <c r="E36" s="216" t="s">
        <v>38</v>
      </c>
      <c r="F36" s="101">
        <f>ROUND((SUM(BD116:BD714)),  2)</f>
        <v>6577191.7599999998</v>
      </c>
      <c r="H36" s="284"/>
      <c r="I36" s="102">
        <v>0.15</v>
      </c>
      <c r="J36" s="101">
        <f>ROUND(((SUM(BD116:BD714))*I36),  2)</f>
        <v>986578.76</v>
      </c>
      <c r="L36" s="30"/>
      <c r="S36" s="172"/>
      <c r="T36" s="172"/>
      <c r="U36" s="172"/>
      <c r="BO36" s="280"/>
      <c r="BP36" s="280"/>
      <c r="BQ36" s="280"/>
      <c r="BR36" s="280"/>
      <c r="BS36" s="280"/>
      <c r="BT36" s="280"/>
    </row>
    <row r="37" spans="1:72" s="217" customFormat="1" ht="14.45" hidden="1" customHeight="1" x14ac:dyDescent="0.2">
      <c r="A37" s="172"/>
      <c r="B37" s="30"/>
      <c r="C37" s="172"/>
      <c r="E37" s="216" t="s">
        <v>39</v>
      </c>
      <c r="F37" s="101">
        <f>ROUND((SUM(BE116:BE714)),  2)</f>
        <v>0</v>
      </c>
      <c r="H37" s="284"/>
      <c r="I37" s="102">
        <v>0.21</v>
      </c>
      <c r="J37" s="101">
        <f>0</f>
        <v>0</v>
      </c>
      <c r="L37" s="30"/>
      <c r="S37" s="172"/>
      <c r="T37" s="172"/>
      <c r="U37" s="172"/>
      <c r="BO37" s="280"/>
      <c r="BP37" s="280"/>
      <c r="BQ37" s="280"/>
      <c r="BR37" s="280"/>
      <c r="BS37" s="280"/>
      <c r="BT37" s="280"/>
    </row>
    <row r="38" spans="1:72" s="217" customFormat="1" ht="14.45" hidden="1" customHeight="1" x14ac:dyDescent="0.2">
      <c r="A38" s="172"/>
      <c r="B38" s="30"/>
      <c r="C38" s="172"/>
      <c r="E38" s="216" t="s">
        <v>40</v>
      </c>
      <c r="F38" s="101">
        <f>ROUND((SUM(BF116:BF714)),  2)</f>
        <v>0</v>
      </c>
      <c r="H38" s="284"/>
      <c r="I38" s="102">
        <v>0.15</v>
      </c>
      <c r="J38" s="101">
        <f>0</f>
        <v>0</v>
      </c>
      <c r="L38" s="30"/>
      <c r="S38" s="172"/>
      <c r="T38" s="172"/>
      <c r="U38" s="172"/>
      <c r="BO38" s="280"/>
      <c r="BP38" s="280"/>
      <c r="BQ38" s="280"/>
      <c r="BR38" s="280"/>
      <c r="BS38" s="280"/>
      <c r="BT38" s="280"/>
    </row>
    <row r="39" spans="1:72" s="217" customFormat="1" ht="14.45" hidden="1" customHeight="1" x14ac:dyDescent="0.2">
      <c r="A39" s="172"/>
      <c r="B39" s="30"/>
      <c r="C39" s="172"/>
      <c r="E39" s="216" t="s">
        <v>41</v>
      </c>
      <c r="F39" s="101">
        <f>ROUND((SUM(BG116:BG714)),  2)</f>
        <v>0</v>
      </c>
      <c r="H39" s="284"/>
      <c r="I39" s="102">
        <v>0</v>
      </c>
      <c r="J39" s="101">
        <f>0</f>
        <v>0</v>
      </c>
      <c r="L39" s="30"/>
      <c r="S39" s="172"/>
      <c r="T39" s="172"/>
      <c r="U39" s="172"/>
      <c r="BO39" s="280"/>
      <c r="BP39" s="280"/>
      <c r="BQ39" s="280"/>
      <c r="BR39" s="280"/>
      <c r="BS39" s="280"/>
      <c r="BT39" s="280"/>
    </row>
    <row r="40" spans="1:72" s="217" customFormat="1" ht="6.95" customHeight="1" x14ac:dyDescent="0.2">
      <c r="A40" s="172"/>
      <c r="B40" s="30"/>
      <c r="C40" s="172"/>
      <c r="H40" s="284"/>
      <c r="I40" s="93"/>
      <c r="L40" s="30"/>
      <c r="S40" s="172"/>
      <c r="T40" s="172"/>
      <c r="U40" s="172"/>
      <c r="BO40" s="280"/>
      <c r="BP40" s="280"/>
      <c r="BQ40" s="280"/>
      <c r="BR40" s="280"/>
      <c r="BS40" s="280"/>
      <c r="BT40" s="280"/>
    </row>
    <row r="41" spans="1:72" s="217" customFormat="1" ht="25.35" customHeight="1" x14ac:dyDescent="0.2">
      <c r="A41" s="172"/>
      <c r="B41" s="30"/>
      <c r="C41" s="172"/>
      <c r="D41" s="103" t="s">
        <v>42</v>
      </c>
      <c r="E41" s="104"/>
      <c r="F41" s="104"/>
      <c r="G41" s="105" t="s">
        <v>43</v>
      </c>
      <c r="H41" s="286" t="s">
        <v>44</v>
      </c>
      <c r="I41" s="106"/>
      <c r="J41" s="107">
        <f>SUM(J32:J39)</f>
        <v>7563770.5199999996</v>
      </c>
      <c r="K41" s="108"/>
      <c r="L41" s="30"/>
      <c r="S41" s="172"/>
      <c r="T41" s="172"/>
      <c r="U41" s="172"/>
      <c r="BO41" s="280"/>
      <c r="BP41" s="280"/>
      <c r="BQ41" s="280"/>
      <c r="BR41" s="280"/>
      <c r="BS41" s="280"/>
      <c r="BT41" s="280"/>
    </row>
    <row r="42" spans="1:72" s="217" customFormat="1" ht="14.45" customHeight="1" x14ac:dyDescent="0.2">
      <c r="A42" s="172"/>
      <c r="B42" s="109"/>
      <c r="C42" s="173"/>
      <c r="D42" s="110"/>
      <c r="E42" s="110"/>
      <c r="F42" s="110"/>
      <c r="G42" s="110"/>
      <c r="H42" s="287"/>
      <c r="I42" s="111"/>
      <c r="J42" s="110"/>
      <c r="K42" s="110"/>
      <c r="L42" s="30"/>
      <c r="S42" s="172"/>
      <c r="T42" s="172"/>
      <c r="U42" s="172"/>
      <c r="BO42" s="280"/>
      <c r="BP42" s="280"/>
      <c r="BQ42" s="280"/>
      <c r="BR42" s="280"/>
      <c r="BS42" s="280"/>
      <c r="BT42" s="280"/>
    </row>
    <row r="46" spans="1:72" s="217" customFormat="1" ht="6.95" customHeight="1" x14ac:dyDescent="0.2">
      <c r="A46" s="172"/>
      <c r="B46" s="112"/>
      <c r="C46" s="174"/>
      <c r="D46" s="113"/>
      <c r="E46" s="113"/>
      <c r="F46" s="113"/>
      <c r="G46" s="113"/>
      <c r="H46" s="288"/>
      <c r="I46" s="114"/>
      <c r="J46" s="113"/>
      <c r="K46" s="113"/>
      <c r="L46" s="30"/>
      <c r="S46" s="172"/>
      <c r="T46" s="172"/>
      <c r="U46" s="172"/>
      <c r="BO46" s="280"/>
      <c r="BP46" s="280"/>
      <c r="BQ46" s="280"/>
      <c r="BR46" s="280"/>
      <c r="BS46" s="280"/>
      <c r="BT46" s="280"/>
    </row>
    <row r="47" spans="1:72" s="217" customFormat="1" ht="24.95" customHeight="1" x14ac:dyDescent="0.2">
      <c r="A47" s="172"/>
      <c r="B47" s="26"/>
      <c r="C47" s="175" t="s">
        <v>86</v>
      </c>
      <c r="D47" s="211"/>
      <c r="E47" s="211"/>
      <c r="F47" s="211"/>
      <c r="G47" s="211"/>
      <c r="H47" s="289"/>
      <c r="I47" s="93"/>
      <c r="J47" s="211"/>
      <c r="K47" s="211"/>
      <c r="L47" s="30"/>
      <c r="S47" s="172"/>
      <c r="T47" s="172"/>
      <c r="U47" s="172"/>
      <c r="BO47" s="280"/>
      <c r="BP47" s="280"/>
      <c r="BQ47" s="280"/>
      <c r="BR47" s="280"/>
      <c r="BS47" s="280"/>
      <c r="BT47" s="280"/>
    </row>
    <row r="48" spans="1:72" s="217" customFormat="1" ht="6.95" customHeight="1" x14ac:dyDescent="0.2">
      <c r="A48" s="172"/>
      <c r="B48" s="26"/>
      <c r="C48" s="176"/>
      <c r="D48" s="211"/>
      <c r="E48" s="211"/>
      <c r="F48" s="211"/>
      <c r="G48" s="211"/>
      <c r="H48" s="289"/>
      <c r="I48" s="93"/>
      <c r="J48" s="211"/>
      <c r="K48" s="211"/>
      <c r="L48" s="30"/>
      <c r="S48" s="172"/>
      <c r="T48" s="172"/>
      <c r="U48" s="172"/>
      <c r="BO48" s="280"/>
      <c r="BP48" s="280"/>
      <c r="BQ48" s="280"/>
      <c r="BR48" s="280"/>
      <c r="BS48" s="280"/>
      <c r="BT48" s="280"/>
    </row>
    <row r="49" spans="1:72" s="217" customFormat="1" ht="12" customHeight="1" x14ac:dyDescent="0.2">
      <c r="A49" s="172"/>
      <c r="B49" s="26"/>
      <c r="C49" s="177" t="s">
        <v>16</v>
      </c>
      <c r="D49" s="211"/>
      <c r="E49" s="211"/>
      <c r="F49" s="211"/>
      <c r="G49" s="211"/>
      <c r="H49" s="289"/>
      <c r="I49" s="93"/>
      <c r="J49" s="211"/>
      <c r="K49" s="211"/>
      <c r="L49" s="30"/>
      <c r="S49" s="172"/>
      <c r="T49" s="172"/>
      <c r="U49" s="172"/>
      <c r="BO49" s="280"/>
      <c r="BP49" s="280"/>
      <c r="BQ49" s="280"/>
      <c r="BR49" s="280"/>
      <c r="BS49" s="280"/>
      <c r="BT49" s="280"/>
    </row>
    <row r="50" spans="1:72" s="217" customFormat="1" ht="16.5" customHeight="1" x14ac:dyDescent="0.2">
      <c r="A50" s="172"/>
      <c r="B50" s="26"/>
      <c r="C50" s="176"/>
      <c r="D50" s="211"/>
      <c r="E50" s="377" t="str">
        <f>E7</f>
        <v>Stavební úpravy objektu sociálního bydlení, Vlašimská 897, Benešov</v>
      </c>
      <c r="F50" s="377"/>
      <c r="G50" s="377"/>
      <c r="H50" s="377"/>
      <c r="I50" s="93"/>
      <c r="J50" s="211"/>
      <c r="K50" s="211"/>
      <c r="L50" s="30"/>
      <c r="S50" s="172"/>
      <c r="T50" s="172"/>
      <c r="U50" s="172"/>
      <c r="BO50" s="280"/>
      <c r="BP50" s="280"/>
      <c r="BQ50" s="280"/>
      <c r="BR50" s="280"/>
      <c r="BS50" s="280"/>
      <c r="BT50" s="280"/>
    </row>
    <row r="51" spans="1:72" ht="12" customHeight="1" x14ac:dyDescent="0.2">
      <c r="B51" s="246"/>
      <c r="C51" s="177" t="s">
        <v>82</v>
      </c>
      <c r="D51" s="247"/>
      <c r="E51" s="247"/>
      <c r="F51" s="247"/>
      <c r="G51" s="247"/>
      <c r="H51" s="290"/>
      <c r="J51" s="247"/>
      <c r="K51" s="247"/>
      <c r="L51" s="245"/>
    </row>
    <row r="52" spans="1:72" s="217" customFormat="1" ht="16.5" customHeight="1" x14ac:dyDescent="0.2">
      <c r="A52" s="172"/>
      <c r="B52" s="26"/>
      <c r="C52" s="176"/>
      <c r="D52" s="211"/>
      <c r="E52" s="377" t="s">
        <v>83</v>
      </c>
      <c r="F52" s="346"/>
      <c r="G52" s="346"/>
      <c r="H52" s="346"/>
      <c r="I52" s="93"/>
      <c r="J52" s="211"/>
      <c r="K52" s="211"/>
      <c r="L52" s="30"/>
      <c r="S52" s="172"/>
      <c r="T52" s="172"/>
      <c r="U52" s="172"/>
      <c r="BO52" s="280"/>
      <c r="BP52" s="280"/>
      <c r="BQ52" s="280"/>
      <c r="BR52" s="280"/>
      <c r="BS52" s="280"/>
      <c r="BT52" s="280"/>
    </row>
    <row r="53" spans="1:72" s="217" customFormat="1" ht="12" customHeight="1" x14ac:dyDescent="0.2">
      <c r="A53" s="172"/>
      <c r="B53" s="26"/>
      <c r="C53" s="177" t="s">
        <v>84</v>
      </c>
      <c r="D53" s="211"/>
      <c r="E53" s="211"/>
      <c r="F53" s="211"/>
      <c r="G53" s="211"/>
      <c r="H53" s="289"/>
      <c r="I53" s="93"/>
      <c r="J53" s="211"/>
      <c r="K53" s="211"/>
      <c r="L53" s="30"/>
      <c r="S53" s="172"/>
      <c r="T53" s="172"/>
      <c r="U53" s="172"/>
      <c r="BO53" s="280"/>
      <c r="BP53" s="280"/>
      <c r="BQ53" s="280"/>
      <c r="BR53" s="280"/>
      <c r="BS53" s="280"/>
      <c r="BT53" s="280"/>
    </row>
    <row r="54" spans="1:72" s="217" customFormat="1" ht="16.5" customHeight="1" x14ac:dyDescent="0.2">
      <c r="A54" s="172"/>
      <c r="B54" s="26"/>
      <c r="C54" s="176"/>
      <c r="D54" s="211"/>
      <c r="E54" s="375" t="str">
        <f>E11</f>
        <v>C 01 - Stavební úpravy</v>
      </c>
      <c r="F54" s="346"/>
      <c r="G54" s="346"/>
      <c r="H54" s="346"/>
      <c r="I54" s="93"/>
      <c r="J54" s="211"/>
      <c r="K54" s="211"/>
      <c r="L54" s="30"/>
      <c r="S54" s="172"/>
      <c r="T54" s="172"/>
      <c r="U54" s="172"/>
      <c r="BO54" s="280"/>
      <c r="BP54" s="280"/>
      <c r="BQ54" s="280"/>
      <c r="BR54" s="280"/>
      <c r="BS54" s="280"/>
      <c r="BT54" s="280"/>
    </row>
    <row r="55" spans="1:72" s="217" customFormat="1" ht="6.95" customHeight="1" x14ac:dyDescent="0.2">
      <c r="A55" s="172"/>
      <c r="B55" s="26"/>
      <c r="C55" s="176"/>
      <c r="D55" s="211"/>
      <c r="E55" s="211"/>
      <c r="F55" s="211"/>
      <c r="G55" s="211"/>
      <c r="H55" s="289"/>
      <c r="I55" s="93"/>
      <c r="J55" s="211"/>
      <c r="K55" s="211"/>
      <c r="L55" s="30"/>
      <c r="S55" s="172"/>
      <c r="T55" s="172"/>
      <c r="U55" s="172"/>
      <c r="BO55" s="280"/>
      <c r="BP55" s="280"/>
      <c r="BQ55" s="280"/>
      <c r="BR55" s="280"/>
      <c r="BS55" s="280"/>
      <c r="BT55" s="280"/>
    </row>
    <row r="56" spans="1:72" s="217" customFormat="1" ht="12" customHeight="1" x14ac:dyDescent="0.2">
      <c r="A56" s="172"/>
      <c r="B56" s="26"/>
      <c r="C56" s="177" t="s">
        <v>20</v>
      </c>
      <c r="D56" s="211"/>
      <c r="E56" s="211"/>
      <c r="F56" s="213" t="str">
        <f>F14</f>
        <v xml:space="preserve"> </v>
      </c>
      <c r="G56" s="211"/>
      <c r="H56" s="289"/>
      <c r="I56" s="94" t="s">
        <v>22</v>
      </c>
      <c r="J56" s="212">
        <f>IF(J14="","",J14)</f>
        <v>43861</v>
      </c>
      <c r="K56" s="211"/>
      <c r="L56" s="30"/>
      <c r="S56" s="172"/>
      <c r="T56" s="172"/>
      <c r="U56" s="172"/>
      <c r="BO56" s="280"/>
      <c r="BP56" s="280"/>
      <c r="BQ56" s="280"/>
      <c r="BR56" s="280"/>
      <c r="BS56" s="280"/>
      <c r="BT56" s="280"/>
    </row>
    <row r="57" spans="1:72" s="217" customFormat="1" ht="6.95" customHeight="1" x14ac:dyDescent="0.2">
      <c r="A57" s="172"/>
      <c r="B57" s="26"/>
      <c r="C57" s="176"/>
      <c r="D57" s="211"/>
      <c r="E57" s="211"/>
      <c r="F57" s="211"/>
      <c r="G57" s="211"/>
      <c r="H57" s="289"/>
      <c r="I57" s="93"/>
      <c r="J57" s="211"/>
      <c r="K57" s="211"/>
      <c r="L57" s="30"/>
      <c r="S57" s="172"/>
      <c r="T57" s="172"/>
      <c r="U57" s="172"/>
      <c r="BO57" s="280"/>
      <c r="BP57" s="280"/>
      <c r="BQ57" s="280"/>
      <c r="BR57" s="280"/>
      <c r="BS57" s="280"/>
      <c r="BT57" s="280"/>
    </row>
    <row r="58" spans="1:72" s="217" customFormat="1" ht="13.7" customHeight="1" x14ac:dyDescent="0.2">
      <c r="A58" s="172"/>
      <c r="B58" s="26"/>
      <c r="C58" s="177" t="s">
        <v>23</v>
      </c>
      <c r="D58" s="211"/>
      <c r="E58" s="211"/>
      <c r="F58" s="213" t="str">
        <f>E17</f>
        <v xml:space="preserve"> </v>
      </c>
      <c r="G58" s="211"/>
      <c r="H58" s="289"/>
      <c r="I58" s="94" t="s">
        <v>27</v>
      </c>
      <c r="J58" s="213" t="str">
        <f>E23</f>
        <v xml:space="preserve"> </v>
      </c>
      <c r="K58" s="211"/>
      <c r="L58" s="30"/>
      <c r="S58" s="172"/>
      <c r="T58" s="172"/>
      <c r="U58" s="172"/>
      <c r="BO58" s="280"/>
      <c r="BP58" s="280"/>
      <c r="BQ58" s="280"/>
      <c r="BR58" s="280"/>
      <c r="BS58" s="280"/>
      <c r="BT58" s="280"/>
    </row>
    <row r="59" spans="1:72" s="217" customFormat="1" ht="13.7" customHeight="1" x14ac:dyDescent="0.2">
      <c r="A59" s="172"/>
      <c r="B59" s="26"/>
      <c r="C59" s="177" t="s">
        <v>26</v>
      </c>
      <c r="D59" s="211"/>
      <c r="E59" s="211"/>
      <c r="F59" s="213" t="str">
        <f>IF(E20="","",E20)</f>
        <v>Stavební firma Dráb a spol., s.r.o.</v>
      </c>
      <c r="G59" s="211"/>
      <c r="H59" s="289"/>
      <c r="I59" s="94" t="s">
        <v>29</v>
      </c>
      <c r="J59" s="213" t="str">
        <f>E26</f>
        <v xml:space="preserve"> </v>
      </c>
      <c r="K59" s="211"/>
      <c r="L59" s="30"/>
      <c r="S59" s="172"/>
      <c r="T59" s="172"/>
      <c r="U59" s="172"/>
      <c r="BO59" s="280"/>
      <c r="BP59" s="280"/>
      <c r="BQ59" s="280"/>
      <c r="BR59" s="280"/>
      <c r="BS59" s="280"/>
      <c r="BT59" s="280"/>
    </row>
    <row r="60" spans="1:72" s="217" customFormat="1" ht="10.35" customHeight="1" x14ac:dyDescent="0.2">
      <c r="A60" s="172"/>
      <c r="B60" s="26"/>
      <c r="C60" s="176"/>
      <c r="D60" s="211"/>
      <c r="E60" s="211"/>
      <c r="F60" s="211"/>
      <c r="G60" s="211"/>
      <c r="H60" s="289"/>
      <c r="I60" s="93"/>
      <c r="J60" s="211"/>
      <c r="K60" s="211"/>
      <c r="L60" s="30"/>
      <c r="S60" s="172"/>
      <c r="T60" s="172"/>
      <c r="U60" s="172"/>
      <c r="BO60" s="280"/>
      <c r="BP60" s="280"/>
      <c r="BQ60" s="280"/>
      <c r="BR60" s="280"/>
      <c r="BS60" s="280"/>
      <c r="BT60" s="280"/>
    </row>
    <row r="61" spans="1:72" s="217" customFormat="1" ht="29.25" customHeight="1" x14ac:dyDescent="0.2">
      <c r="A61" s="172"/>
      <c r="B61" s="26"/>
      <c r="C61" s="178" t="s">
        <v>87</v>
      </c>
      <c r="D61" s="115"/>
      <c r="E61" s="115"/>
      <c r="F61" s="115"/>
      <c r="G61" s="115"/>
      <c r="H61" s="291"/>
      <c r="I61" s="116"/>
      <c r="J61" s="117" t="s">
        <v>88</v>
      </c>
      <c r="K61" s="115"/>
      <c r="L61" s="30"/>
      <c r="S61" s="172"/>
      <c r="T61" s="172"/>
      <c r="U61" s="172"/>
      <c r="BO61" s="280"/>
      <c r="BP61" s="280"/>
      <c r="BQ61" s="280"/>
      <c r="BR61" s="280"/>
      <c r="BS61" s="280"/>
      <c r="BT61" s="280"/>
    </row>
    <row r="62" spans="1:72" s="217" customFormat="1" ht="10.35" customHeight="1" x14ac:dyDescent="0.2">
      <c r="A62" s="172"/>
      <c r="B62" s="26"/>
      <c r="C62" s="176"/>
      <c r="D62" s="211"/>
      <c r="E62" s="211"/>
      <c r="F62" s="211"/>
      <c r="G62" s="211"/>
      <c r="H62" s="289"/>
      <c r="I62" s="93"/>
      <c r="J62" s="211"/>
      <c r="K62" s="211"/>
      <c r="L62" s="30"/>
      <c r="S62" s="172"/>
      <c r="T62" s="172"/>
      <c r="U62" s="172"/>
      <c r="BO62" s="280"/>
      <c r="BP62" s="280"/>
      <c r="BQ62" s="280"/>
      <c r="BR62" s="280"/>
      <c r="BS62" s="280"/>
      <c r="BT62" s="280"/>
    </row>
    <row r="63" spans="1:72" s="217" customFormat="1" ht="22.9" customHeight="1" x14ac:dyDescent="0.2">
      <c r="A63" s="172"/>
      <c r="B63" s="26"/>
      <c r="C63" s="179" t="s">
        <v>89</v>
      </c>
      <c r="D63" s="211"/>
      <c r="E63" s="211"/>
      <c r="F63" s="211"/>
      <c r="G63" s="211"/>
      <c r="H63" s="289"/>
      <c r="I63" s="93"/>
      <c r="J63" s="215">
        <f>J116</f>
        <v>6577191.7599999998</v>
      </c>
      <c r="K63" s="211"/>
      <c r="L63" s="30"/>
      <c r="S63" s="172"/>
      <c r="T63" s="172"/>
      <c r="U63" s="172"/>
      <c r="AS63" s="219" t="s">
        <v>90</v>
      </c>
      <c r="BO63" s="280"/>
      <c r="BP63" s="280"/>
      <c r="BQ63" s="280"/>
      <c r="BR63" s="280"/>
      <c r="BS63" s="280"/>
      <c r="BT63" s="280"/>
    </row>
    <row r="64" spans="1:72" s="7" customFormat="1" ht="24.95" customHeight="1" x14ac:dyDescent="0.2">
      <c r="A64" s="195"/>
      <c r="B64" s="118"/>
      <c r="C64" s="180"/>
      <c r="D64" s="120" t="s">
        <v>91</v>
      </c>
      <c r="E64" s="121"/>
      <c r="F64" s="121"/>
      <c r="G64" s="121"/>
      <c r="H64" s="292"/>
      <c r="I64" s="122"/>
      <c r="J64" s="123">
        <f>J117</f>
        <v>4077137.21</v>
      </c>
      <c r="K64" s="119"/>
      <c r="L64" s="124"/>
      <c r="S64" s="195"/>
      <c r="T64" s="195"/>
      <c r="U64" s="195"/>
    </row>
    <row r="65" spans="1:21" s="8" customFormat="1" ht="19.899999999999999" customHeight="1" x14ac:dyDescent="0.2">
      <c r="A65" s="196"/>
      <c r="B65" s="125"/>
      <c r="C65" s="181"/>
      <c r="D65" s="126" t="s">
        <v>92</v>
      </c>
      <c r="E65" s="127"/>
      <c r="F65" s="127"/>
      <c r="G65" s="127"/>
      <c r="H65" s="293"/>
      <c r="I65" s="128"/>
      <c r="J65" s="129">
        <f>J118</f>
        <v>58335.649999999994</v>
      </c>
      <c r="K65" s="214"/>
      <c r="L65" s="130"/>
      <c r="S65" s="196"/>
      <c r="T65" s="196"/>
      <c r="U65" s="196"/>
    </row>
    <row r="66" spans="1:21" s="8" customFormat="1" ht="19.899999999999999" customHeight="1" x14ac:dyDescent="0.2">
      <c r="A66" s="196"/>
      <c r="B66" s="125"/>
      <c r="C66" s="181"/>
      <c r="D66" s="126" t="s">
        <v>93</v>
      </c>
      <c r="E66" s="127"/>
      <c r="F66" s="127"/>
      <c r="G66" s="127"/>
      <c r="H66" s="293"/>
      <c r="I66" s="128"/>
      <c r="J66" s="129">
        <f>J137</f>
        <v>3807.27</v>
      </c>
      <c r="K66" s="214"/>
      <c r="L66" s="130"/>
      <c r="S66" s="196"/>
      <c r="T66" s="196"/>
      <c r="U66" s="196"/>
    </row>
    <row r="67" spans="1:21" s="8" customFormat="1" ht="19.899999999999999" customHeight="1" x14ac:dyDescent="0.2">
      <c r="A67" s="196"/>
      <c r="B67" s="125"/>
      <c r="C67" s="181"/>
      <c r="D67" s="126" t="s">
        <v>94</v>
      </c>
      <c r="E67" s="127"/>
      <c r="F67" s="127"/>
      <c r="G67" s="127"/>
      <c r="H67" s="293"/>
      <c r="I67" s="128"/>
      <c r="J67" s="129">
        <f>J139</f>
        <v>389158.66</v>
      </c>
      <c r="K67" s="214"/>
      <c r="L67" s="130"/>
      <c r="S67" s="196"/>
      <c r="T67" s="196"/>
      <c r="U67" s="196"/>
    </row>
    <row r="68" spans="1:21" s="8" customFormat="1" ht="19.899999999999999" customHeight="1" x14ac:dyDescent="0.2">
      <c r="A68" s="196"/>
      <c r="B68" s="125"/>
      <c r="C68" s="181"/>
      <c r="D68" s="126" t="s">
        <v>95</v>
      </c>
      <c r="E68" s="127"/>
      <c r="F68" s="127"/>
      <c r="G68" s="127"/>
      <c r="H68" s="293"/>
      <c r="I68" s="128"/>
      <c r="J68" s="129">
        <f>J163</f>
        <v>11216.62</v>
      </c>
      <c r="K68" s="214"/>
      <c r="L68" s="130"/>
      <c r="S68" s="196"/>
      <c r="T68" s="196"/>
      <c r="U68" s="196"/>
    </row>
    <row r="69" spans="1:21" s="8" customFormat="1" ht="19.899999999999999" customHeight="1" x14ac:dyDescent="0.2">
      <c r="A69" s="196"/>
      <c r="B69" s="125"/>
      <c r="C69" s="181"/>
      <c r="D69" s="126" t="s">
        <v>96</v>
      </c>
      <c r="E69" s="127"/>
      <c r="F69" s="127"/>
      <c r="G69" s="127"/>
      <c r="H69" s="293"/>
      <c r="I69" s="128"/>
      <c r="J69" s="129">
        <f>J173</f>
        <v>22948.600000000002</v>
      </c>
      <c r="K69" s="214"/>
      <c r="L69" s="130"/>
      <c r="S69" s="196"/>
      <c r="T69" s="196"/>
      <c r="U69" s="196"/>
    </row>
    <row r="70" spans="1:21" s="8" customFormat="1" ht="19.899999999999999" customHeight="1" x14ac:dyDescent="0.2">
      <c r="A70" s="196"/>
      <c r="B70" s="125"/>
      <c r="C70" s="181"/>
      <c r="D70" s="126" t="s">
        <v>97</v>
      </c>
      <c r="E70" s="127"/>
      <c r="F70" s="127"/>
      <c r="G70" s="127"/>
      <c r="H70" s="293"/>
      <c r="I70" s="128"/>
      <c r="J70" s="129">
        <f>J183</f>
        <v>979547.13000000012</v>
      </c>
      <c r="K70" s="214"/>
      <c r="L70" s="130"/>
      <c r="S70" s="196"/>
      <c r="T70" s="196"/>
      <c r="U70" s="196"/>
    </row>
    <row r="71" spans="1:21" s="8" customFormat="1" ht="19.899999999999999" customHeight="1" x14ac:dyDescent="0.2">
      <c r="A71" s="196"/>
      <c r="B71" s="125"/>
      <c r="C71" s="181"/>
      <c r="D71" s="126" t="s">
        <v>98</v>
      </c>
      <c r="E71" s="127"/>
      <c r="F71" s="127"/>
      <c r="G71" s="127"/>
      <c r="H71" s="293"/>
      <c r="I71" s="128"/>
      <c r="J71" s="129">
        <f>J231</f>
        <v>1162108.0099999998</v>
      </c>
      <c r="K71" s="214"/>
      <c r="L71" s="130"/>
      <c r="S71" s="196"/>
      <c r="T71" s="196"/>
      <c r="U71" s="196"/>
    </row>
    <row r="72" spans="1:21" s="8" customFormat="1" ht="19.899999999999999" customHeight="1" x14ac:dyDescent="0.2">
      <c r="A72" s="196"/>
      <c r="B72" s="125"/>
      <c r="C72" s="181"/>
      <c r="D72" s="126" t="s">
        <v>99</v>
      </c>
      <c r="E72" s="127"/>
      <c r="F72" s="127"/>
      <c r="G72" s="127"/>
      <c r="H72" s="293"/>
      <c r="I72" s="128"/>
      <c r="J72" s="129">
        <f>J319</f>
        <v>1450015.27</v>
      </c>
      <c r="K72" s="214"/>
      <c r="L72" s="130"/>
      <c r="S72" s="196"/>
      <c r="T72" s="196"/>
      <c r="U72" s="196"/>
    </row>
    <row r="73" spans="1:21" s="7" customFormat="1" ht="24.95" customHeight="1" x14ac:dyDescent="0.2">
      <c r="A73" s="195"/>
      <c r="B73" s="118"/>
      <c r="C73" s="180"/>
      <c r="D73" s="120" t="s">
        <v>100</v>
      </c>
      <c r="E73" s="121"/>
      <c r="F73" s="121"/>
      <c r="G73" s="121"/>
      <c r="H73" s="292"/>
      <c r="I73" s="122"/>
      <c r="J73" s="123">
        <f>J339</f>
        <v>2289537.5499999998</v>
      </c>
      <c r="K73" s="119"/>
      <c r="L73" s="124"/>
      <c r="S73" s="195"/>
      <c r="T73" s="195"/>
      <c r="U73" s="195"/>
    </row>
    <row r="74" spans="1:21" s="8" customFormat="1" ht="19.899999999999999" customHeight="1" x14ac:dyDescent="0.2">
      <c r="A74" s="196"/>
      <c r="B74" s="125"/>
      <c r="C74" s="181"/>
      <c r="D74" s="126" t="s">
        <v>101</v>
      </c>
      <c r="E74" s="127"/>
      <c r="F74" s="127"/>
      <c r="G74" s="127"/>
      <c r="H74" s="293"/>
      <c r="I74" s="128"/>
      <c r="J74" s="129">
        <f>J340</f>
        <v>17120.069999999996</v>
      </c>
      <c r="K74" s="214"/>
      <c r="L74" s="130"/>
      <c r="S74" s="196"/>
      <c r="T74" s="196"/>
      <c r="U74" s="196"/>
    </row>
    <row r="75" spans="1:21" s="8" customFormat="1" ht="19.899999999999999" customHeight="1" x14ac:dyDescent="0.2">
      <c r="A75" s="196"/>
      <c r="B75" s="125"/>
      <c r="C75" s="181"/>
      <c r="D75" s="126" t="s">
        <v>102</v>
      </c>
      <c r="E75" s="127"/>
      <c r="F75" s="127"/>
      <c r="G75" s="127"/>
      <c r="H75" s="293"/>
      <c r="I75" s="128"/>
      <c r="J75" s="129">
        <f>J349</f>
        <v>3066.57</v>
      </c>
      <c r="K75" s="214"/>
      <c r="L75" s="130"/>
      <c r="S75" s="196"/>
      <c r="T75" s="196"/>
      <c r="U75" s="196"/>
    </row>
    <row r="76" spans="1:21" s="8" customFormat="1" ht="19.899999999999999" customHeight="1" x14ac:dyDescent="0.2">
      <c r="A76" s="196"/>
      <c r="B76" s="125"/>
      <c r="C76" s="181"/>
      <c r="D76" s="126" t="s">
        <v>103</v>
      </c>
      <c r="E76" s="127"/>
      <c r="F76" s="127"/>
      <c r="G76" s="127"/>
      <c r="H76" s="293"/>
      <c r="I76" s="128"/>
      <c r="J76" s="129">
        <f>J353</f>
        <v>104277.40000000001</v>
      </c>
      <c r="K76" s="214"/>
      <c r="L76" s="130"/>
      <c r="S76" s="196"/>
      <c r="T76" s="196"/>
      <c r="U76" s="196"/>
    </row>
    <row r="77" spans="1:21" s="8" customFormat="1" ht="19.899999999999999" customHeight="1" x14ac:dyDescent="0.2">
      <c r="A77" s="196"/>
      <c r="B77" s="125"/>
      <c r="C77" s="181"/>
      <c r="D77" s="126" t="s">
        <v>104</v>
      </c>
      <c r="E77" s="127"/>
      <c r="F77" s="127"/>
      <c r="G77" s="127"/>
      <c r="H77" s="293"/>
      <c r="I77" s="128"/>
      <c r="J77" s="129">
        <f>J380</f>
        <v>165111.18</v>
      </c>
      <c r="K77" s="214"/>
      <c r="L77" s="130"/>
      <c r="S77" s="196"/>
      <c r="T77" s="196"/>
      <c r="U77" s="196"/>
    </row>
    <row r="78" spans="1:21" s="8" customFormat="1" ht="19.899999999999999" customHeight="1" x14ac:dyDescent="0.2">
      <c r="A78" s="196"/>
      <c r="B78" s="125"/>
      <c r="C78" s="181"/>
      <c r="D78" s="126" t="s">
        <v>105</v>
      </c>
      <c r="E78" s="127"/>
      <c r="F78" s="127"/>
      <c r="G78" s="127"/>
      <c r="H78" s="293"/>
      <c r="I78" s="128"/>
      <c r="J78" s="129">
        <f>J413</f>
        <v>230868.25</v>
      </c>
      <c r="K78" s="214"/>
      <c r="L78" s="130"/>
      <c r="S78" s="196"/>
      <c r="T78" s="196"/>
      <c r="U78" s="196"/>
    </row>
    <row r="79" spans="1:21" s="8" customFormat="1" ht="19.899999999999999" customHeight="1" x14ac:dyDescent="0.2">
      <c r="A79" s="196"/>
      <c r="B79" s="125"/>
      <c r="C79" s="181"/>
      <c r="D79" s="126" t="s">
        <v>106</v>
      </c>
      <c r="E79" s="127"/>
      <c r="F79" s="127"/>
      <c r="G79" s="127"/>
      <c r="H79" s="293"/>
      <c r="I79" s="128"/>
      <c r="J79" s="129">
        <f>J433</f>
        <v>411029.48000000004</v>
      </c>
      <c r="K79" s="214"/>
      <c r="L79" s="130"/>
      <c r="S79" s="196"/>
      <c r="T79" s="196"/>
      <c r="U79" s="196"/>
    </row>
    <row r="80" spans="1:21" s="8" customFormat="1" ht="19.899999999999999" customHeight="1" x14ac:dyDescent="0.2">
      <c r="A80" s="196"/>
      <c r="B80" s="125"/>
      <c r="C80" s="181"/>
      <c r="D80" s="126" t="s">
        <v>107</v>
      </c>
      <c r="E80" s="127"/>
      <c r="F80" s="127"/>
      <c r="G80" s="127"/>
      <c r="H80" s="293"/>
      <c r="I80" s="128"/>
      <c r="J80" s="129">
        <f>J531</f>
        <v>86256.82</v>
      </c>
      <c r="K80" s="214"/>
      <c r="L80" s="130"/>
      <c r="S80" s="196"/>
      <c r="T80" s="196"/>
      <c r="U80" s="196"/>
    </row>
    <row r="81" spans="1:72" s="8" customFormat="1" ht="19.899999999999999" customHeight="1" x14ac:dyDescent="0.2">
      <c r="A81" s="196"/>
      <c r="B81" s="125"/>
      <c r="C81" s="181"/>
      <c r="D81" s="126" t="s">
        <v>108</v>
      </c>
      <c r="E81" s="127"/>
      <c r="F81" s="127"/>
      <c r="G81" s="127"/>
      <c r="H81" s="293"/>
      <c r="I81" s="128"/>
      <c r="J81" s="129">
        <f>J567</f>
        <v>48852.72</v>
      </c>
      <c r="K81" s="214"/>
      <c r="L81" s="130"/>
      <c r="S81" s="196"/>
      <c r="T81" s="196"/>
      <c r="U81" s="196"/>
    </row>
    <row r="82" spans="1:72" s="8" customFormat="1" ht="19.899999999999999" customHeight="1" x14ac:dyDescent="0.2">
      <c r="A82" s="196"/>
      <c r="B82" s="125"/>
      <c r="C82" s="181"/>
      <c r="D82" s="126" t="s">
        <v>109</v>
      </c>
      <c r="E82" s="127"/>
      <c r="F82" s="127"/>
      <c r="G82" s="127"/>
      <c r="H82" s="293"/>
      <c r="I82" s="128"/>
      <c r="J82" s="129">
        <f>J575</f>
        <v>126600.46999999999</v>
      </c>
      <c r="K82" s="214"/>
      <c r="L82" s="130"/>
      <c r="S82" s="196"/>
      <c r="T82" s="196"/>
      <c r="U82" s="196"/>
    </row>
    <row r="83" spans="1:72" s="8" customFormat="1" ht="19.899999999999999" customHeight="1" x14ac:dyDescent="0.2">
      <c r="A83" s="196"/>
      <c r="B83" s="125"/>
      <c r="C83" s="181"/>
      <c r="D83" s="126" t="s">
        <v>110</v>
      </c>
      <c r="E83" s="127"/>
      <c r="F83" s="127"/>
      <c r="G83" s="127"/>
      <c r="H83" s="293"/>
      <c r="I83" s="128"/>
      <c r="J83" s="129">
        <f>J599</f>
        <v>33372.53</v>
      </c>
      <c r="K83" s="214"/>
      <c r="L83" s="130"/>
      <c r="S83" s="196"/>
      <c r="T83" s="196"/>
      <c r="U83" s="196"/>
    </row>
    <row r="84" spans="1:72" s="8" customFormat="1" ht="19.899999999999999" customHeight="1" x14ac:dyDescent="0.2">
      <c r="A84" s="196"/>
      <c r="B84" s="125"/>
      <c r="C84" s="181"/>
      <c r="D84" s="126" t="s">
        <v>111</v>
      </c>
      <c r="E84" s="127"/>
      <c r="F84" s="127"/>
      <c r="G84" s="127"/>
      <c r="H84" s="293"/>
      <c r="I84" s="128"/>
      <c r="J84" s="129">
        <f>J607</f>
        <v>32679.88</v>
      </c>
      <c r="K84" s="214"/>
      <c r="L84" s="130"/>
      <c r="S84" s="196"/>
      <c r="T84" s="196"/>
      <c r="U84" s="196"/>
    </row>
    <row r="85" spans="1:72" s="8" customFormat="1" ht="19.899999999999999" customHeight="1" x14ac:dyDescent="0.2">
      <c r="A85" s="196"/>
      <c r="B85" s="125"/>
      <c r="C85" s="181"/>
      <c r="D85" s="126" t="s">
        <v>112</v>
      </c>
      <c r="E85" s="127"/>
      <c r="F85" s="127"/>
      <c r="G85" s="127"/>
      <c r="H85" s="293"/>
      <c r="I85" s="128"/>
      <c r="J85" s="129">
        <f>J614</f>
        <v>34758.9</v>
      </c>
      <c r="K85" s="214"/>
      <c r="L85" s="130"/>
      <c r="S85" s="196"/>
      <c r="T85" s="196"/>
      <c r="U85" s="196"/>
    </row>
    <row r="86" spans="1:72" s="8" customFormat="1" ht="19.899999999999999" customHeight="1" x14ac:dyDescent="0.2">
      <c r="A86" s="196"/>
      <c r="B86" s="125"/>
      <c r="C86" s="181"/>
      <c r="D86" s="126" t="s">
        <v>113</v>
      </c>
      <c r="E86" s="127"/>
      <c r="F86" s="127"/>
      <c r="G86" s="127"/>
      <c r="H86" s="293"/>
      <c r="I86" s="128"/>
      <c r="J86" s="129">
        <f>J617</f>
        <v>364284.58999999997</v>
      </c>
      <c r="K86" s="214"/>
      <c r="L86" s="130"/>
      <c r="S86" s="196"/>
      <c r="T86" s="196"/>
      <c r="U86" s="196"/>
    </row>
    <row r="87" spans="1:72" s="8" customFormat="1" ht="19.899999999999999" customHeight="1" x14ac:dyDescent="0.2">
      <c r="A87" s="196"/>
      <c r="B87" s="125"/>
      <c r="C87" s="181"/>
      <c r="D87" s="126" t="s">
        <v>114</v>
      </c>
      <c r="E87" s="127"/>
      <c r="F87" s="127"/>
      <c r="G87" s="127"/>
      <c r="H87" s="293"/>
      <c r="I87" s="128"/>
      <c r="J87" s="129">
        <f>J649</f>
        <v>79201.87</v>
      </c>
      <c r="K87" s="214"/>
      <c r="L87" s="130"/>
      <c r="S87" s="196"/>
      <c r="T87" s="196"/>
      <c r="U87" s="196"/>
    </row>
    <row r="88" spans="1:72" s="8" customFormat="1" ht="19.899999999999999" customHeight="1" x14ac:dyDescent="0.2">
      <c r="A88" s="196"/>
      <c r="B88" s="125"/>
      <c r="C88" s="181"/>
      <c r="D88" s="126" t="s">
        <v>115</v>
      </c>
      <c r="E88" s="127"/>
      <c r="F88" s="127"/>
      <c r="G88" s="127"/>
      <c r="H88" s="293"/>
      <c r="I88" s="128"/>
      <c r="J88" s="129">
        <f>J659</f>
        <v>141271.84000000003</v>
      </c>
      <c r="K88" s="214"/>
      <c r="L88" s="130"/>
      <c r="S88" s="196"/>
      <c r="T88" s="196"/>
      <c r="U88" s="196"/>
    </row>
    <row r="89" spans="1:72" s="8" customFormat="1" ht="19.899999999999999" customHeight="1" x14ac:dyDescent="0.2">
      <c r="A89" s="196"/>
      <c r="B89" s="125"/>
      <c r="C89" s="181"/>
      <c r="D89" s="126" t="s">
        <v>116</v>
      </c>
      <c r="E89" s="127"/>
      <c r="F89" s="127"/>
      <c r="G89" s="127"/>
      <c r="H89" s="293"/>
      <c r="I89" s="128"/>
      <c r="J89" s="129">
        <f>J669</f>
        <v>104718.71</v>
      </c>
      <c r="K89" s="214"/>
      <c r="L89" s="130"/>
      <c r="S89" s="196"/>
      <c r="T89" s="196"/>
      <c r="U89" s="196"/>
    </row>
    <row r="90" spans="1:72" s="8" customFormat="1" ht="19.899999999999999" customHeight="1" x14ac:dyDescent="0.2">
      <c r="A90" s="196"/>
      <c r="B90" s="125"/>
      <c r="C90" s="181"/>
      <c r="D90" s="126" t="s">
        <v>117</v>
      </c>
      <c r="E90" s="127"/>
      <c r="F90" s="127"/>
      <c r="G90" s="127"/>
      <c r="H90" s="293"/>
      <c r="I90" s="128"/>
      <c r="J90" s="129">
        <f>J679</f>
        <v>118368.34</v>
      </c>
      <c r="K90" s="214"/>
      <c r="L90" s="130"/>
      <c r="S90" s="196"/>
      <c r="T90" s="196"/>
      <c r="U90" s="196"/>
    </row>
    <row r="91" spans="1:72" s="8" customFormat="1" ht="19.899999999999999" customHeight="1" x14ac:dyDescent="0.2">
      <c r="A91" s="196"/>
      <c r="B91" s="125"/>
      <c r="C91" s="181"/>
      <c r="D91" s="126" t="s">
        <v>118</v>
      </c>
      <c r="E91" s="127"/>
      <c r="F91" s="127"/>
      <c r="G91" s="127"/>
      <c r="H91" s="293"/>
      <c r="I91" s="128"/>
      <c r="J91" s="129">
        <f>J684</f>
        <v>30688.85</v>
      </c>
      <c r="K91" s="214"/>
      <c r="L91" s="130"/>
      <c r="S91" s="196"/>
      <c r="T91" s="196"/>
      <c r="U91" s="196"/>
    </row>
    <row r="92" spans="1:72" s="8" customFormat="1" ht="19.899999999999999" customHeight="1" x14ac:dyDescent="0.2">
      <c r="A92" s="196"/>
      <c r="B92" s="125"/>
      <c r="C92" s="181"/>
      <c r="D92" s="126" t="s">
        <v>119</v>
      </c>
      <c r="E92" s="127"/>
      <c r="F92" s="127"/>
      <c r="G92" s="127"/>
      <c r="H92" s="293"/>
      <c r="I92" s="128"/>
      <c r="J92" s="129">
        <f>J689</f>
        <v>98553.55</v>
      </c>
      <c r="K92" s="214"/>
      <c r="L92" s="130"/>
      <c r="S92" s="196"/>
      <c r="T92" s="196"/>
      <c r="U92" s="196"/>
    </row>
    <row r="93" spans="1:72" s="8" customFormat="1" ht="19.899999999999999" customHeight="1" x14ac:dyDescent="0.2">
      <c r="A93" s="196"/>
      <c r="B93" s="125"/>
      <c r="C93" s="181"/>
      <c r="D93" s="126" t="s">
        <v>120</v>
      </c>
      <c r="E93" s="127"/>
      <c r="F93" s="127"/>
      <c r="G93" s="127"/>
      <c r="H93" s="293"/>
      <c r="I93" s="128"/>
      <c r="J93" s="129">
        <f>J694</f>
        <v>58455.53</v>
      </c>
      <c r="K93" s="214"/>
      <c r="L93" s="130"/>
      <c r="S93" s="196"/>
      <c r="T93" s="196"/>
      <c r="U93" s="196"/>
    </row>
    <row r="94" spans="1:72" s="7" customFormat="1" ht="24.95" customHeight="1" x14ac:dyDescent="0.2">
      <c r="A94" s="195"/>
      <c r="B94" s="118"/>
      <c r="C94" s="180"/>
      <c r="D94" s="120" t="s">
        <v>121</v>
      </c>
      <c r="E94" s="121"/>
      <c r="F94" s="121"/>
      <c r="G94" s="121"/>
      <c r="H94" s="292"/>
      <c r="I94" s="122"/>
      <c r="J94" s="123">
        <f>J705</f>
        <v>210517</v>
      </c>
      <c r="K94" s="119"/>
      <c r="L94" s="124"/>
      <c r="S94" s="195"/>
      <c r="T94" s="195"/>
      <c r="U94" s="195"/>
    </row>
    <row r="95" spans="1:72" s="217" customFormat="1" ht="21.75" customHeight="1" x14ac:dyDescent="0.2">
      <c r="A95" s="172"/>
      <c r="B95" s="26"/>
      <c r="C95" s="176"/>
      <c r="D95" s="211"/>
      <c r="E95" s="211"/>
      <c r="F95" s="211"/>
      <c r="G95" s="211"/>
      <c r="H95" s="289"/>
      <c r="I95" s="93"/>
      <c r="J95" s="211"/>
      <c r="K95" s="211"/>
      <c r="L95" s="30"/>
      <c r="S95" s="172"/>
      <c r="T95" s="172"/>
      <c r="U95" s="172"/>
      <c r="BO95" s="280"/>
      <c r="BP95" s="280"/>
      <c r="BQ95" s="280"/>
      <c r="BR95" s="280"/>
      <c r="BS95" s="280"/>
      <c r="BT95" s="280"/>
    </row>
    <row r="96" spans="1:72" s="217" customFormat="1" ht="6.95" customHeight="1" x14ac:dyDescent="0.2">
      <c r="A96" s="172"/>
      <c r="B96" s="38"/>
      <c r="C96" s="182"/>
      <c r="D96" s="39"/>
      <c r="E96" s="39"/>
      <c r="F96" s="39"/>
      <c r="G96" s="39"/>
      <c r="H96" s="294"/>
      <c r="I96" s="111"/>
      <c r="J96" s="39"/>
      <c r="K96" s="39"/>
      <c r="L96" s="30"/>
      <c r="S96" s="172"/>
      <c r="T96" s="172"/>
      <c r="U96" s="172"/>
      <c r="BO96" s="280"/>
      <c r="BP96" s="280"/>
      <c r="BQ96" s="280"/>
      <c r="BR96" s="280"/>
      <c r="BS96" s="280"/>
      <c r="BT96" s="280"/>
    </row>
    <row r="100" spans="1:72" s="217" customFormat="1" ht="6.95" customHeight="1" x14ac:dyDescent="0.2">
      <c r="A100" s="172"/>
      <c r="B100" s="40"/>
      <c r="C100" s="183"/>
      <c r="D100" s="41"/>
      <c r="E100" s="41"/>
      <c r="F100" s="41"/>
      <c r="G100" s="41"/>
      <c r="H100" s="295"/>
      <c r="I100" s="114"/>
      <c r="J100" s="41"/>
      <c r="K100" s="41"/>
      <c r="L100" s="30"/>
      <c r="S100" s="172"/>
      <c r="T100" s="172"/>
      <c r="U100" s="172"/>
      <c r="BO100" s="280"/>
      <c r="BP100" s="280"/>
      <c r="BQ100" s="280"/>
      <c r="BR100" s="280"/>
      <c r="BS100" s="280"/>
      <c r="BT100" s="280"/>
    </row>
    <row r="101" spans="1:72" s="217" customFormat="1" ht="24.95" customHeight="1" x14ac:dyDescent="0.2">
      <c r="A101" s="172"/>
      <c r="B101" s="26"/>
      <c r="C101" s="175" t="s">
        <v>122</v>
      </c>
      <c r="D101" s="211"/>
      <c r="E101" s="211"/>
      <c r="F101" s="211"/>
      <c r="G101" s="211"/>
      <c r="H101" s="289"/>
      <c r="I101" s="93"/>
      <c r="J101" s="211"/>
      <c r="K101" s="211"/>
      <c r="L101" s="30"/>
      <c r="S101" s="172"/>
      <c r="T101" s="172"/>
      <c r="U101" s="172"/>
      <c r="BO101" s="280"/>
      <c r="BP101" s="280"/>
      <c r="BQ101" s="280"/>
      <c r="BR101" s="280"/>
      <c r="BS101" s="280"/>
      <c r="BT101" s="280"/>
    </row>
    <row r="102" spans="1:72" s="217" customFormat="1" ht="6.95" customHeight="1" x14ac:dyDescent="0.2">
      <c r="A102" s="172"/>
      <c r="B102" s="26"/>
      <c r="C102" s="176"/>
      <c r="D102" s="211"/>
      <c r="E102" s="211"/>
      <c r="F102" s="211"/>
      <c r="G102" s="211"/>
      <c r="H102" s="289"/>
      <c r="I102" s="93"/>
      <c r="J102" s="211"/>
      <c r="K102" s="211"/>
      <c r="L102" s="30"/>
      <c r="S102" s="172"/>
      <c r="T102" s="172"/>
      <c r="U102" s="172"/>
      <c r="BO102" s="280"/>
      <c r="BP102" s="280"/>
      <c r="BQ102" s="280"/>
      <c r="BR102" s="280"/>
      <c r="BS102" s="280"/>
      <c r="BT102" s="280"/>
    </row>
    <row r="103" spans="1:72" s="217" customFormat="1" ht="12" customHeight="1" x14ac:dyDescent="0.2">
      <c r="A103" s="172"/>
      <c r="B103" s="26"/>
      <c r="C103" s="177" t="s">
        <v>16</v>
      </c>
      <c r="D103" s="211"/>
      <c r="E103" s="211"/>
      <c r="F103" s="211"/>
      <c r="G103" s="211"/>
      <c r="H103" s="289"/>
      <c r="I103" s="93"/>
      <c r="J103" s="211"/>
      <c r="K103" s="211"/>
      <c r="L103" s="30"/>
      <c r="S103" s="172"/>
      <c r="T103" s="172"/>
      <c r="U103" s="172"/>
      <c r="BO103" s="280"/>
      <c r="BP103" s="280"/>
      <c r="BQ103" s="280"/>
      <c r="BR103" s="280"/>
      <c r="BS103" s="280"/>
      <c r="BT103" s="280"/>
    </row>
    <row r="104" spans="1:72" s="217" customFormat="1" ht="16.5" customHeight="1" x14ac:dyDescent="0.2">
      <c r="A104" s="172"/>
      <c r="B104" s="26"/>
      <c r="C104" s="176"/>
      <c r="D104" s="211"/>
      <c r="E104" s="377" t="str">
        <f>E7</f>
        <v>Stavební úpravy objektu sociálního bydlení, Vlašimská 897, Benešov</v>
      </c>
      <c r="F104" s="377"/>
      <c r="G104" s="377"/>
      <c r="H104" s="377"/>
      <c r="I104" s="93"/>
      <c r="J104" s="211"/>
      <c r="K104" s="211"/>
      <c r="L104" s="30"/>
      <c r="S104" s="172"/>
      <c r="T104" s="172"/>
      <c r="U104" s="172"/>
      <c r="BO104" s="280"/>
      <c r="BP104" s="280"/>
      <c r="BQ104" s="280"/>
      <c r="BR104" s="280"/>
      <c r="BS104" s="280"/>
      <c r="BT104" s="280"/>
    </row>
    <row r="105" spans="1:72" ht="12" customHeight="1" x14ac:dyDescent="0.2">
      <c r="B105" s="246"/>
      <c r="C105" s="177" t="s">
        <v>82</v>
      </c>
      <c r="D105" s="247"/>
      <c r="E105" s="247"/>
      <c r="F105" s="247"/>
      <c r="G105" s="247"/>
      <c r="H105" s="290"/>
      <c r="J105" s="247"/>
      <c r="K105" s="247"/>
      <c r="L105" s="245"/>
    </row>
    <row r="106" spans="1:72" s="217" customFormat="1" ht="16.5" customHeight="1" x14ac:dyDescent="0.2">
      <c r="A106" s="172"/>
      <c r="B106" s="26"/>
      <c r="C106" s="176"/>
      <c r="D106" s="211"/>
      <c r="E106" s="377" t="s">
        <v>83</v>
      </c>
      <c r="F106" s="346"/>
      <c r="G106" s="346"/>
      <c r="H106" s="346"/>
      <c r="I106" s="93"/>
      <c r="J106" s="211"/>
      <c r="K106" s="211"/>
      <c r="L106" s="30"/>
      <c r="S106" s="172"/>
      <c r="T106" s="172"/>
      <c r="U106" s="172"/>
      <c r="BO106" s="280"/>
      <c r="BP106" s="280"/>
      <c r="BQ106" s="280"/>
      <c r="BR106" s="280"/>
      <c r="BS106" s="280"/>
      <c r="BT106" s="280"/>
    </row>
    <row r="107" spans="1:72" s="217" customFormat="1" ht="12" customHeight="1" x14ac:dyDescent="0.2">
      <c r="A107" s="172"/>
      <c r="B107" s="26"/>
      <c r="C107" s="177" t="s">
        <v>84</v>
      </c>
      <c r="D107" s="211"/>
      <c r="E107" s="211"/>
      <c r="F107" s="211"/>
      <c r="G107" s="211"/>
      <c r="H107" s="289"/>
      <c r="I107" s="93"/>
      <c r="J107" s="211"/>
      <c r="K107" s="211"/>
      <c r="L107" s="30"/>
      <c r="S107" s="172"/>
      <c r="T107" s="172"/>
      <c r="U107" s="172"/>
      <c r="BO107" s="280"/>
      <c r="BP107" s="280"/>
      <c r="BQ107" s="280"/>
      <c r="BR107" s="280"/>
      <c r="BS107" s="280"/>
      <c r="BT107" s="280"/>
    </row>
    <row r="108" spans="1:72" s="217" customFormat="1" ht="16.5" customHeight="1" x14ac:dyDescent="0.2">
      <c r="A108" s="172"/>
      <c r="B108" s="26"/>
      <c r="C108" s="176"/>
      <c r="D108" s="211"/>
      <c r="E108" s="375" t="str">
        <f>E11</f>
        <v>C 01 - Stavební úpravy</v>
      </c>
      <c r="F108" s="346"/>
      <c r="G108" s="346"/>
      <c r="H108" s="346"/>
      <c r="I108" s="93"/>
      <c r="J108" s="211"/>
      <c r="K108" s="211"/>
      <c r="L108" s="30"/>
      <c r="S108" s="172"/>
      <c r="T108" s="172"/>
      <c r="U108" s="172"/>
      <c r="BO108" s="280"/>
      <c r="BP108" s="280"/>
      <c r="BQ108" s="280"/>
      <c r="BR108" s="280"/>
      <c r="BS108" s="280"/>
      <c r="BT108" s="280"/>
    </row>
    <row r="109" spans="1:72" s="217" customFormat="1" ht="6.95" customHeight="1" x14ac:dyDescent="0.2">
      <c r="A109" s="172"/>
      <c r="B109" s="26"/>
      <c r="C109" s="176"/>
      <c r="D109" s="211"/>
      <c r="E109" s="211"/>
      <c r="F109" s="211"/>
      <c r="G109" s="211"/>
      <c r="H109" s="289"/>
      <c r="I109" s="93"/>
      <c r="J109" s="211"/>
      <c r="K109" s="211"/>
      <c r="L109" s="30"/>
      <c r="S109" s="172"/>
      <c r="T109" s="172"/>
      <c r="U109" s="172"/>
      <c r="BO109" s="280"/>
      <c r="BP109" s="280"/>
      <c r="BQ109" s="280"/>
      <c r="BR109" s="280"/>
      <c r="BS109" s="280"/>
      <c r="BT109" s="280"/>
    </row>
    <row r="110" spans="1:72" s="217" customFormat="1" ht="12" customHeight="1" x14ac:dyDescent="0.2">
      <c r="A110" s="172"/>
      <c r="B110" s="26"/>
      <c r="C110" s="177" t="s">
        <v>20</v>
      </c>
      <c r="D110" s="211"/>
      <c r="E110" s="211"/>
      <c r="F110" s="213" t="str">
        <f>F14</f>
        <v xml:space="preserve"> </v>
      </c>
      <c r="G110" s="211"/>
      <c r="H110" s="289"/>
      <c r="I110" s="94" t="s">
        <v>22</v>
      </c>
      <c r="J110" s="212">
        <f>IF(J14="","",J14)</f>
        <v>43861</v>
      </c>
      <c r="K110" s="211"/>
      <c r="L110" s="30"/>
      <c r="S110" s="172"/>
      <c r="T110" s="172"/>
      <c r="U110" s="172"/>
      <c r="BO110" s="280"/>
      <c r="BP110" s="280"/>
      <c r="BQ110" s="280"/>
      <c r="BR110" s="280"/>
      <c r="BS110" s="280"/>
      <c r="BT110" s="280"/>
    </row>
    <row r="111" spans="1:72" s="217" customFormat="1" ht="6.95" customHeight="1" x14ac:dyDescent="0.2">
      <c r="A111" s="172"/>
      <c r="B111" s="26"/>
      <c r="C111" s="176"/>
      <c r="D111" s="211"/>
      <c r="E111" s="211"/>
      <c r="F111" s="211"/>
      <c r="G111" s="211"/>
      <c r="H111" s="289"/>
      <c r="I111" s="93"/>
      <c r="J111" s="211"/>
      <c r="K111" s="211"/>
      <c r="L111" s="30"/>
      <c r="S111" s="172"/>
      <c r="T111" s="172"/>
      <c r="U111" s="172"/>
      <c r="BO111" s="280"/>
      <c r="BP111" s="280"/>
      <c r="BQ111" s="280"/>
      <c r="BR111" s="280"/>
      <c r="BS111" s="280"/>
      <c r="BT111" s="280"/>
    </row>
    <row r="112" spans="1:72" s="217" customFormat="1" ht="13.7" customHeight="1" x14ac:dyDescent="0.2">
      <c r="A112" s="172"/>
      <c r="B112" s="26"/>
      <c r="C112" s="177" t="s">
        <v>23</v>
      </c>
      <c r="D112" s="211"/>
      <c r="E112" s="211"/>
      <c r="F112" s="213" t="str">
        <f>E17</f>
        <v xml:space="preserve"> </v>
      </c>
      <c r="G112" s="211"/>
      <c r="H112" s="289"/>
      <c r="I112" s="94" t="s">
        <v>27</v>
      </c>
      <c r="J112" s="213" t="str">
        <f>E23</f>
        <v xml:space="preserve"> </v>
      </c>
      <c r="K112" s="211"/>
      <c r="L112" s="30"/>
      <c r="S112" s="172"/>
      <c r="T112" s="172"/>
      <c r="U112" s="172"/>
      <c r="BO112" s="280"/>
      <c r="BP112" s="280"/>
      <c r="BQ112" s="280"/>
      <c r="BR112" s="280"/>
      <c r="BS112" s="280"/>
      <c r="BT112" s="280"/>
    </row>
    <row r="113" spans="1:72" s="217" customFormat="1" ht="13.7" customHeight="1" x14ac:dyDescent="0.2">
      <c r="A113" s="172"/>
      <c r="B113" s="26"/>
      <c r="C113" s="177" t="s">
        <v>26</v>
      </c>
      <c r="D113" s="211"/>
      <c r="E113" s="211"/>
      <c r="F113" s="213" t="str">
        <f>IF(E20="","",E20)</f>
        <v>Stavební firma Dráb a spol., s.r.o.</v>
      </c>
      <c r="G113" s="211"/>
      <c r="H113" s="289"/>
      <c r="I113" s="94" t="s">
        <v>29</v>
      </c>
      <c r="J113" s="213" t="str">
        <f>E26</f>
        <v xml:space="preserve"> </v>
      </c>
      <c r="K113" s="211"/>
      <c r="L113" s="30"/>
      <c r="S113" s="172"/>
      <c r="T113" s="172"/>
      <c r="U113" s="172"/>
      <c r="BO113" s="280"/>
      <c r="BP113" s="280"/>
      <c r="BQ113" s="280"/>
      <c r="BR113" s="280"/>
      <c r="BS113" s="280"/>
      <c r="BT113" s="280"/>
    </row>
    <row r="114" spans="1:72" s="217" customFormat="1" ht="10.35" customHeight="1" x14ac:dyDescent="0.2">
      <c r="A114" s="172"/>
      <c r="B114" s="26"/>
      <c r="C114" s="176"/>
      <c r="D114" s="211"/>
      <c r="E114" s="211"/>
      <c r="F114" s="211"/>
      <c r="G114" s="211"/>
      <c r="H114" s="289"/>
      <c r="I114" s="93"/>
      <c r="J114" s="211"/>
      <c r="K114" s="211"/>
      <c r="L114" s="30"/>
      <c r="S114" s="172"/>
      <c r="T114" s="172"/>
      <c r="U114" s="172"/>
      <c r="BO114" s="280"/>
      <c r="BP114" s="280"/>
      <c r="BQ114" s="280"/>
      <c r="BR114" s="280"/>
      <c r="BS114" s="280"/>
      <c r="BT114" s="280"/>
    </row>
    <row r="115" spans="1:72" s="260" customFormat="1" ht="29.25" customHeight="1" x14ac:dyDescent="0.2">
      <c r="A115" s="248"/>
      <c r="B115" s="249"/>
      <c r="C115" s="250" t="s">
        <v>123</v>
      </c>
      <c r="D115" s="251" t="s">
        <v>51</v>
      </c>
      <c r="E115" s="251" t="s">
        <v>47</v>
      </c>
      <c r="F115" s="251" t="s">
        <v>48</v>
      </c>
      <c r="G115" s="251" t="s">
        <v>124</v>
      </c>
      <c r="H115" s="296" t="s">
        <v>125</v>
      </c>
      <c r="I115" s="252" t="s">
        <v>126</v>
      </c>
      <c r="J115" s="251" t="s">
        <v>88</v>
      </c>
      <c r="K115" s="253" t="s">
        <v>127</v>
      </c>
      <c r="L115" s="254"/>
      <c r="M115" s="255" t="s">
        <v>1</v>
      </c>
      <c r="N115" s="256" t="s">
        <v>36</v>
      </c>
      <c r="O115" s="256" t="s">
        <v>128</v>
      </c>
      <c r="P115" s="256" t="s">
        <v>129</v>
      </c>
      <c r="Q115" s="256" t="s">
        <v>130</v>
      </c>
      <c r="R115" s="256" t="s">
        <v>131</v>
      </c>
      <c r="S115" s="257" t="s">
        <v>131</v>
      </c>
      <c r="T115" s="257" t="s">
        <v>132</v>
      </c>
      <c r="U115" s="258" t="s">
        <v>133</v>
      </c>
      <c r="V115" s="259" t="s">
        <v>133</v>
      </c>
      <c r="BO115" s="373" t="s">
        <v>2285</v>
      </c>
      <c r="BP115" s="374"/>
      <c r="BQ115" s="373" t="s">
        <v>2286</v>
      </c>
      <c r="BR115" s="374"/>
      <c r="BS115" s="373" t="s">
        <v>2287</v>
      </c>
      <c r="BT115" s="374"/>
    </row>
    <row r="116" spans="1:72" s="217" customFormat="1" ht="22.9" customHeight="1" x14ac:dyDescent="0.35">
      <c r="A116" s="172"/>
      <c r="B116" s="26"/>
      <c r="C116" s="184" t="s">
        <v>134</v>
      </c>
      <c r="D116" s="211"/>
      <c r="E116" s="211"/>
      <c r="F116" s="211"/>
      <c r="G116" s="211"/>
      <c r="H116" s="289"/>
      <c r="I116" s="93"/>
      <c r="J116" s="131">
        <f>BI116</f>
        <v>6577191.7599999998</v>
      </c>
      <c r="K116" s="211"/>
      <c r="L116" s="30"/>
      <c r="M116" s="58"/>
      <c r="N116" s="59"/>
      <c r="O116" s="59"/>
      <c r="P116" s="132">
        <f>P117+P339+P705</f>
        <v>0</v>
      </c>
      <c r="Q116" s="59"/>
      <c r="R116" s="132">
        <f>R117+R339+R705</f>
        <v>221.11962593000001</v>
      </c>
      <c r="S116" s="231">
        <f>S117+S339+S705</f>
        <v>13.081543499999999</v>
      </c>
      <c r="T116" s="232"/>
      <c r="U116" s="233">
        <f>U117+U339+U705</f>
        <v>376.31307025599995</v>
      </c>
      <c r="V116" s="133">
        <f>V117+V339+V705</f>
        <v>205.78608590999997</v>
      </c>
      <c r="AR116" s="219" t="s">
        <v>65</v>
      </c>
      <c r="AS116" s="219" t="s">
        <v>90</v>
      </c>
      <c r="BI116" s="134">
        <f>BI117+BI339+BI705</f>
        <v>6577191.7599999998</v>
      </c>
      <c r="BO116" s="280"/>
      <c r="BP116" s="309">
        <f>BP117+BP339+BP705</f>
        <v>481975.66966000001</v>
      </c>
      <c r="BQ116" s="172"/>
      <c r="BR116" s="309">
        <f>BR117+BR339+BR705</f>
        <v>630797.84415999986</v>
      </c>
      <c r="BS116" s="280"/>
      <c r="BT116" s="309">
        <f>BT117+BT339+BT705</f>
        <v>906811.49589999986</v>
      </c>
    </row>
    <row r="117" spans="1:72" s="9" customFormat="1" ht="25.9" customHeight="1" x14ac:dyDescent="0.3">
      <c r="A117" s="197"/>
      <c r="B117" s="135"/>
      <c r="C117" s="319"/>
      <c r="D117" s="320" t="s">
        <v>65</v>
      </c>
      <c r="E117" s="321" t="s">
        <v>135</v>
      </c>
      <c r="F117" s="321" t="s">
        <v>136</v>
      </c>
      <c r="G117" s="319"/>
      <c r="H117" s="322"/>
      <c r="I117" s="323"/>
      <c r="J117" s="324">
        <f>BI117</f>
        <v>4077137.21</v>
      </c>
      <c r="K117" s="319"/>
      <c r="L117" s="141"/>
      <c r="M117" s="142"/>
      <c r="N117" s="143"/>
      <c r="O117" s="143"/>
      <c r="P117" s="144">
        <f>P118+P137+P139+P163+P173+P183+P231+P319</f>
        <v>0</v>
      </c>
      <c r="Q117" s="143"/>
      <c r="R117" s="144">
        <f>R118+R137+R139+R163+R173+R183+R231+R319</f>
        <v>204.81653281000001</v>
      </c>
      <c r="S117" s="221">
        <f>S118+S137+S139+S163+S173+S183+S231+S319</f>
        <v>9.9576229999999999</v>
      </c>
      <c r="T117" s="222"/>
      <c r="U117" s="223">
        <f>U118+U137+U139+U163+U173+U183+U231+U319</f>
        <v>370.16367745599996</v>
      </c>
      <c r="V117" s="145">
        <f>V118+V137+V139+V163+V173+V183+V231+V319</f>
        <v>205.72852789999996</v>
      </c>
      <c r="AP117" s="146" t="s">
        <v>73</v>
      </c>
      <c r="AR117" s="147" t="s">
        <v>65</v>
      </c>
      <c r="AS117" s="147" t="s">
        <v>66</v>
      </c>
      <c r="AW117" s="146" t="s">
        <v>137</v>
      </c>
      <c r="BI117" s="148">
        <f>BI118+BI137+BI139+BI163+BI173+BI183+BI231+BI319</f>
        <v>4077137.21</v>
      </c>
      <c r="BO117" s="310"/>
      <c r="BP117" s="311">
        <f>BP118+BP137+BP139+BP163+BP173+BP183+BP231+BP319</f>
        <v>481975.66966000001</v>
      </c>
      <c r="BQ117" s="310"/>
      <c r="BR117" s="311">
        <f>BR118+BR137+BR139+BR163+BR173+BR183+BR231+BR319</f>
        <v>476226.65665999998</v>
      </c>
      <c r="BS117" s="310"/>
      <c r="BT117" s="311">
        <f>BT118+BT137+BT139+BT163+BT173+BT183+BT231+BT319</f>
        <v>782864.28839999996</v>
      </c>
    </row>
    <row r="118" spans="1:72" s="9" customFormat="1" ht="22.9" customHeight="1" x14ac:dyDescent="0.3">
      <c r="A118" s="197"/>
      <c r="B118" s="135"/>
      <c r="C118" s="185"/>
      <c r="D118" s="137" t="s">
        <v>65</v>
      </c>
      <c r="E118" s="149" t="s">
        <v>73</v>
      </c>
      <c r="F118" s="149" t="s">
        <v>138</v>
      </c>
      <c r="G118" s="136"/>
      <c r="H118" s="297"/>
      <c r="I118" s="139"/>
      <c r="J118" s="150">
        <f>BI118</f>
        <v>58335.649999999994</v>
      </c>
      <c r="K118" s="136"/>
      <c r="L118" s="141"/>
      <c r="M118" s="142"/>
      <c r="N118" s="143"/>
      <c r="O118" s="143"/>
      <c r="P118" s="144">
        <f>SUM(P119:P136)</f>
        <v>0</v>
      </c>
      <c r="Q118" s="143"/>
      <c r="R118" s="144">
        <f>SUM(R119:R136)</f>
        <v>11.295999999999999</v>
      </c>
      <c r="S118" s="221">
        <f>SUM(S119:S136)</f>
        <v>0</v>
      </c>
      <c r="T118" s="222"/>
      <c r="U118" s="223">
        <f>SUM(U119:U136)</f>
        <v>0</v>
      </c>
      <c r="V118" s="145">
        <f>SUM(V119:V136)</f>
        <v>0</v>
      </c>
      <c r="AP118" s="146" t="s">
        <v>73</v>
      </c>
      <c r="AR118" s="147" t="s">
        <v>65</v>
      </c>
      <c r="AS118" s="147" t="s">
        <v>73</v>
      </c>
      <c r="AW118" s="146" t="s">
        <v>137</v>
      </c>
      <c r="BI118" s="148">
        <f>SUM(BI119:BI136)</f>
        <v>58335.649999999994</v>
      </c>
      <c r="BO118" s="312"/>
      <c r="BP118" s="313">
        <f>SUM(BP119:BP136)</f>
        <v>0</v>
      </c>
      <c r="BQ118" s="314"/>
      <c r="BR118" s="313">
        <f>SUM(BR119:BR136)</f>
        <v>0</v>
      </c>
      <c r="BS118" s="312"/>
      <c r="BT118" s="313">
        <f>SUM(BT119:BT136)</f>
        <v>0</v>
      </c>
    </row>
    <row r="119" spans="1:72" s="217" customFormat="1" ht="16.5" customHeight="1" x14ac:dyDescent="0.2">
      <c r="A119" s="172"/>
      <c r="B119" s="26"/>
      <c r="C119" s="170" t="s">
        <v>73</v>
      </c>
      <c r="D119" s="151" t="s">
        <v>139</v>
      </c>
      <c r="E119" s="261" t="s">
        <v>140</v>
      </c>
      <c r="F119" s="262" t="s">
        <v>141</v>
      </c>
      <c r="G119" s="151" t="s">
        <v>142</v>
      </c>
      <c r="H119" s="298">
        <v>1.893</v>
      </c>
      <c r="I119" s="152">
        <v>320</v>
      </c>
      <c r="J119" s="153">
        <f t="shared" ref="J119:J136" si="0">ROUND(I119*H119,2)</f>
        <v>605.76</v>
      </c>
      <c r="K119" s="262" t="s">
        <v>143</v>
      </c>
      <c r="L119" s="30"/>
      <c r="M119" s="154" t="s">
        <v>1</v>
      </c>
      <c r="N119" s="155" t="s">
        <v>38</v>
      </c>
      <c r="O119" s="51"/>
      <c r="P119" s="156">
        <f t="shared" ref="P119:P136" si="1">O119*H119</f>
        <v>0</v>
      </c>
      <c r="Q119" s="156">
        <v>0</v>
      </c>
      <c r="R119" s="156">
        <f t="shared" ref="R119:R136" si="2">Q119*H119</f>
        <v>0</v>
      </c>
      <c r="S119" s="230"/>
      <c r="T119" s="156">
        <v>0</v>
      </c>
      <c r="U119" s="234"/>
      <c r="V119" s="157">
        <f t="shared" ref="V119:V136" si="3">T119*H119</f>
        <v>0</v>
      </c>
      <c r="AP119" s="219" t="s">
        <v>144</v>
      </c>
      <c r="AR119" s="219" t="s">
        <v>139</v>
      </c>
      <c r="AS119" s="219" t="s">
        <v>79</v>
      </c>
      <c r="AW119" s="219" t="s">
        <v>137</v>
      </c>
      <c r="BC119" s="158">
        <f t="shared" ref="BC119:BC136" si="4">IF(N119="základní",J119,0)</f>
        <v>0</v>
      </c>
      <c r="BD119" s="158">
        <f t="shared" ref="BD119:BD136" si="5">IF(N119="snížená",J119,0)</f>
        <v>605.76</v>
      </c>
      <c r="BE119" s="158">
        <f t="shared" ref="BE119:BE136" si="6">IF(N119="zákl. přenesená",J119,0)</f>
        <v>0</v>
      </c>
      <c r="BF119" s="158">
        <f t="shared" ref="BF119:BF136" si="7">IF(N119="sníž. přenesená",J119,0)</f>
        <v>0</v>
      </c>
      <c r="BG119" s="158">
        <f t="shared" ref="BG119:BG136" si="8">IF(N119="nulová",J119,0)</f>
        <v>0</v>
      </c>
      <c r="BH119" s="219" t="s">
        <v>79</v>
      </c>
      <c r="BI119" s="158">
        <f t="shared" ref="BI119:BI136" si="9">ROUND(I119*H119,2)</f>
        <v>605.76</v>
      </c>
      <c r="BJ119" s="219" t="s">
        <v>144</v>
      </c>
      <c r="BK119" s="219" t="s">
        <v>145</v>
      </c>
      <c r="BO119" s="315"/>
      <c r="BP119" s="316">
        <f>BO119*I119</f>
        <v>0</v>
      </c>
      <c r="BQ119" s="317"/>
      <c r="BR119" s="316">
        <f>BQ119*I119</f>
        <v>0</v>
      </c>
      <c r="BS119" s="315"/>
      <c r="BT119" s="316">
        <f>BS119*I119</f>
        <v>0</v>
      </c>
    </row>
    <row r="120" spans="1:72" s="217" customFormat="1" ht="16.5" customHeight="1" x14ac:dyDescent="0.2">
      <c r="A120" s="172"/>
      <c r="B120" s="26"/>
      <c r="C120" s="170" t="s">
        <v>79</v>
      </c>
      <c r="D120" s="151" t="s">
        <v>139</v>
      </c>
      <c r="E120" s="261" t="s">
        <v>146</v>
      </c>
      <c r="F120" s="262" t="s">
        <v>147</v>
      </c>
      <c r="G120" s="151" t="s">
        <v>142</v>
      </c>
      <c r="H120" s="298">
        <v>1.893</v>
      </c>
      <c r="I120" s="152">
        <v>39.200000000000003</v>
      </c>
      <c r="J120" s="153">
        <f t="shared" si="0"/>
        <v>74.209999999999994</v>
      </c>
      <c r="K120" s="262" t="s">
        <v>143</v>
      </c>
      <c r="L120" s="30"/>
      <c r="M120" s="154" t="s">
        <v>1</v>
      </c>
      <c r="N120" s="155" t="s">
        <v>38</v>
      </c>
      <c r="O120" s="51"/>
      <c r="P120" s="156">
        <f t="shared" si="1"/>
        <v>0</v>
      </c>
      <c r="Q120" s="156">
        <v>0</v>
      </c>
      <c r="R120" s="156">
        <f t="shared" si="2"/>
        <v>0</v>
      </c>
      <c r="S120" s="230"/>
      <c r="T120" s="156">
        <v>0</v>
      </c>
      <c r="U120" s="234"/>
      <c r="V120" s="157">
        <f t="shared" si="3"/>
        <v>0</v>
      </c>
      <c r="AP120" s="219" t="s">
        <v>144</v>
      </c>
      <c r="AR120" s="219" t="s">
        <v>139</v>
      </c>
      <c r="AS120" s="219" t="s">
        <v>79</v>
      </c>
      <c r="AW120" s="219" t="s">
        <v>137</v>
      </c>
      <c r="BC120" s="158">
        <f t="shared" si="4"/>
        <v>0</v>
      </c>
      <c r="BD120" s="158">
        <f t="shared" si="5"/>
        <v>74.209999999999994</v>
      </c>
      <c r="BE120" s="158">
        <f t="shared" si="6"/>
        <v>0</v>
      </c>
      <c r="BF120" s="158">
        <f t="shared" si="7"/>
        <v>0</v>
      </c>
      <c r="BG120" s="158">
        <f t="shared" si="8"/>
        <v>0</v>
      </c>
      <c r="BH120" s="219" t="s">
        <v>79</v>
      </c>
      <c r="BI120" s="158">
        <f t="shared" si="9"/>
        <v>74.209999999999994</v>
      </c>
      <c r="BJ120" s="219" t="s">
        <v>144</v>
      </c>
      <c r="BK120" s="219" t="s">
        <v>148</v>
      </c>
      <c r="BO120" s="315"/>
      <c r="BP120" s="316">
        <f t="shared" ref="BP120:BP136" si="10">BO120*I120</f>
        <v>0</v>
      </c>
      <c r="BQ120" s="317"/>
      <c r="BR120" s="316">
        <f t="shared" ref="BR120:BR136" si="11">BQ120*I120</f>
        <v>0</v>
      </c>
      <c r="BS120" s="315"/>
      <c r="BT120" s="316">
        <f t="shared" ref="BT120:BT136" si="12">BS120*I120</f>
        <v>0</v>
      </c>
    </row>
    <row r="121" spans="1:72" s="217" customFormat="1" ht="16.5" customHeight="1" x14ac:dyDescent="0.2">
      <c r="A121" s="172"/>
      <c r="B121" s="26"/>
      <c r="C121" s="170" t="s">
        <v>149</v>
      </c>
      <c r="D121" s="151" t="s">
        <v>139</v>
      </c>
      <c r="E121" s="261" t="s">
        <v>150</v>
      </c>
      <c r="F121" s="262" t="s">
        <v>151</v>
      </c>
      <c r="G121" s="151" t="s">
        <v>142</v>
      </c>
      <c r="H121" s="298">
        <v>16.36</v>
      </c>
      <c r="I121" s="152">
        <v>405.51</v>
      </c>
      <c r="J121" s="153">
        <f t="shared" si="0"/>
        <v>6634.14</v>
      </c>
      <c r="K121" s="262" t="s">
        <v>143</v>
      </c>
      <c r="L121" s="30"/>
      <c r="M121" s="154" t="s">
        <v>1</v>
      </c>
      <c r="N121" s="155" t="s">
        <v>38</v>
      </c>
      <c r="O121" s="51"/>
      <c r="P121" s="156">
        <f t="shared" si="1"/>
        <v>0</v>
      </c>
      <c r="Q121" s="156">
        <v>0</v>
      </c>
      <c r="R121" s="156">
        <f t="shared" si="2"/>
        <v>0</v>
      </c>
      <c r="S121" s="230"/>
      <c r="T121" s="156">
        <v>0</v>
      </c>
      <c r="U121" s="234"/>
      <c r="V121" s="157">
        <f t="shared" si="3"/>
        <v>0</v>
      </c>
      <c r="AP121" s="219" t="s">
        <v>144</v>
      </c>
      <c r="AR121" s="219" t="s">
        <v>139</v>
      </c>
      <c r="AS121" s="219" t="s">
        <v>79</v>
      </c>
      <c r="AW121" s="219" t="s">
        <v>137</v>
      </c>
      <c r="BC121" s="158">
        <f t="shared" si="4"/>
        <v>0</v>
      </c>
      <c r="BD121" s="158">
        <f t="shared" si="5"/>
        <v>6634.14</v>
      </c>
      <c r="BE121" s="158">
        <f t="shared" si="6"/>
        <v>0</v>
      </c>
      <c r="BF121" s="158">
        <f t="shared" si="7"/>
        <v>0</v>
      </c>
      <c r="BG121" s="158">
        <f t="shared" si="8"/>
        <v>0</v>
      </c>
      <c r="BH121" s="219" t="s">
        <v>79</v>
      </c>
      <c r="BI121" s="158">
        <f t="shared" si="9"/>
        <v>6634.14</v>
      </c>
      <c r="BJ121" s="219" t="s">
        <v>144</v>
      </c>
      <c r="BK121" s="219" t="s">
        <v>152</v>
      </c>
      <c r="BO121" s="315"/>
      <c r="BP121" s="316">
        <f t="shared" si="10"/>
        <v>0</v>
      </c>
      <c r="BQ121" s="317"/>
      <c r="BR121" s="316">
        <f t="shared" si="11"/>
        <v>0</v>
      </c>
      <c r="BS121" s="315"/>
      <c r="BT121" s="316">
        <f t="shared" si="12"/>
        <v>0</v>
      </c>
    </row>
    <row r="122" spans="1:72" s="217" customFormat="1" ht="16.5" customHeight="1" x14ac:dyDescent="0.2">
      <c r="A122" s="172"/>
      <c r="B122" s="26"/>
      <c r="C122" s="170" t="s">
        <v>144</v>
      </c>
      <c r="D122" s="151" t="s">
        <v>139</v>
      </c>
      <c r="E122" s="261" t="s">
        <v>153</v>
      </c>
      <c r="F122" s="262" t="s">
        <v>154</v>
      </c>
      <c r="G122" s="151" t="s">
        <v>142</v>
      </c>
      <c r="H122" s="298">
        <v>16.36</v>
      </c>
      <c r="I122" s="152">
        <v>321.5</v>
      </c>
      <c r="J122" s="153">
        <f t="shared" si="0"/>
        <v>5259.74</v>
      </c>
      <c r="K122" s="262" t="s">
        <v>143</v>
      </c>
      <c r="L122" s="30"/>
      <c r="M122" s="154" t="s">
        <v>1</v>
      </c>
      <c r="N122" s="155" t="s">
        <v>38</v>
      </c>
      <c r="O122" s="51"/>
      <c r="P122" s="156">
        <f t="shared" si="1"/>
        <v>0</v>
      </c>
      <c r="Q122" s="156">
        <v>0</v>
      </c>
      <c r="R122" s="156">
        <f t="shared" si="2"/>
        <v>0</v>
      </c>
      <c r="S122" s="230"/>
      <c r="T122" s="156">
        <v>0</v>
      </c>
      <c r="U122" s="234"/>
      <c r="V122" s="157">
        <f t="shared" si="3"/>
        <v>0</v>
      </c>
      <c r="AP122" s="219" t="s">
        <v>144</v>
      </c>
      <c r="AR122" s="219" t="s">
        <v>139</v>
      </c>
      <c r="AS122" s="219" t="s">
        <v>79</v>
      </c>
      <c r="AW122" s="219" t="s">
        <v>137</v>
      </c>
      <c r="BC122" s="158">
        <f t="shared" si="4"/>
        <v>0</v>
      </c>
      <c r="BD122" s="158">
        <f t="shared" si="5"/>
        <v>5259.74</v>
      </c>
      <c r="BE122" s="158">
        <f t="shared" si="6"/>
        <v>0</v>
      </c>
      <c r="BF122" s="158">
        <f t="shared" si="7"/>
        <v>0</v>
      </c>
      <c r="BG122" s="158">
        <f t="shared" si="8"/>
        <v>0</v>
      </c>
      <c r="BH122" s="219" t="s">
        <v>79</v>
      </c>
      <c r="BI122" s="158">
        <f t="shared" si="9"/>
        <v>5259.74</v>
      </c>
      <c r="BJ122" s="219" t="s">
        <v>144</v>
      </c>
      <c r="BK122" s="219" t="s">
        <v>155</v>
      </c>
      <c r="BO122" s="315"/>
      <c r="BP122" s="316">
        <f t="shared" si="10"/>
        <v>0</v>
      </c>
      <c r="BQ122" s="317"/>
      <c r="BR122" s="316">
        <f t="shared" si="11"/>
        <v>0</v>
      </c>
      <c r="BS122" s="315"/>
      <c r="BT122" s="316">
        <f t="shared" si="12"/>
        <v>0</v>
      </c>
    </row>
    <row r="123" spans="1:72" s="217" customFormat="1" ht="16.5" customHeight="1" x14ac:dyDescent="0.2">
      <c r="A123" s="172"/>
      <c r="B123" s="26"/>
      <c r="C123" s="170" t="s">
        <v>156</v>
      </c>
      <c r="D123" s="151" t="s">
        <v>139</v>
      </c>
      <c r="E123" s="261" t="s">
        <v>157</v>
      </c>
      <c r="F123" s="262" t="s">
        <v>158</v>
      </c>
      <c r="G123" s="151" t="s">
        <v>142</v>
      </c>
      <c r="H123" s="298">
        <v>12.744</v>
      </c>
      <c r="I123" s="152">
        <v>1768</v>
      </c>
      <c r="J123" s="153">
        <f t="shared" si="0"/>
        <v>22531.39</v>
      </c>
      <c r="K123" s="262" t="s">
        <v>143</v>
      </c>
      <c r="L123" s="30"/>
      <c r="M123" s="154" t="s">
        <v>1</v>
      </c>
      <c r="N123" s="155" t="s">
        <v>38</v>
      </c>
      <c r="O123" s="51"/>
      <c r="P123" s="156">
        <f t="shared" si="1"/>
        <v>0</v>
      </c>
      <c r="Q123" s="156">
        <v>0</v>
      </c>
      <c r="R123" s="156">
        <f t="shared" si="2"/>
        <v>0</v>
      </c>
      <c r="S123" s="230"/>
      <c r="T123" s="156">
        <v>0</v>
      </c>
      <c r="U123" s="234"/>
      <c r="V123" s="157">
        <f t="shared" si="3"/>
        <v>0</v>
      </c>
      <c r="AP123" s="219" t="s">
        <v>144</v>
      </c>
      <c r="AR123" s="219" t="s">
        <v>139</v>
      </c>
      <c r="AS123" s="219" t="s">
        <v>79</v>
      </c>
      <c r="AW123" s="219" t="s">
        <v>137</v>
      </c>
      <c r="BC123" s="158">
        <f t="shared" si="4"/>
        <v>0</v>
      </c>
      <c r="BD123" s="158">
        <f t="shared" si="5"/>
        <v>22531.39</v>
      </c>
      <c r="BE123" s="158">
        <f t="shared" si="6"/>
        <v>0</v>
      </c>
      <c r="BF123" s="158">
        <f t="shared" si="7"/>
        <v>0</v>
      </c>
      <c r="BG123" s="158">
        <f t="shared" si="8"/>
        <v>0</v>
      </c>
      <c r="BH123" s="219" t="s">
        <v>79</v>
      </c>
      <c r="BI123" s="158">
        <f t="shared" si="9"/>
        <v>22531.39</v>
      </c>
      <c r="BJ123" s="219" t="s">
        <v>144</v>
      </c>
      <c r="BK123" s="219" t="s">
        <v>159</v>
      </c>
      <c r="BO123" s="315"/>
      <c r="BP123" s="316">
        <f t="shared" si="10"/>
        <v>0</v>
      </c>
      <c r="BQ123" s="317"/>
      <c r="BR123" s="316">
        <f t="shared" si="11"/>
        <v>0</v>
      </c>
      <c r="BS123" s="315"/>
      <c r="BT123" s="316">
        <f t="shared" si="12"/>
        <v>0</v>
      </c>
    </row>
    <row r="124" spans="1:72" s="217" customFormat="1" ht="16.5" customHeight="1" x14ac:dyDescent="0.2">
      <c r="A124" s="172"/>
      <c r="B124" s="26"/>
      <c r="C124" s="170" t="s">
        <v>160</v>
      </c>
      <c r="D124" s="151" t="s">
        <v>139</v>
      </c>
      <c r="E124" s="261" t="s">
        <v>161</v>
      </c>
      <c r="F124" s="262" t="s">
        <v>162</v>
      </c>
      <c r="G124" s="151" t="s">
        <v>142</v>
      </c>
      <c r="H124" s="298">
        <v>12.744</v>
      </c>
      <c r="I124" s="152">
        <v>177.5</v>
      </c>
      <c r="J124" s="153">
        <f t="shared" si="0"/>
        <v>2262.06</v>
      </c>
      <c r="K124" s="262" t="s">
        <v>143</v>
      </c>
      <c r="L124" s="30"/>
      <c r="M124" s="154" t="s">
        <v>1</v>
      </c>
      <c r="N124" s="155" t="s">
        <v>38</v>
      </c>
      <c r="O124" s="51"/>
      <c r="P124" s="156">
        <f t="shared" si="1"/>
        <v>0</v>
      </c>
      <c r="Q124" s="156">
        <v>0</v>
      </c>
      <c r="R124" s="156">
        <f t="shared" si="2"/>
        <v>0</v>
      </c>
      <c r="S124" s="230"/>
      <c r="T124" s="156">
        <v>0</v>
      </c>
      <c r="U124" s="234"/>
      <c r="V124" s="157">
        <f t="shared" si="3"/>
        <v>0</v>
      </c>
      <c r="AP124" s="219" t="s">
        <v>144</v>
      </c>
      <c r="AR124" s="219" t="s">
        <v>139</v>
      </c>
      <c r="AS124" s="219" t="s">
        <v>79</v>
      </c>
      <c r="AW124" s="219" t="s">
        <v>137</v>
      </c>
      <c r="BC124" s="158">
        <f t="shared" si="4"/>
        <v>0</v>
      </c>
      <c r="BD124" s="158">
        <f t="shared" si="5"/>
        <v>2262.06</v>
      </c>
      <c r="BE124" s="158">
        <f t="shared" si="6"/>
        <v>0</v>
      </c>
      <c r="BF124" s="158">
        <f t="shared" si="7"/>
        <v>0</v>
      </c>
      <c r="BG124" s="158">
        <f t="shared" si="8"/>
        <v>0</v>
      </c>
      <c r="BH124" s="219" t="s">
        <v>79</v>
      </c>
      <c r="BI124" s="158">
        <f t="shared" si="9"/>
        <v>2262.06</v>
      </c>
      <c r="BJ124" s="219" t="s">
        <v>144</v>
      </c>
      <c r="BK124" s="219" t="s">
        <v>163</v>
      </c>
      <c r="BO124" s="315"/>
      <c r="BP124" s="316">
        <f t="shared" si="10"/>
        <v>0</v>
      </c>
      <c r="BQ124" s="317"/>
      <c r="BR124" s="316">
        <f t="shared" si="11"/>
        <v>0</v>
      </c>
      <c r="BS124" s="315"/>
      <c r="BT124" s="316">
        <f t="shared" si="12"/>
        <v>0</v>
      </c>
    </row>
    <row r="125" spans="1:72" s="217" customFormat="1" ht="16.5" customHeight="1" x14ac:dyDescent="0.2">
      <c r="A125" s="172"/>
      <c r="B125" s="26"/>
      <c r="C125" s="170" t="s">
        <v>164</v>
      </c>
      <c r="D125" s="151" t="s">
        <v>139</v>
      </c>
      <c r="E125" s="261" t="s">
        <v>165</v>
      </c>
      <c r="F125" s="262" t="s">
        <v>166</v>
      </c>
      <c r="G125" s="151" t="s">
        <v>142</v>
      </c>
      <c r="H125" s="298">
        <v>12.744</v>
      </c>
      <c r="I125" s="152">
        <v>157</v>
      </c>
      <c r="J125" s="153">
        <f t="shared" si="0"/>
        <v>2000.81</v>
      </c>
      <c r="K125" s="262" t="s">
        <v>143</v>
      </c>
      <c r="L125" s="30"/>
      <c r="M125" s="154" t="s">
        <v>1</v>
      </c>
      <c r="N125" s="155" t="s">
        <v>38</v>
      </c>
      <c r="O125" s="51"/>
      <c r="P125" s="156">
        <f t="shared" si="1"/>
        <v>0</v>
      </c>
      <c r="Q125" s="156">
        <v>0</v>
      </c>
      <c r="R125" s="156">
        <f t="shared" si="2"/>
        <v>0</v>
      </c>
      <c r="S125" s="230"/>
      <c r="T125" s="156">
        <v>0</v>
      </c>
      <c r="U125" s="234"/>
      <c r="V125" s="157">
        <f t="shared" si="3"/>
        <v>0</v>
      </c>
      <c r="AP125" s="219" t="s">
        <v>144</v>
      </c>
      <c r="AR125" s="219" t="s">
        <v>139</v>
      </c>
      <c r="AS125" s="219" t="s">
        <v>79</v>
      </c>
      <c r="AW125" s="219" t="s">
        <v>137</v>
      </c>
      <c r="BC125" s="158">
        <f t="shared" si="4"/>
        <v>0</v>
      </c>
      <c r="BD125" s="158">
        <f t="shared" si="5"/>
        <v>2000.81</v>
      </c>
      <c r="BE125" s="158">
        <f t="shared" si="6"/>
        <v>0</v>
      </c>
      <c r="BF125" s="158">
        <f t="shared" si="7"/>
        <v>0</v>
      </c>
      <c r="BG125" s="158">
        <f t="shared" si="8"/>
        <v>0</v>
      </c>
      <c r="BH125" s="219" t="s">
        <v>79</v>
      </c>
      <c r="BI125" s="158">
        <f t="shared" si="9"/>
        <v>2000.81</v>
      </c>
      <c r="BJ125" s="219" t="s">
        <v>144</v>
      </c>
      <c r="BK125" s="219" t="s">
        <v>167</v>
      </c>
      <c r="BO125" s="315"/>
      <c r="BP125" s="316">
        <f t="shared" si="10"/>
        <v>0</v>
      </c>
      <c r="BQ125" s="317"/>
      <c r="BR125" s="316">
        <f t="shared" si="11"/>
        <v>0</v>
      </c>
      <c r="BS125" s="315"/>
      <c r="BT125" s="316">
        <f t="shared" si="12"/>
        <v>0</v>
      </c>
    </row>
    <row r="126" spans="1:72" s="217" customFormat="1" ht="16.5" customHeight="1" x14ac:dyDescent="0.2">
      <c r="A126" s="172"/>
      <c r="B126" s="26"/>
      <c r="C126" s="170" t="s">
        <v>168</v>
      </c>
      <c r="D126" s="151" t="s">
        <v>139</v>
      </c>
      <c r="E126" s="261" t="s">
        <v>169</v>
      </c>
      <c r="F126" s="262" t="s">
        <v>170</v>
      </c>
      <c r="G126" s="151" t="s">
        <v>142</v>
      </c>
      <c r="H126" s="298">
        <v>12.744</v>
      </c>
      <c r="I126" s="152">
        <v>15.2</v>
      </c>
      <c r="J126" s="153">
        <f t="shared" si="0"/>
        <v>193.71</v>
      </c>
      <c r="K126" s="262" t="s">
        <v>143</v>
      </c>
      <c r="L126" s="30"/>
      <c r="M126" s="154" t="s">
        <v>1</v>
      </c>
      <c r="N126" s="155" t="s">
        <v>38</v>
      </c>
      <c r="O126" s="51"/>
      <c r="P126" s="156">
        <f t="shared" si="1"/>
        <v>0</v>
      </c>
      <c r="Q126" s="156">
        <v>0</v>
      </c>
      <c r="R126" s="156">
        <f t="shared" si="2"/>
        <v>0</v>
      </c>
      <c r="S126" s="230"/>
      <c r="T126" s="156">
        <v>0</v>
      </c>
      <c r="U126" s="234"/>
      <c r="V126" s="157">
        <f t="shared" si="3"/>
        <v>0</v>
      </c>
      <c r="AP126" s="219" t="s">
        <v>144</v>
      </c>
      <c r="AR126" s="219" t="s">
        <v>139</v>
      </c>
      <c r="AS126" s="219" t="s">
        <v>79</v>
      </c>
      <c r="AW126" s="219" t="s">
        <v>137</v>
      </c>
      <c r="BC126" s="158">
        <f t="shared" si="4"/>
        <v>0</v>
      </c>
      <c r="BD126" s="158">
        <f t="shared" si="5"/>
        <v>193.71</v>
      </c>
      <c r="BE126" s="158">
        <f t="shared" si="6"/>
        <v>0</v>
      </c>
      <c r="BF126" s="158">
        <f t="shared" si="7"/>
        <v>0</v>
      </c>
      <c r="BG126" s="158">
        <f t="shared" si="8"/>
        <v>0</v>
      </c>
      <c r="BH126" s="219" t="s">
        <v>79</v>
      </c>
      <c r="BI126" s="158">
        <f t="shared" si="9"/>
        <v>193.71</v>
      </c>
      <c r="BJ126" s="219" t="s">
        <v>144</v>
      </c>
      <c r="BK126" s="219" t="s">
        <v>171</v>
      </c>
      <c r="BO126" s="315"/>
      <c r="BP126" s="316">
        <f t="shared" si="10"/>
        <v>0</v>
      </c>
      <c r="BQ126" s="317"/>
      <c r="BR126" s="316">
        <f t="shared" si="11"/>
        <v>0</v>
      </c>
      <c r="BS126" s="315"/>
      <c r="BT126" s="316">
        <f t="shared" si="12"/>
        <v>0</v>
      </c>
    </row>
    <row r="127" spans="1:72" s="217" customFormat="1" ht="16.5" customHeight="1" x14ac:dyDescent="0.2">
      <c r="A127" s="172"/>
      <c r="B127" s="26"/>
      <c r="C127" s="170" t="s">
        <v>172</v>
      </c>
      <c r="D127" s="151" t="s">
        <v>139</v>
      </c>
      <c r="E127" s="261" t="s">
        <v>173</v>
      </c>
      <c r="F127" s="262" t="s">
        <v>174</v>
      </c>
      <c r="G127" s="151" t="s">
        <v>142</v>
      </c>
      <c r="H127" s="298">
        <v>6.77</v>
      </c>
      <c r="I127" s="152">
        <v>195.5</v>
      </c>
      <c r="J127" s="153">
        <f t="shared" si="0"/>
        <v>1323.54</v>
      </c>
      <c r="K127" s="262" t="s">
        <v>143</v>
      </c>
      <c r="L127" s="30"/>
      <c r="M127" s="154" t="s">
        <v>1</v>
      </c>
      <c r="N127" s="155" t="s">
        <v>38</v>
      </c>
      <c r="O127" s="51"/>
      <c r="P127" s="156">
        <f t="shared" si="1"/>
        <v>0</v>
      </c>
      <c r="Q127" s="156">
        <v>0</v>
      </c>
      <c r="R127" s="156">
        <f t="shared" si="2"/>
        <v>0</v>
      </c>
      <c r="S127" s="230"/>
      <c r="T127" s="156">
        <v>0</v>
      </c>
      <c r="U127" s="234"/>
      <c r="V127" s="157">
        <f t="shared" si="3"/>
        <v>0</v>
      </c>
      <c r="AP127" s="219" t="s">
        <v>144</v>
      </c>
      <c r="AR127" s="219" t="s">
        <v>139</v>
      </c>
      <c r="AS127" s="219" t="s">
        <v>79</v>
      </c>
      <c r="AW127" s="219" t="s">
        <v>137</v>
      </c>
      <c r="BC127" s="158">
        <f t="shared" si="4"/>
        <v>0</v>
      </c>
      <c r="BD127" s="158">
        <f t="shared" si="5"/>
        <v>1323.54</v>
      </c>
      <c r="BE127" s="158">
        <f t="shared" si="6"/>
        <v>0</v>
      </c>
      <c r="BF127" s="158">
        <f t="shared" si="7"/>
        <v>0</v>
      </c>
      <c r="BG127" s="158">
        <f t="shared" si="8"/>
        <v>0</v>
      </c>
      <c r="BH127" s="219" t="s">
        <v>79</v>
      </c>
      <c r="BI127" s="158">
        <f t="shared" si="9"/>
        <v>1323.54</v>
      </c>
      <c r="BJ127" s="219" t="s">
        <v>144</v>
      </c>
      <c r="BK127" s="219" t="s">
        <v>175</v>
      </c>
      <c r="BO127" s="315"/>
      <c r="BP127" s="316">
        <f t="shared" si="10"/>
        <v>0</v>
      </c>
      <c r="BQ127" s="317"/>
      <c r="BR127" s="316">
        <f t="shared" si="11"/>
        <v>0</v>
      </c>
      <c r="BS127" s="315"/>
      <c r="BT127" s="316">
        <f t="shared" si="12"/>
        <v>0</v>
      </c>
    </row>
    <row r="128" spans="1:72" s="217" customFormat="1" ht="16.5" customHeight="1" x14ac:dyDescent="0.2">
      <c r="A128" s="172"/>
      <c r="B128" s="26"/>
      <c r="C128" s="170" t="s">
        <v>176</v>
      </c>
      <c r="D128" s="151" t="s">
        <v>139</v>
      </c>
      <c r="E128" s="261" t="s">
        <v>161</v>
      </c>
      <c r="F128" s="262" t="s">
        <v>162</v>
      </c>
      <c r="G128" s="151" t="s">
        <v>142</v>
      </c>
      <c r="H128" s="298">
        <v>6.77</v>
      </c>
      <c r="I128" s="152">
        <v>177.5</v>
      </c>
      <c r="J128" s="153">
        <f t="shared" si="0"/>
        <v>1201.68</v>
      </c>
      <c r="K128" s="262" t="s">
        <v>143</v>
      </c>
      <c r="L128" s="30"/>
      <c r="M128" s="154" t="s">
        <v>1</v>
      </c>
      <c r="N128" s="155" t="s">
        <v>38</v>
      </c>
      <c r="O128" s="51"/>
      <c r="P128" s="156">
        <f t="shared" si="1"/>
        <v>0</v>
      </c>
      <c r="Q128" s="156">
        <v>0</v>
      </c>
      <c r="R128" s="156">
        <f t="shared" si="2"/>
        <v>0</v>
      </c>
      <c r="S128" s="230"/>
      <c r="T128" s="156">
        <v>0</v>
      </c>
      <c r="U128" s="234"/>
      <c r="V128" s="157">
        <f t="shared" si="3"/>
        <v>0</v>
      </c>
      <c r="AP128" s="219" t="s">
        <v>144</v>
      </c>
      <c r="AR128" s="219" t="s">
        <v>139</v>
      </c>
      <c r="AS128" s="219" t="s">
        <v>79</v>
      </c>
      <c r="AW128" s="219" t="s">
        <v>137</v>
      </c>
      <c r="BC128" s="158">
        <f t="shared" si="4"/>
        <v>0</v>
      </c>
      <c r="BD128" s="158">
        <f t="shared" si="5"/>
        <v>1201.68</v>
      </c>
      <c r="BE128" s="158">
        <f t="shared" si="6"/>
        <v>0</v>
      </c>
      <c r="BF128" s="158">
        <f t="shared" si="7"/>
        <v>0</v>
      </c>
      <c r="BG128" s="158">
        <f t="shared" si="8"/>
        <v>0</v>
      </c>
      <c r="BH128" s="219" t="s">
        <v>79</v>
      </c>
      <c r="BI128" s="158">
        <f t="shared" si="9"/>
        <v>1201.68</v>
      </c>
      <c r="BJ128" s="219" t="s">
        <v>144</v>
      </c>
      <c r="BK128" s="219" t="s">
        <v>177</v>
      </c>
      <c r="BO128" s="315"/>
      <c r="BP128" s="316">
        <f t="shared" si="10"/>
        <v>0</v>
      </c>
      <c r="BQ128" s="317"/>
      <c r="BR128" s="316">
        <f t="shared" si="11"/>
        <v>0</v>
      </c>
      <c r="BS128" s="315"/>
      <c r="BT128" s="316">
        <f t="shared" si="12"/>
        <v>0</v>
      </c>
    </row>
    <row r="129" spans="1:72" s="217" customFormat="1" ht="16.5" customHeight="1" x14ac:dyDescent="0.2">
      <c r="A129" s="172"/>
      <c r="B129" s="26"/>
      <c r="C129" s="170" t="s">
        <v>178</v>
      </c>
      <c r="D129" s="151" t="s">
        <v>139</v>
      </c>
      <c r="E129" s="261" t="s">
        <v>165</v>
      </c>
      <c r="F129" s="262" t="s">
        <v>166</v>
      </c>
      <c r="G129" s="151" t="s">
        <v>142</v>
      </c>
      <c r="H129" s="298">
        <v>6.77</v>
      </c>
      <c r="I129" s="152">
        <v>157</v>
      </c>
      <c r="J129" s="153">
        <f t="shared" si="0"/>
        <v>1062.8900000000001</v>
      </c>
      <c r="K129" s="262" t="s">
        <v>143</v>
      </c>
      <c r="L129" s="30"/>
      <c r="M129" s="154" t="s">
        <v>1</v>
      </c>
      <c r="N129" s="155" t="s">
        <v>38</v>
      </c>
      <c r="O129" s="51"/>
      <c r="P129" s="156">
        <f t="shared" si="1"/>
        <v>0</v>
      </c>
      <c r="Q129" s="156">
        <v>0</v>
      </c>
      <c r="R129" s="156">
        <f t="shared" si="2"/>
        <v>0</v>
      </c>
      <c r="S129" s="230"/>
      <c r="T129" s="156">
        <v>0</v>
      </c>
      <c r="U129" s="234"/>
      <c r="V129" s="157">
        <f t="shared" si="3"/>
        <v>0</v>
      </c>
      <c r="AP129" s="219" t="s">
        <v>144</v>
      </c>
      <c r="AR129" s="219" t="s">
        <v>139</v>
      </c>
      <c r="AS129" s="219" t="s">
        <v>79</v>
      </c>
      <c r="AW129" s="219" t="s">
        <v>137</v>
      </c>
      <c r="BC129" s="158">
        <f t="shared" si="4"/>
        <v>0</v>
      </c>
      <c r="BD129" s="158">
        <f t="shared" si="5"/>
        <v>1062.8900000000001</v>
      </c>
      <c r="BE129" s="158">
        <f t="shared" si="6"/>
        <v>0</v>
      </c>
      <c r="BF129" s="158">
        <f t="shared" si="7"/>
        <v>0</v>
      </c>
      <c r="BG129" s="158">
        <f t="shared" si="8"/>
        <v>0</v>
      </c>
      <c r="BH129" s="219" t="s">
        <v>79</v>
      </c>
      <c r="BI129" s="158">
        <f t="shared" si="9"/>
        <v>1062.8900000000001</v>
      </c>
      <c r="BJ129" s="219" t="s">
        <v>144</v>
      </c>
      <c r="BK129" s="219" t="s">
        <v>179</v>
      </c>
      <c r="BO129" s="315"/>
      <c r="BP129" s="316">
        <f t="shared" si="10"/>
        <v>0</v>
      </c>
      <c r="BQ129" s="317"/>
      <c r="BR129" s="316">
        <f t="shared" si="11"/>
        <v>0</v>
      </c>
      <c r="BS129" s="315"/>
      <c r="BT129" s="316">
        <f t="shared" si="12"/>
        <v>0</v>
      </c>
    </row>
    <row r="130" spans="1:72" s="217" customFormat="1" ht="16.5" customHeight="1" x14ac:dyDescent="0.2">
      <c r="A130" s="172"/>
      <c r="B130" s="26"/>
      <c r="C130" s="170" t="s">
        <v>180</v>
      </c>
      <c r="D130" s="151" t="s">
        <v>139</v>
      </c>
      <c r="E130" s="261" t="s">
        <v>181</v>
      </c>
      <c r="F130" s="262" t="s">
        <v>182</v>
      </c>
      <c r="G130" s="151" t="s">
        <v>142</v>
      </c>
      <c r="H130" s="298">
        <v>6.77</v>
      </c>
      <c r="I130" s="152">
        <v>338</v>
      </c>
      <c r="J130" s="153">
        <f t="shared" si="0"/>
        <v>2288.2600000000002</v>
      </c>
      <c r="K130" s="262" t="s">
        <v>143</v>
      </c>
      <c r="L130" s="30"/>
      <c r="M130" s="154" t="s">
        <v>1</v>
      </c>
      <c r="N130" s="155" t="s">
        <v>38</v>
      </c>
      <c r="O130" s="51"/>
      <c r="P130" s="156">
        <f t="shared" si="1"/>
        <v>0</v>
      </c>
      <c r="Q130" s="156">
        <v>0</v>
      </c>
      <c r="R130" s="156">
        <f t="shared" si="2"/>
        <v>0</v>
      </c>
      <c r="S130" s="230"/>
      <c r="T130" s="156">
        <v>0</v>
      </c>
      <c r="U130" s="234"/>
      <c r="V130" s="157">
        <f t="shared" si="3"/>
        <v>0</v>
      </c>
      <c r="AP130" s="219" t="s">
        <v>144</v>
      </c>
      <c r="AR130" s="219" t="s">
        <v>139</v>
      </c>
      <c r="AS130" s="219" t="s">
        <v>79</v>
      </c>
      <c r="AW130" s="219" t="s">
        <v>137</v>
      </c>
      <c r="BC130" s="158">
        <f t="shared" si="4"/>
        <v>0</v>
      </c>
      <c r="BD130" s="158">
        <f t="shared" si="5"/>
        <v>2288.2600000000002</v>
      </c>
      <c r="BE130" s="158">
        <f t="shared" si="6"/>
        <v>0</v>
      </c>
      <c r="BF130" s="158">
        <f t="shared" si="7"/>
        <v>0</v>
      </c>
      <c r="BG130" s="158">
        <f t="shared" si="8"/>
        <v>0</v>
      </c>
      <c r="BH130" s="219" t="s">
        <v>79</v>
      </c>
      <c r="BI130" s="158">
        <f t="shared" si="9"/>
        <v>2288.2600000000002</v>
      </c>
      <c r="BJ130" s="219" t="s">
        <v>144</v>
      </c>
      <c r="BK130" s="219" t="s">
        <v>183</v>
      </c>
      <c r="BO130" s="315"/>
      <c r="BP130" s="316">
        <f t="shared" si="10"/>
        <v>0</v>
      </c>
      <c r="BQ130" s="317"/>
      <c r="BR130" s="316">
        <f t="shared" si="11"/>
        <v>0</v>
      </c>
      <c r="BS130" s="315"/>
      <c r="BT130" s="316">
        <f t="shared" si="12"/>
        <v>0</v>
      </c>
    </row>
    <row r="131" spans="1:72" s="217" customFormat="1" ht="16.5" customHeight="1" x14ac:dyDescent="0.2">
      <c r="A131" s="172"/>
      <c r="B131" s="26"/>
      <c r="C131" s="170" t="s">
        <v>184</v>
      </c>
      <c r="D131" s="151" t="s">
        <v>139</v>
      </c>
      <c r="E131" s="261" t="s">
        <v>185</v>
      </c>
      <c r="F131" s="262" t="s">
        <v>186</v>
      </c>
      <c r="G131" s="151" t="s">
        <v>142</v>
      </c>
      <c r="H131" s="298">
        <v>16.36</v>
      </c>
      <c r="I131" s="152">
        <v>101.5</v>
      </c>
      <c r="J131" s="153">
        <f t="shared" si="0"/>
        <v>1660.54</v>
      </c>
      <c r="K131" s="262" t="s">
        <v>143</v>
      </c>
      <c r="L131" s="30"/>
      <c r="M131" s="154" t="s">
        <v>1</v>
      </c>
      <c r="N131" s="155" t="s">
        <v>38</v>
      </c>
      <c r="O131" s="51"/>
      <c r="P131" s="156">
        <f t="shared" si="1"/>
        <v>0</v>
      </c>
      <c r="Q131" s="156">
        <v>0</v>
      </c>
      <c r="R131" s="156">
        <f t="shared" si="2"/>
        <v>0</v>
      </c>
      <c r="S131" s="230"/>
      <c r="T131" s="156">
        <v>0</v>
      </c>
      <c r="U131" s="234"/>
      <c r="V131" s="157">
        <f t="shared" si="3"/>
        <v>0</v>
      </c>
      <c r="AP131" s="219" t="s">
        <v>144</v>
      </c>
      <c r="AR131" s="219" t="s">
        <v>139</v>
      </c>
      <c r="AS131" s="219" t="s">
        <v>79</v>
      </c>
      <c r="AW131" s="219" t="s">
        <v>137</v>
      </c>
      <c r="BC131" s="158">
        <f t="shared" si="4"/>
        <v>0</v>
      </c>
      <c r="BD131" s="158">
        <f t="shared" si="5"/>
        <v>1660.54</v>
      </c>
      <c r="BE131" s="158">
        <f t="shared" si="6"/>
        <v>0</v>
      </c>
      <c r="BF131" s="158">
        <f t="shared" si="7"/>
        <v>0</v>
      </c>
      <c r="BG131" s="158">
        <f t="shared" si="8"/>
        <v>0</v>
      </c>
      <c r="BH131" s="219" t="s">
        <v>79</v>
      </c>
      <c r="BI131" s="158">
        <f t="shared" si="9"/>
        <v>1660.54</v>
      </c>
      <c r="BJ131" s="219" t="s">
        <v>144</v>
      </c>
      <c r="BK131" s="219" t="s">
        <v>187</v>
      </c>
      <c r="BO131" s="315"/>
      <c r="BP131" s="316">
        <f t="shared" si="10"/>
        <v>0</v>
      </c>
      <c r="BQ131" s="317"/>
      <c r="BR131" s="316">
        <f t="shared" si="11"/>
        <v>0</v>
      </c>
      <c r="BS131" s="315"/>
      <c r="BT131" s="316">
        <f t="shared" si="12"/>
        <v>0</v>
      </c>
    </row>
    <row r="132" spans="1:72" s="217" customFormat="1" ht="16.5" customHeight="1" x14ac:dyDescent="0.2">
      <c r="A132" s="172"/>
      <c r="B132" s="26"/>
      <c r="C132" s="170" t="s">
        <v>188</v>
      </c>
      <c r="D132" s="151" t="s">
        <v>139</v>
      </c>
      <c r="E132" s="261" t="s">
        <v>189</v>
      </c>
      <c r="F132" s="262" t="s">
        <v>190</v>
      </c>
      <c r="G132" s="151" t="s">
        <v>142</v>
      </c>
      <c r="H132" s="298">
        <v>7.867</v>
      </c>
      <c r="I132" s="152">
        <v>262.5</v>
      </c>
      <c r="J132" s="153">
        <f t="shared" si="0"/>
        <v>2065.09</v>
      </c>
      <c r="K132" s="262" t="s">
        <v>143</v>
      </c>
      <c r="L132" s="30"/>
      <c r="M132" s="154" t="s">
        <v>1</v>
      </c>
      <c r="N132" s="155" t="s">
        <v>38</v>
      </c>
      <c r="O132" s="51"/>
      <c r="P132" s="156">
        <f t="shared" si="1"/>
        <v>0</v>
      </c>
      <c r="Q132" s="156">
        <v>0</v>
      </c>
      <c r="R132" s="156">
        <f t="shared" si="2"/>
        <v>0</v>
      </c>
      <c r="S132" s="230"/>
      <c r="T132" s="156">
        <v>0</v>
      </c>
      <c r="U132" s="234"/>
      <c r="V132" s="157">
        <f t="shared" si="3"/>
        <v>0</v>
      </c>
      <c r="AP132" s="219" t="s">
        <v>144</v>
      </c>
      <c r="AR132" s="219" t="s">
        <v>139</v>
      </c>
      <c r="AS132" s="219" t="s">
        <v>79</v>
      </c>
      <c r="AW132" s="219" t="s">
        <v>137</v>
      </c>
      <c r="BC132" s="158">
        <f t="shared" si="4"/>
        <v>0</v>
      </c>
      <c r="BD132" s="158">
        <f t="shared" si="5"/>
        <v>2065.09</v>
      </c>
      <c r="BE132" s="158">
        <f t="shared" si="6"/>
        <v>0</v>
      </c>
      <c r="BF132" s="158">
        <f t="shared" si="7"/>
        <v>0</v>
      </c>
      <c r="BG132" s="158">
        <f t="shared" si="8"/>
        <v>0</v>
      </c>
      <c r="BH132" s="219" t="s">
        <v>79</v>
      </c>
      <c r="BI132" s="158">
        <f t="shared" si="9"/>
        <v>2065.09</v>
      </c>
      <c r="BJ132" s="219" t="s">
        <v>144</v>
      </c>
      <c r="BK132" s="219" t="s">
        <v>191</v>
      </c>
      <c r="BO132" s="315"/>
      <c r="BP132" s="316">
        <f t="shared" si="10"/>
        <v>0</v>
      </c>
      <c r="BQ132" s="317"/>
      <c r="BR132" s="316">
        <f t="shared" si="11"/>
        <v>0</v>
      </c>
      <c r="BS132" s="315"/>
      <c r="BT132" s="316">
        <f t="shared" si="12"/>
        <v>0</v>
      </c>
    </row>
    <row r="133" spans="1:72" s="217" customFormat="1" ht="16.5" customHeight="1" x14ac:dyDescent="0.2">
      <c r="A133" s="172"/>
      <c r="B133" s="26"/>
      <c r="C133" s="170" t="s">
        <v>8</v>
      </c>
      <c r="D133" s="151" t="s">
        <v>139</v>
      </c>
      <c r="E133" s="261" t="s">
        <v>169</v>
      </c>
      <c r="F133" s="262" t="s">
        <v>170</v>
      </c>
      <c r="G133" s="151" t="s">
        <v>142</v>
      </c>
      <c r="H133" s="298">
        <v>7.867</v>
      </c>
      <c r="I133" s="152">
        <v>15.2</v>
      </c>
      <c r="J133" s="153">
        <f t="shared" si="0"/>
        <v>119.58</v>
      </c>
      <c r="K133" s="262" t="s">
        <v>143</v>
      </c>
      <c r="L133" s="30"/>
      <c r="M133" s="154" t="s">
        <v>1</v>
      </c>
      <c r="N133" s="155" t="s">
        <v>38</v>
      </c>
      <c r="O133" s="51"/>
      <c r="P133" s="156">
        <f t="shared" si="1"/>
        <v>0</v>
      </c>
      <c r="Q133" s="156">
        <v>0</v>
      </c>
      <c r="R133" s="156">
        <f t="shared" si="2"/>
        <v>0</v>
      </c>
      <c r="S133" s="230"/>
      <c r="T133" s="156">
        <v>0</v>
      </c>
      <c r="U133" s="234"/>
      <c r="V133" s="157">
        <f t="shared" si="3"/>
        <v>0</v>
      </c>
      <c r="AP133" s="219" t="s">
        <v>144</v>
      </c>
      <c r="AR133" s="219" t="s">
        <v>139</v>
      </c>
      <c r="AS133" s="219" t="s">
        <v>79</v>
      </c>
      <c r="AW133" s="219" t="s">
        <v>137</v>
      </c>
      <c r="BC133" s="158">
        <f t="shared" si="4"/>
        <v>0</v>
      </c>
      <c r="BD133" s="158">
        <f t="shared" si="5"/>
        <v>119.58</v>
      </c>
      <c r="BE133" s="158">
        <f t="shared" si="6"/>
        <v>0</v>
      </c>
      <c r="BF133" s="158">
        <f t="shared" si="7"/>
        <v>0</v>
      </c>
      <c r="BG133" s="158">
        <f t="shared" si="8"/>
        <v>0</v>
      </c>
      <c r="BH133" s="219" t="s">
        <v>79</v>
      </c>
      <c r="BI133" s="158">
        <f t="shared" si="9"/>
        <v>119.58</v>
      </c>
      <c r="BJ133" s="219" t="s">
        <v>144</v>
      </c>
      <c r="BK133" s="219" t="s">
        <v>192</v>
      </c>
      <c r="BO133" s="315"/>
      <c r="BP133" s="316">
        <f t="shared" si="10"/>
        <v>0</v>
      </c>
      <c r="BQ133" s="317"/>
      <c r="BR133" s="316">
        <f t="shared" si="11"/>
        <v>0</v>
      </c>
      <c r="BS133" s="315"/>
      <c r="BT133" s="316">
        <f t="shared" si="12"/>
        <v>0</v>
      </c>
    </row>
    <row r="134" spans="1:72" s="217" customFormat="1" ht="16.5" customHeight="1" x14ac:dyDescent="0.2">
      <c r="A134" s="172"/>
      <c r="B134" s="26"/>
      <c r="C134" s="170" t="s">
        <v>193</v>
      </c>
      <c r="D134" s="151" t="s">
        <v>139</v>
      </c>
      <c r="E134" s="261" t="s">
        <v>194</v>
      </c>
      <c r="F134" s="262" t="s">
        <v>195</v>
      </c>
      <c r="G134" s="151" t="s">
        <v>196</v>
      </c>
      <c r="H134" s="298">
        <v>16.992999999999999</v>
      </c>
      <c r="I134" s="152">
        <v>200</v>
      </c>
      <c r="J134" s="153">
        <f t="shared" si="0"/>
        <v>3398.6</v>
      </c>
      <c r="K134" s="262" t="s">
        <v>143</v>
      </c>
      <c r="L134" s="30"/>
      <c r="M134" s="154" t="s">
        <v>1</v>
      </c>
      <c r="N134" s="155" t="s">
        <v>38</v>
      </c>
      <c r="O134" s="51"/>
      <c r="P134" s="156">
        <f t="shared" si="1"/>
        <v>0</v>
      </c>
      <c r="Q134" s="156">
        <v>0</v>
      </c>
      <c r="R134" s="156">
        <f t="shared" si="2"/>
        <v>0</v>
      </c>
      <c r="S134" s="230"/>
      <c r="T134" s="156">
        <v>0</v>
      </c>
      <c r="U134" s="234"/>
      <c r="V134" s="157">
        <f t="shared" si="3"/>
        <v>0</v>
      </c>
      <c r="AP134" s="219" t="s">
        <v>144</v>
      </c>
      <c r="AR134" s="219" t="s">
        <v>139</v>
      </c>
      <c r="AS134" s="219" t="s">
        <v>79</v>
      </c>
      <c r="AW134" s="219" t="s">
        <v>137</v>
      </c>
      <c r="BC134" s="158">
        <f t="shared" si="4"/>
        <v>0</v>
      </c>
      <c r="BD134" s="158">
        <f t="shared" si="5"/>
        <v>3398.6</v>
      </c>
      <c r="BE134" s="158">
        <f t="shared" si="6"/>
        <v>0</v>
      </c>
      <c r="BF134" s="158">
        <f t="shared" si="7"/>
        <v>0</v>
      </c>
      <c r="BG134" s="158">
        <f t="shared" si="8"/>
        <v>0</v>
      </c>
      <c r="BH134" s="219" t="s">
        <v>79</v>
      </c>
      <c r="BI134" s="158">
        <f t="shared" si="9"/>
        <v>3398.6</v>
      </c>
      <c r="BJ134" s="219" t="s">
        <v>144</v>
      </c>
      <c r="BK134" s="219" t="s">
        <v>197</v>
      </c>
      <c r="BO134" s="315"/>
      <c r="BP134" s="316">
        <f t="shared" si="10"/>
        <v>0</v>
      </c>
      <c r="BQ134" s="317"/>
      <c r="BR134" s="316">
        <f t="shared" si="11"/>
        <v>0</v>
      </c>
      <c r="BS134" s="315"/>
      <c r="BT134" s="316">
        <f t="shared" si="12"/>
        <v>0</v>
      </c>
    </row>
    <row r="135" spans="1:72" s="217" customFormat="1" ht="16.5" customHeight="1" x14ac:dyDescent="0.2">
      <c r="A135" s="172"/>
      <c r="B135" s="26"/>
      <c r="C135" s="170" t="s">
        <v>198</v>
      </c>
      <c r="D135" s="151" t="s">
        <v>139</v>
      </c>
      <c r="E135" s="261" t="s">
        <v>199</v>
      </c>
      <c r="F135" s="262" t="s">
        <v>200</v>
      </c>
      <c r="G135" s="151" t="s">
        <v>142</v>
      </c>
      <c r="H135" s="298">
        <v>5.6479999999999997</v>
      </c>
      <c r="I135" s="152">
        <v>421</v>
      </c>
      <c r="J135" s="153">
        <f t="shared" si="0"/>
        <v>2377.81</v>
      </c>
      <c r="K135" s="262" t="s">
        <v>143</v>
      </c>
      <c r="L135" s="30"/>
      <c r="M135" s="154" t="s">
        <v>1</v>
      </c>
      <c r="N135" s="155" t="s">
        <v>38</v>
      </c>
      <c r="O135" s="51"/>
      <c r="P135" s="156">
        <f t="shared" si="1"/>
        <v>0</v>
      </c>
      <c r="Q135" s="156">
        <v>0</v>
      </c>
      <c r="R135" s="156">
        <f t="shared" si="2"/>
        <v>0</v>
      </c>
      <c r="S135" s="230"/>
      <c r="T135" s="156">
        <v>0</v>
      </c>
      <c r="U135" s="234"/>
      <c r="V135" s="157">
        <f t="shared" si="3"/>
        <v>0</v>
      </c>
      <c r="AP135" s="219" t="s">
        <v>144</v>
      </c>
      <c r="AR135" s="219" t="s">
        <v>139</v>
      </c>
      <c r="AS135" s="219" t="s">
        <v>79</v>
      </c>
      <c r="AW135" s="219" t="s">
        <v>137</v>
      </c>
      <c r="BC135" s="158">
        <f t="shared" si="4"/>
        <v>0</v>
      </c>
      <c r="BD135" s="158">
        <f t="shared" si="5"/>
        <v>2377.81</v>
      </c>
      <c r="BE135" s="158">
        <f t="shared" si="6"/>
        <v>0</v>
      </c>
      <c r="BF135" s="158">
        <f t="shared" si="7"/>
        <v>0</v>
      </c>
      <c r="BG135" s="158">
        <f t="shared" si="8"/>
        <v>0</v>
      </c>
      <c r="BH135" s="219" t="s">
        <v>79</v>
      </c>
      <c r="BI135" s="158">
        <f t="shared" si="9"/>
        <v>2377.81</v>
      </c>
      <c r="BJ135" s="219" t="s">
        <v>144</v>
      </c>
      <c r="BK135" s="219" t="s">
        <v>201</v>
      </c>
      <c r="BO135" s="315"/>
      <c r="BP135" s="316">
        <f t="shared" si="10"/>
        <v>0</v>
      </c>
      <c r="BQ135" s="317"/>
      <c r="BR135" s="316">
        <f t="shared" si="11"/>
        <v>0</v>
      </c>
      <c r="BS135" s="315"/>
      <c r="BT135" s="316">
        <f t="shared" si="12"/>
        <v>0</v>
      </c>
    </row>
    <row r="136" spans="1:72" s="217" customFormat="1" ht="16.5" customHeight="1" x14ac:dyDescent="0.2">
      <c r="A136" s="172"/>
      <c r="B136" s="26"/>
      <c r="C136" s="186" t="s">
        <v>202</v>
      </c>
      <c r="D136" s="159" t="s">
        <v>203</v>
      </c>
      <c r="E136" s="263" t="s">
        <v>204</v>
      </c>
      <c r="F136" s="264" t="s">
        <v>205</v>
      </c>
      <c r="G136" s="159" t="s">
        <v>196</v>
      </c>
      <c r="H136" s="299">
        <v>11.295999999999999</v>
      </c>
      <c r="I136" s="160">
        <v>290</v>
      </c>
      <c r="J136" s="161">
        <f t="shared" si="0"/>
        <v>3275.84</v>
      </c>
      <c r="K136" s="264" t="s">
        <v>143</v>
      </c>
      <c r="L136" s="162"/>
      <c r="M136" s="163" t="s">
        <v>1</v>
      </c>
      <c r="N136" s="164" t="s">
        <v>38</v>
      </c>
      <c r="O136" s="51"/>
      <c r="P136" s="156">
        <f t="shared" si="1"/>
        <v>0</v>
      </c>
      <c r="Q136" s="156">
        <v>1</v>
      </c>
      <c r="R136" s="156">
        <f t="shared" si="2"/>
        <v>11.295999999999999</v>
      </c>
      <c r="S136" s="230"/>
      <c r="T136" s="156">
        <v>0</v>
      </c>
      <c r="U136" s="234"/>
      <c r="V136" s="157">
        <f t="shared" si="3"/>
        <v>0</v>
      </c>
      <c r="AP136" s="219" t="s">
        <v>168</v>
      </c>
      <c r="AR136" s="219" t="s">
        <v>203</v>
      </c>
      <c r="AS136" s="219" t="s">
        <v>79</v>
      </c>
      <c r="AW136" s="219" t="s">
        <v>137</v>
      </c>
      <c r="BC136" s="158">
        <f t="shared" si="4"/>
        <v>0</v>
      </c>
      <c r="BD136" s="158">
        <f t="shared" si="5"/>
        <v>3275.84</v>
      </c>
      <c r="BE136" s="158">
        <f t="shared" si="6"/>
        <v>0</v>
      </c>
      <c r="BF136" s="158">
        <f t="shared" si="7"/>
        <v>0</v>
      </c>
      <c r="BG136" s="158">
        <f t="shared" si="8"/>
        <v>0</v>
      </c>
      <c r="BH136" s="219" t="s">
        <v>79</v>
      </c>
      <c r="BI136" s="158">
        <f t="shared" si="9"/>
        <v>3275.84</v>
      </c>
      <c r="BJ136" s="219" t="s">
        <v>144</v>
      </c>
      <c r="BK136" s="219" t="s">
        <v>206</v>
      </c>
      <c r="BO136" s="315"/>
      <c r="BP136" s="316">
        <f t="shared" si="10"/>
        <v>0</v>
      </c>
      <c r="BQ136" s="317"/>
      <c r="BR136" s="316">
        <f t="shared" si="11"/>
        <v>0</v>
      </c>
      <c r="BS136" s="315"/>
      <c r="BT136" s="316">
        <f t="shared" si="12"/>
        <v>0</v>
      </c>
    </row>
    <row r="137" spans="1:72" s="9" customFormat="1" ht="22.9" customHeight="1" x14ac:dyDescent="0.3">
      <c r="A137" s="197"/>
      <c r="B137" s="135"/>
      <c r="C137" s="185"/>
      <c r="D137" s="137" t="s">
        <v>65</v>
      </c>
      <c r="E137" s="149" t="s">
        <v>79</v>
      </c>
      <c r="F137" s="149" t="s">
        <v>207</v>
      </c>
      <c r="G137" s="136"/>
      <c r="H137" s="297"/>
      <c r="I137" s="139"/>
      <c r="J137" s="150">
        <f>BI137</f>
        <v>3807.27</v>
      </c>
      <c r="K137" s="136"/>
      <c r="L137" s="141"/>
      <c r="M137" s="142"/>
      <c r="N137" s="143"/>
      <c r="O137" s="143"/>
      <c r="P137" s="144">
        <f>SUM(P138:P138)</f>
        <v>0</v>
      </c>
      <c r="Q137" s="143"/>
      <c r="R137" s="144">
        <f>SUM(R138:R138)</f>
        <v>3.5943496199999996</v>
      </c>
      <c r="S137" s="221">
        <f>SUM(S138:S138)</f>
        <v>0</v>
      </c>
      <c r="T137" s="143"/>
      <c r="U137" s="223">
        <f>SUM(U138:U138)</f>
        <v>0</v>
      </c>
      <c r="V137" s="145">
        <f>SUM(V138:V138)</f>
        <v>0</v>
      </c>
      <c r="AP137" s="146" t="s">
        <v>73</v>
      </c>
      <c r="AR137" s="147" t="s">
        <v>65</v>
      </c>
      <c r="AS137" s="147" t="s">
        <v>73</v>
      </c>
      <c r="AW137" s="146" t="s">
        <v>137</v>
      </c>
      <c r="BI137" s="148">
        <f>SUM(BI138:BI138)</f>
        <v>3807.27</v>
      </c>
      <c r="BO137" s="312"/>
      <c r="BP137" s="313">
        <f>SUM(BP138:BP138)</f>
        <v>0</v>
      </c>
      <c r="BQ137" s="314"/>
      <c r="BR137" s="313">
        <f>SUM(BR138:BR138)</f>
        <v>0</v>
      </c>
      <c r="BS137" s="312"/>
      <c r="BT137" s="313">
        <f>SUM(BT138:BT138)</f>
        <v>0</v>
      </c>
    </row>
    <row r="138" spans="1:72" s="217" customFormat="1" ht="16.5" customHeight="1" x14ac:dyDescent="0.2">
      <c r="A138" s="172"/>
      <c r="B138" s="26"/>
      <c r="C138" s="170" t="s">
        <v>208</v>
      </c>
      <c r="D138" s="151" t="s">
        <v>139</v>
      </c>
      <c r="E138" s="261" t="s">
        <v>209</v>
      </c>
      <c r="F138" s="262" t="s">
        <v>210</v>
      </c>
      <c r="G138" s="151" t="s">
        <v>142</v>
      </c>
      <c r="H138" s="298">
        <v>1.593</v>
      </c>
      <c r="I138" s="152">
        <v>2390</v>
      </c>
      <c r="J138" s="153">
        <f>ROUND(I138*H138,2)</f>
        <v>3807.27</v>
      </c>
      <c r="K138" s="262" t="s">
        <v>143</v>
      </c>
      <c r="L138" s="30"/>
      <c r="M138" s="154" t="s">
        <v>1</v>
      </c>
      <c r="N138" s="155" t="s">
        <v>38</v>
      </c>
      <c r="O138" s="51"/>
      <c r="P138" s="156">
        <f>O138*H138</f>
        <v>0</v>
      </c>
      <c r="Q138" s="156">
        <v>2.2563399999999998</v>
      </c>
      <c r="R138" s="156">
        <f>Q138*H138</f>
        <v>3.5943496199999996</v>
      </c>
      <c r="S138" s="230"/>
      <c r="T138" s="156">
        <v>0</v>
      </c>
      <c r="U138" s="234"/>
      <c r="V138" s="157">
        <f>T138*H138</f>
        <v>0</v>
      </c>
      <c r="AP138" s="219" t="s">
        <v>144</v>
      </c>
      <c r="AR138" s="219" t="s">
        <v>139</v>
      </c>
      <c r="AS138" s="219" t="s">
        <v>79</v>
      </c>
      <c r="AW138" s="219" t="s">
        <v>137</v>
      </c>
      <c r="BC138" s="158">
        <f>IF(N138="základní",J138,0)</f>
        <v>0</v>
      </c>
      <c r="BD138" s="158">
        <f>IF(N138="snížená",J138,0)</f>
        <v>3807.27</v>
      </c>
      <c r="BE138" s="158">
        <f>IF(N138="zákl. přenesená",J138,0)</f>
        <v>0</v>
      </c>
      <c r="BF138" s="158">
        <f>IF(N138="sníž. přenesená",J138,0)</f>
        <v>0</v>
      </c>
      <c r="BG138" s="158">
        <f>IF(N138="nulová",J138,0)</f>
        <v>0</v>
      </c>
      <c r="BH138" s="219" t="s">
        <v>79</v>
      </c>
      <c r="BI138" s="158">
        <f>ROUND(I138*H138,2)</f>
        <v>3807.27</v>
      </c>
      <c r="BJ138" s="219" t="s">
        <v>144</v>
      </c>
      <c r="BK138" s="219" t="s">
        <v>211</v>
      </c>
      <c r="BO138" s="315"/>
      <c r="BP138" s="316">
        <f>BO138*I138</f>
        <v>0</v>
      </c>
      <c r="BQ138" s="317"/>
      <c r="BR138" s="316">
        <f>BQ138*I138</f>
        <v>0</v>
      </c>
      <c r="BS138" s="315"/>
      <c r="BT138" s="316">
        <f>BS138*I138</f>
        <v>0</v>
      </c>
    </row>
    <row r="139" spans="1:72" s="9" customFormat="1" ht="22.9" customHeight="1" x14ac:dyDescent="0.3">
      <c r="A139" s="197"/>
      <c r="B139" s="135"/>
      <c r="C139" s="185"/>
      <c r="D139" s="137" t="s">
        <v>65</v>
      </c>
      <c r="E139" s="149" t="s">
        <v>149</v>
      </c>
      <c r="F139" s="149" t="s">
        <v>212</v>
      </c>
      <c r="G139" s="136"/>
      <c r="H139" s="297"/>
      <c r="I139" s="139"/>
      <c r="J139" s="150">
        <f>BI139</f>
        <v>389158.66</v>
      </c>
      <c r="K139" s="136"/>
      <c r="L139" s="141"/>
      <c r="M139" s="142"/>
      <c r="N139" s="143"/>
      <c r="O139" s="143"/>
      <c r="P139" s="144">
        <f>SUM(P140:P162)</f>
        <v>0</v>
      </c>
      <c r="Q139" s="143"/>
      <c r="R139" s="144">
        <f>SUM(R140:R162)</f>
        <v>50.569788900000013</v>
      </c>
      <c r="S139" s="221">
        <f>SUM(S140:S162)</f>
        <v>0.28274400000000005</v>
      </c>
      <c r="T139" s="143"/>
      <c r="U139" s="223">
        <f>SUM(U140:U162)</f>
        <v>0</v>
      </c>
      <c r="V139" s="145">
        <f>SUM(V140:V162)</f>
        <v>4.3875000000000002</v>
      </c>
      <c r="AP139" s="146" t="s">
        <v>73</v>
      </c>
      <c r="AR139" s="147" t="s">
        <v>65</v>
      </c>
      <c r="AS139" s="147" t="s">
        <v>73</v>
      </c>
      <c r="AW139" s="146" t="s">
        <v>137</v>
      </c>
      <c r="BI139" s="148">
        <f>SUM(BI140:BI162)</f>
        <v>389158.66</v>
      </c>
      <c r="BO139" s="312"/>
      <c r="BP139" s="313">
        <f>SUM(BP140:BP162)</f>
        <v>0</v>
      </c>
      <c r="BQ139" s="314"/>
      <c r="BR139" s="313">
        <f>SUM(BR140:BR162)</f>
        <v>37127.235000000001</v>
      </c>
      <c r="BS139" s="312"/>
      <c r="BT139" s="313">
        <f>SUM(BT140:BT162)</f>
        <v>0</v>
      </c>
    </row>
    <row r="140" spans="1:72" s="217" customFormat="1" ht="16.5" customHeight="1" x14ac:dyDescent="0.2">
      <c r="A140" s="172"/>
      <c r="B140" s="26"/>
      <c r="C140" s="170" t="s">
        <v>213</v>
      </c>
      <c r="D140" s="151" t="s">
        <v>139</v>
      </c>
      <c r="E140" s="261" t="s">
        <v>214</v>
      </c>
      <c r="F140" s="262" t="s">
        <v>215</v>
      </c>
      <c r="G140" s="151" t="s">
        <v>142</v>
      </c>
      <c r="H140" s="298">
        <v>0.17599999999999999</v>
      </c>
      <c r="I140" s="152">
        <v>4335</v>
      </c>
      <c r="J140" s="153">
        <f t="shared" ref="J140:J162" si="13">ROUND(I140*H140,2)</f>
        <v>762.96</v>
      </c>
      <c r="K140" s="262" t="s">
        <v>143</v>
      </c>
      <c r="L140" s="30"/>
      <c r="M140" s="154" t="s">
        <v>1</v>
      </c>
      <c r="N140" s="155" t="s">
        <v>38</v>
      </c>
      <c r="O140" s="51"/>
      <c r="P140" s="156">
        <f t="shared" ref="P140:P162" si="14">O140*H140</f>
        <v>0</v>
      </c>
      <c r="Q140" s="156">
        <v>1.8774999999999999</v>
      </c>
      <c r="R140" s="156">
        <f t="shared" ref="R140:R153" si="15">Q140*H140</f>
        <v>0.33043999999999996</v>
      </c>
      <c r="S140" s="230"/>
      <c r="T140" s="156">
        <v>0</v>
      </c>
      <c r="U140" s="234"/>
      <c r="V140" s="157">
        <f t="shared" ref="V140:V162" si="16">T140*H140</f>
        <v>0</v>
      </c>
      <c r="AP140" s="219" t="s">
        <v>144</v>
      </c>
      <c r="AR140" s="219" t="s">
        <v>139</v>
      </c>
      <c r="AS140" s="219" t="s">
        <v>79</v>
      </c>
      <c r="AW140" s="219" t="s">
        <v>137</v>
      </c>
      <c r="BC140" s="158">
        <f t="shared" ref="BC140:BC162" si="17">IF(N140="základní",J140,0)</f>
        <v>0</v>
      </c>
      <c r="BD140" s="158">
        <f t="shared" ref="BD140:BD162" si="18">IF(N140="snížená",J140,0)</f>
        <v>762.96</v>
      </c>
      <c r="BE140" s="158">
        <f t="shared" ref="BE140:BE162" si="19">IF(N140="zákl. přenesená",J140,0)</f>
        <v>0</v>
      </c>
      <c r="BF140" s="158">
        <f t="shared" ref="BF140:BF162" si="20">IF(N140="sníž. přenesená",J140,0)</f>
        <v>0</v>
      </c>
      <c r="BG140" s="158">
        <f t="shared" ref="BG140:BG162" si="21">IF(N140="nulová",J140,0)</f>
        <v>0</v>
      </c>
      <c r="BH140" s="219" t="s">
        <v>79</v>
      </c>
      <c r="BI140" s="158">
        <f t="shared" ref="BI140:BI162" si="22">ROUND(I140*H140,2)</f>
        <v>762.96</v>
      </c>
      <c r="BJ140" s="219" t="s">
        <v>144</v>
      </c>
      <c r="BK140" s="219" t="s">
        <v>216</v>
      </c>
      <c r="BO140" s="315"/>
      <c r="BP140" s="316">
        <f t="shared" ref="BP140:BP162" si="23">BO140*I140</f>
        <v>0</v>
      </c>
      <c r="BQ140" s="325">
        <v>0.17599999999999999</v>
      </c>
      <c r="BR140" s="316">
        <f t="shared" ref="BR140:BR162" si="24">BQ140*I140</f>
        <v>762.95999999999992</v>
      </c>
      <c r="BS140" s="315"/>
      <c r="BT140" s="316">
        <f t="shared" ref="BT140:BT162" si="25">BS140*I140</f>
        <v>0</v>
      </c>
    </row>
    <row r="141" spans="1:72" s="217" customFormat="1" ht="17.25" customHeight="1" x14ac:dyDescent="0.2">
      <c r="A141" s="172"/>
      <c r="B141" s="26"/>
      <c r="C141" s="170" t="s">
        <v>7</v>
      </c>
      <c r="D141" s="151" t="s">
        <v>139</v>
      </c>
      <c r="E141" s="261" t="s">
        <v>217</v>
      </c>
      <c r="F141" s="262" t="s">
        <v>218</v>
      </c>
      <c r="G141" s="151" t="s">
        <v>142</v>
      </c>
      <c r="H141" s="298">
        <v>8.125</v>
      </c>
      <c r="I141" s="152">
        <v>4335</v>
      </c>
      <c r="J141" s="153">
        <f t="shared" si="13"/>
        <v>35221.879999999997</v>
      </c>
      <c r="K141" s="262" t="s">
        <v>143</v>
      </c>
      <c r="L141" s="30"/>
      <c r="M141" s="154" t="s">
        <v>1</v>
      </c>
      <c r="N141" s="155" t="s">
        <v>38</v>
      </c>
      <c r="O141" s="51"/>
      <c r="P141" s="156">
        <f t="shared" si="14"/>
        <v>0</v>
      </c>
      <c r="Q141" s="156">
        <v>1.3271500000000001</v>
      </c>
      <c r="R141" s="156">
        <f t="shared" si="15"/>
        <v>10.783093750000001</v>
      </c>
      <c r="S141" s="230"/>
      <c r="T141" s="156">
        <v>0</v>
      </c>
      <c r="U141" s="234"/>
      <c r="V141" s="157">
        <f t="shared" si="16"/>
        <v>0</v>
      </c>
      <c r="AP141" s="219" t="s">
        <v>144</v>
      </c>
      <c r="AR141" s="219" t="s">
        <v>139</v>
      </c>
      <c r="AS141" s="219" t="s">
        <v>79</v>
      </c>
      <c r="AW141" s="219" t="s">
        <v>137</v>
      </c>
      <c r="BC141" s="158">
        <f t="shared" si="17"/>
        <v>0</v>
      </c>
      <c r="BD141" s="158">
        <f t="shared" si="18"/>
        <v>35221.879999999997</v>
      </c>
      <c r="BE141" s="158">
        <f t="shared" si="19"/>
        <v>0</v>
      </c>
      <c r="BF141" s="158">
        <f t="shared" si="20"/>
        <v>0</v>
      </c>
      <c r="BG141" s="158">
        <f t="shared" si="21"/>
        <v>0</v>
      </c>
      <c r="BH141" s="219" t="s">
        <v>79</v>
      </c>
      <c r="BI141" s="158">
        <f t="shared" si="22"/>
        <v>35221.879999999997</v>
      </c>
      <c r="BJ141" s="219" t="s">
        <v>144</v>
      </c>
      <c r="BK141" s="219" t="s">
        <v>219</v>
      </c>
      <c r="BO141" s="315"/>
      <c r="BP141" s="316">
        <f t="shared" si="23"/>
        <v>0</v>
      </c>
      <c r="BQ141" s="325">
        <v>8.125</v>
      </c>
      <c r="BR141" s="316">
        <f t="shared" si="24"/>
        <v>35221.875</v>
      </c>
      <c r="BS141" s="315"/>
      <c r="BT141" s="316">
        <f t="shared" si="25"/>
        <v>0</v>
      </c>
    </row>
    <row r="142" spans="1:72" s="217" customFormat="1" ht="16.5" customHeight="1" x14ac:dyDescent="0.2">
      <c r="A142" s="172"/>
      <c r="B142" s="26"/>
      <c r="C142" s="170" t="s">
        <v>220</v>
      </c>
      <c r="D142" s="151" t="s">
        <v>139</v>
      </c>
      <c r="E142" s="261" t="s">
        <v>221</v>
      </c>
      <c r="F142" s="262" t="s">
        <v>222</v>
      </c>
      <c r="G142" s="151" t="s">
        <v>223</v>
      </c>
      <c r="H142" s="298">
        <v>4.3129999999999997</v>
      </c>
      <c r="I142" s="152">
        <v>1524</v>
      </c>
      <c r="J142" s="153">
        <f t="shared" si="13"/>
        <v>6573.01</v>
      </c>
      <c r="K142" s="262" t="s">
        <v>143</v>
      </c>
      <c r="L142" s="30"/>
      <c r="M142" s="154" t="s">
        <v>1</v>
      </c>
      <c r="N142" s="155" t="s">
        <v>38</v>
      </c>
      <c r="O142" s="51"/>
      <c r="P142" s="156">
        <f t="shared" si="14"/>
        <v>0</v>
      </c>
      <c r="Q142" s="156">
        <v>0.45432</v>
      </c>
      <c r="R142" s="156">
        <f t="shared" si="15"/>
        <v>1.9594821599999999</v>
      </c>
      <c r="S142" s="230"/>
      <c r="T142" s="156">
        <v>0</v>
      </c>
      <c r="U142" s="234"/>
      <c r="V142" s="157">
        <f t="shared" si="16"/>
        <v>0</v>
      </c>
      <c r="AP142" s="219" t="s">
        <v>144</v>
      </c>
      <c r="AR142" s="219" t="s">
        <v>139</v>
      </c>
      <c r="AS142" s="219" t="s">
        <v>79</v>
      </c>
      <c r="AW142" s="219" t="s">
        <v>137</v>
      </c>
      <c r="BC142" s="158">
        <f t="shared" si="17"/>
        <v>0</v>
      </c>
      <c r="BD142" s="158">
        <f t="shared" si="18"/>
        <v>6573.01</v>
      </c>
      <c r="BE142" s="158">
        <f t="shared" si="19"/>
        <v>0</v>
      </c>
      <c r="BF142" s="158">
        <f t="shared" si="20"/>
        <v>0</v>
      </c>
      <c r="BG142" s="158">
        <f t="shared" si="21"/>
        <v>0</v>
      </c>
      <c r="BH142" s="219" t="s">
        <v>79</v>
      </c>
      <c r="BI142" s="158">
        <f t="shared" si="22"/>
        <v>6573.01</v>
      </c>
      <c r="BJ142" s="219" t="s">
        <v>144</v>
      </c>
      <c r="BK142" s="219" t="s">
        <v>224</v>
      </c>
      <c r="BO142" s="315"/>
      <c r="BP142" s="316">
        <f t="shared" si="23"/>
        <v>0</v>
      </c>
      <c r="BQ142" s="317"/>
      <c r="BR142" s="316">
        <f t="shared" si="24"/>
        <v>0</v>
      </c>
      <c r="BS142" s="315"/>
      <c r="BT142" s="316">
        <f t="shared" si="25"/>
        <v>0</v>
      </c>
    </row>
    <row r="143" spans="1:72" s="217" customFormat="1" ht="16.5" customHeight="1" x14ac:dyDescent="0.2">
      <c r="A143" s="172"/>
      <c r="B143" s="26"/>
      <c r="C143" s="170" t="s">
        <v>225</v>
      </c>
      <c r="D143" s="151" t="s">
        <v>139</v>
      </c>
      <c r="E143" s="261" t="s">
        <v>226</v>
      </c>
      <c r="F143" s="262" t="s">
        <v>227</v>
      </c>
      <c r="G143" s="151" t="s">
        <v>142</v>
      </c>
      <c r="H143" s="298">
        <v>0.27</v>
      </c>
      <c r="I143" s="152">
        <v>5325</v>
      </c>
      <c r="J143" s="153">
        <f t="shared" si="13"/>
        <v>1437.75</v>
      </c>
      <c r="K143" s="262" t="s">
        <v>143</v>
      </c>
      <c r="L143" s="30"/>
      <c r="M143" s="154" t="s">
        <v>1</v>
      </c>
      <c r="N143" s="155" t="s">
        <v>38</v>
      </c>
      <c r="O143" s="51"/>
      <c r="P143" s="156">
        <f t="shared" si="14"/>
        <v>0</v>
      </c>
      <c r="Q143" s="156">
        <v>2.2903600000000002</v>
      </c>
      <c r="R143" s="156">
        <f t="shared" si="15"/>
        <v>0.61839720000000009</v>
      </c>
      <c r="S143" s="230"/>
      <c r="T143" s="156">
        <v>0</v>
      </c>
      <c r="U143" s="234"/>
      <c r="V143" s="157">
        <f t="shared" si="16"/>
        <v>0</v>
      </c>
      <c r="AP143" s="219" t="s">
        <v>144</v>
      </c>
      <c r="AR143" s="219" t="s">
        <v>139</v>
      </c>
      <c r="AS143" s="219" t="s">
        <v>79</v>
      </c>
      <c r="AW143" s="219" t="s">
        <v>137</v>
      </c>
      <c r="BC143" s="158">
        <f t="shared" si="17"/>
        <v>0</v>
      </c>
      <c r="BD143" s="158">
        <f t="shared" si="18"/>
        <v>1437.75</v>
      </c>
      <c r="BE143" s="158">
        <f t="shared" si="19"/>
        <v>0</v>
      </c>
      <c r="BF143" s="158">
        <f t="shared" si="20"/>
        <v>0</v>
      </c>
      <c r="BG143" s="158">
        <f t="shared" si="21"/>
        <v>0</v>
      </c>
      <c r="BH143" s="219" t="s">
        <v>79</v>
      </c>
      <c r="BI143" s="158">
        <f t="shared" si="22"/>
        <v>1437.75</v>
      </c>
      <c r="BJ143" s="219" t="s">
        <v>144</v>
      </c>
      <c r="BK143" s="219" t="s">
        <v>228</v>
      </c>
      <c r="BO143" s="315"/>
      <c r="BP143" s="316">
        <f t="shared" si="23"/>
        <v>0</v>
      </c>
      <c r="BQ143" s="317"/>
      <c r="BR143" s="316">
        <f t="shared" si="24"/>
        <v>0</v>
      </c>
      <c r="BS143" s="315"/>
      <c r="BT143" s="316">
        <f t="shared" si="25"/>
        <v>0</v>
      </c>
    </row>
    <row r="144" spans="1:72" s="217" customFormat="1" ht="16.5" customHeight="1" x14ac:dyDescent="0.2">
      <c r="A144" s="172"/>
      <c r="B144" s="26"/>
      <c r="C144" s="170" t="s">
        <v>229</v>
      </c>
      <c r="D144" s="151" t="s">
        <v>139</v>
      </c>
      <c r="E144" s="261" t="s">
        <v>230</v>
      </c>
      <c r="F144" s="262" t="s">
        <v>231</v>
      </c>
      <c r="G144" s="151" t="s">
        <v>223</v>
      </c>
      <c r="H144" s="298">
        <v>33.429000000000002</v>
      </c>
      <c r="I144" s="152">
        <v>776</v>
      </c>
      <c r="J144" s="153">
        <f t="shared" si="13"/>
        <v>25940.9</v>
      </c>
      <c r="K144" s="262" t="s">
        <v>143</v>
      </c>
      <c r="L144" s="30"/>
      <c r="M144" s="154" t="s">
        <v>1</v>
      </c>
      <c r="N144" s="155" t="s">
        <v>38</v>
      </c>
      <c r="O144" s="51"/>
      <c r="P144" s="156">
        <f t="shared" si="14"/>
        <v>0</v>
      </c>
      <c r="Q144" s="156">
        <v>8.6260000000000003E-2</v>
      </c>
      <c r="R144" s="156">
        <f t="shared" si="15"/>
        <v>2.8835855400000003</v>
      </c>
      <c r="S144" s="230"/>
      <c r="T144" s="156">
        <v>0</v>
      </c>
      <c r="U144" s="234"/>
      <c r="V144" s="157">
        <f t="shared" si="16"/>
        <v>0</v>
      </c>
      <c r="AP144" s="219" t="s">
        <v>144</v>
      </c>
      <c r="AR144" s="219" t="s">
        <v>139</v>
      </c>
      <c r="AS144" s="219" t="s">
        <v>79</v>
      </c>
      <c r="AW144" s="219" t="s">
        <v>137</v>
      </c>
      <c r="BC144" s="158">
        <f t="shared" si="17"/>
        <v>0</v>
      </c>
      <c r="BD144" s="158">
        <f t="shared" si="18"/>
        <v>25940.9</v>
      </c>
      <c r="BE144" s="158">
        <f t="shared" si="19"/>
        <v>0</v>
      </c>
      <c r="BF144" s="158">
        <f t="shared" si="20"/>
        <v>0</v>
      </c>
      <c r="BG144" s="158">
        <f t="shared" si="21"/>
        <v>0</v>
      </c>
      <c r="BH144" s="219" t="s">
        <v>79</v>
      </c>
      <c r="BI144" s="158">
        <f t="shared" si="22"/>
        <v>25940.9</v>
      </c>
      <c r="BJ144" s="219" t="s">
        <v>144</v>
      </c>
      <c r="BK144" s="219" t="s">
        <v>232</v>
      </c>
      <c r="BO144" s="315"/>
      <c r="BP144" s="316">
        <f t="shared" si="23"/>
        <v>0</v>
      </c>
      <c r="BQ144" s="317"/>
      <c r="BR144" s="316">
        <f t="shared" si="24"/>
        <v>0</v>
      </c>
      <c r="BS144" s="315"/>
      <c r="BT144" s="316">
        <f t="shared" si="25"/>
        <v>0</v>
      </c>
    </row>
    <row r="145" spans="1:72" s="217" customFormat="1" ht="16.5" customHeight="1" x14ac:dyDescent="0.2">
      <c r="A145" s="172"/>
      <c r="B145" s="26"/>
      <c r="C145" s="170" t="s">
        <v>233</v>
      </c>
      <c r="D145" s="151" t="s">
        <v>139</v>
      </c>
      <c r="E145" s="261" t="s">
        <v>234</v>
      </c>
      <c r="F145" s="262" t="s">
        <v>235</v>
      </c>
      <c r="G145" s="151" t="s">
        <v>223</v>
      </c>
      <c r="H145" s="298">
        <v>67.129000000000005</v>
      </c>
      <c r="I145" s="152">
        <v>776</v>
      </c>
      <c r="J145" s="153">
        <f t="shared" si="13"/>
        <v>52092.1</v>
      </c>
      <c r="K145" s="262" t="s">
        <v>143</v>
      </c>
      <c r="L145" s="30"/>
      <c r="M145" s="154" t="s">
        <v>1</v>
      </c>
      <c r="N145" s="155" t="s">
        <v>38</v>
      </c>
      <c r="O145" s="51"/>
      <c r="P145" s="156">
        <f t="shared" si="14"/>
        <v>0</v>
      </c>
      <c r="Q145" s="156">
        <v>0.10324999999999999</v>
      </c>
      <c r="R145" s="156">
        <f t="shared" si="15"/>
        <v>6.9310692500000002</v>
      </c>
      <c r="S145" s="230"/>
      <c r="T145" s="156">
        <v>0</v>
      </c>
      <c r="U145" s="234"/>
      <c r="V145" s="157">
        <f t="shared" si="16"/>
        <v>0</v>
      </c>
      <c r="AP145" s="219" t="s">
        <v>144</v>
      </c>
      <c r="AR145" s="219" t="s">
        <v>139</v>
      </c>
      <c r="AS145" s="219" t="s">
        <v>79</v>
      </c>
      <c r="AW145" s="219" t="s">
        <v>137</v>
      </c>
      <c r="BC145" s="158">
        <f t="shared" si="17"/>
        <v>0</v>
      </c>
      <c r="BD145" s="158">
        <f t="shared" si="18"/>
        <v>52092.1</v>
      </c>
      <c r="BE145" s="158">
        <f t="shared" si="19"/>
        <v>0</v>
      </c>
      <c r="BF145" s="158">
        <f t="shared" si="20"/>
        <v>0</v>
      </c>
      <c r="BG145" s="158">
        <f t="shared" si="21"/>
        <v>0</v>
      </c>
      <c r="BH145" s="219" t="s">
        <v>79</v>
      </c>
      <c r="BI145" s="158">
        <f t="shared" si="22"/>
        <v>52092.1</v>
      </c>
      <c r="BJ145" s="219" t="s">
        <v>144</v>
      </c>
      <c r="BK145" s="219" t="s">
        <v>236</v>
      </c>
      <c r="BO145" s="315"/>
      <c r="BP145" s="316">
        <f t="shared" si="23"/>
        <v>0</v>
      </c>
      <c r="BQ145" s="317"/>
      <c r="BR145" s="316">
        <f t="shared" si="24"/>
        <v>0</v>
      </c>
      <c r="BS145" s="315"/>
      <c r="BT145" s="316">
        <f t="shared" si="25"/>
        <v>0</v>
      </c>
    </row>
    <row r="146" spans="1:72" s="217" customFormat="1" ht="16.5" customHeight="1" x14ac:dyDescent="0.2">
      <c r="A146" s="172"/>
      <c r="B146" s="26"/>
      <c r="C146" s="170" t="s">
        <v>237</v>
      </c>
      <c r="D146" s="151" t="s">
        <v>139</v>
      </c>
      <c r="E146" s="261" t="s">
        <v>238</v>
      </c>
      <c r="F146" s="262" t="s">
        <v>239</v>
      </c>
      <c r="G146" s="151" t="s">
        <v>240</v>
      </c>
      <c r="H146" s="298">
        <v>38.088000000000001</v>
      </c>
      <c r="I146" s="152">
        <v>78.2</v>
      </c>
      <c r="J146" s="153">
        <f t="shared" si="13"/>
        <v>2978.48</v>
      </c>
      <c r="K146" s="262" t="s">
        <v>143</v>
      </c>
      <c r="L146" s="30"/>
      <c r="M146" s="154" t="s">
        <v>1</v>
      </c>
      <c r="N146" s="155" t="s">
        <v>38</v>
      </c>
      <c r="O146" s="51"/>
      <c r="P146" s="156">
        <f t="shared" si="14"/>
        <v>0</v>
      </c>
      <c r="Q146" s="156">
        <v>1.2E-4</v>
      </c>
      <c r="R146" s="156">
        <f t="shared" si="15"/>
        <v>4.5705600000000004E-3</v>
      </c>
      <c r="S146" s="230"/>
      <c r="T146" s="156">
        <v>0</v>
      </c>
      <c r="U146" s="234"/>
      <c r="V146" s="157">
        <f t="shared" si="16"/>
        <v>0</v>
      </c>
      <c r="AP146" s="219" t="s">
        <v>144</v>
      </c>
      <c r="AR146" s="219" t="s">
        <v>139</v>
      </c>
      <c r="AS146" s="219" t="s">
        <v>79</v>
      </c>
      <c r="AW146" s="219" t="s">
        <v>137</v>
      </c>
      <c r="BC146" s="158">
        <f t="shared" si="17"/>
        <v>0</v>
      </c>
      <c r="BD146" s="158">
        <f t="shared" si="18"/>
        <v>2978.48</v>
      </c>
      <c r="BE146" s="158">
        <f t="shared" si="19"/>
        <v>0</v>
      </c>
      <c r="BF146" s="158">
        <f t="shared" si="20"/>
        <v>0</v>
      </c>
      <c r="BG146" s="158">
        <f t="shared" si="21"/>
        <v>0</v>
      </c>
      <c r="BH146" s="219" t="s">
        <v>79</v>
      </c>
      <c r="BI146" s="158">
        <f t="shared" si="22"/>
        <v>2978.48</v>
      </c>
      <c r="BJ146" s="219" t="s">
        <v>144</v>
      </c>
      <c r="BK146" s="219" t="s">
        <v>241</v>
      </c>
      <c r="BO146" s="315"/>
      <c r="BP146" s="316">
        <f t="shared" si="23"/>
        <v>0</v>
      </c>
      <c r="BQ146" s="317"/>
      <c r="BR146" s="316">
        <f t="shared" si="24"/>
        <v>0</v>
      </c>
      <c r="BS146" s="315"/>
      <c r="BT146" s="316">
        <f t="shared" si="25"/>
        <v>0</v>
      </c>
    </row>
    <row r="147" spans="1:72" s="217" customFormat="1" ht="16.5" customHeight="1" x14ac:dyDescent="0.2">
      <c r="A147" s="172"/>
      <c r="B147" s="26"/>
      <c r="C147" s="170" t="s">
        <v>242</v>
      </c>
      <c r="D147" s="151" t="s">
        <v>139</v>
      </c>
      <c r="E147" s="261" t="s">
        <v>243</v>
      </c>
      <c r="F147" s="262" t="s">
        <v>244</v>
      </c>
      <c r="G147" s="151" t="s">
        <v>240</v>
      </c>
      <c r="H147" s="298">
        <v>67.2</v>
      </c>
      <c r="I147" s="152">
        <v>107</v>
      </c>
      <c r="J147" s="153">
        <f t="shared" si="13"/>
        <v>7190.4</v>
      </c>
      <c r="K147" s="262" t="s">
        <v>143</v>
      </c>
      <c r="L147" s="30"/>
      <c r="M147" s="154" t="s">
        <v>1</v>
      </c>
      <c r="N147" s="155" t="s">
        <v>38</v>
      </c>
      <c r="O147" s="51"/>
      <c r="P147" s="156">
        <f t="shared" si="14"/>
        <v>0</v>
      </c>
      <c r="Q147" s="156">
        <v>1.2E-4</v>
      </c>
      <c r="R147" s="156">
        <f t="shared" si="15"/>
        <v>8.064E-3</v>
      </c>
      <c r="S147" s="230"/>
      <c r="T147" s="156">
        <v>0</v>
      </c>
      <c r="U147" s="234"/>
      <c r="V147" s="157">
        <f t="shared" si="16"/>
        <v>0</v>
      </c>
      <c r="AP147" s="219" t="s">
        <v>144</v>
      </c>
      <c r="AR147" s="219" t="s">
        <v>139</v>
      </c>
      <c r="AS147" s="219" t="s">
        <v>79</v>
      </c>
      <c r="AW147" s="219" t="s">
        <v>137</v>
      </c>
      <c r="BC147" s="158">
        <f t="shared" si="17"/>
        <v>0</v>
      </c>
      <c r="BD147" s="158">
        <f t="shared" si="18"/>
        <v>7190.4</v>
      </c>
      <c r="BE147" s="158">
        <f t="shared" si="19"/>
        <v>0</v>
      </c>
      <c r="BF147" s="158">
        <f t="shared" si="20"/>
        <v>0</v>
      </c>
      <c r="BG147" s="158">
        <f t="shared" si="21"/>
        <v>0</v>
      </c>
      <c r="BH147" s="219" t="s">
        <v>79</v>
      </c>
      <c r="BI147" s="158">
        <f t="shared" si="22"/>
        <v>7190.4</v>
      </c>
      <c r="BJ147" s="219" t="s">
        <v>144</v>
      </c>
      <c r="BK147" s="219" t="s">
        <v>245</v>
      </c>
      <c r="BO147" s="315"/>
      <c r="BP147" s="316">
        <f t="shared" si="23"/>
        <v>0</v>
      </c>
      <c r="BQ147" s="317"/>
      <c r="BR147" s="316">
        <f t="shared" si="24"/>
        <v>0</v>
      </c>
      <c r="BS147" s="315"/>
      <c r="BT147" s="316">
        <f t="shared" si="25"/>
        <v>0</v>
      </c>
    </row>
    <row r="148" spans="1:72" s="217" customFormat="1" ht="16.5" customHeight="1" x14ac:dyDescent="0.2">
      <c r="A148" s="172"/>
      <c r="B148" s="26"/>
      <c r="C148" s="170" t="s">
        <v>246</v>
      </c>
      <c r="D148" s="151" t="s">
        <v>139</v>
      </c>
      <c r="E148" s="261" t="s">
        <v>247</v>
      </c>
      <c r="F148" s="262" t="s">
        <v>248</v>
      </c>
      <c r="G148" s="151" t="s">
        <v>223</v>
      </c>
      <c r="H148" s="298">
        <v>122.346</v>
      </c>
      <c r="I148" s="152">
        <v>194.5</v>
      </c>
      <c r="J148" s="153">
        <f t="shared" si="13"/>
        <v>23796.3</v>
      </c>
      <c r="K148" s="262" t="s">
        <v>143</v>
      </c>
      <c r="L148" s="30"/>
      <c r="M148" s="154" t="s">
        <v>1</v>
      </c>
      <c r="N148" s="155" t="s">
        <v>38</v>
      </c>
      <c r="O148" s="51"/>
      <c r="P148" s="156">
        <f t="shared" si="14"/>
        <v>0</v>
      </c>
      <c r="Q148" s="156">
        <v>4.795E-2</v>
      </c>
      <c r="R148" s="156">
        <f t="shared" si="15"/>
        <v>5.8664906999999999</v>
      </c>
      <c r="S148" s="230"/>
      <c r="T148" s="156">
        <v>0</v>
      </c>
      <c r="U148" s="234"/>
      <c r="V148" s="157">
        <f t="shared" si="16"/>
        <v>0</v>
      </c>
      <c r="AP148" s="219" t="s">
        <v>144</v>
      </c>
      <c r="AR148" s="219" t="s">
        <v>139</v>
      </c>
      <c r="AS148" s="219" t="s">
        <v>79</v>
      </c>
      <c r="AW148" s="219" t="s">
        <v>137</v>
      </c>
      <c r="BC148" s="158">
        <f t="shared" si="17"/>
        <v>0</v>
      </c>
      <c r="BD148" s="158">
        <f t="shared" si="18"/>
        <v>23796.3</v>
      </c>
      <c r="BE148" s="158">
        <f t="shared" si="19"/>
        <v>0</v>
      </c>
      <c r="BF148" s="158">
        <f t="shared" si="20"/>
        <v>0</v>
      </c>
      <c r="BG148" s="158">
        <f t="shared" si="21"/>
        <v>0</v>
      </c>
      <c r="BH148" s="219" t="s">
        <v>79</v>
      </c>
      <c r="BI148" s="158">
        <f t="shared" si="22"/>
        <v>23796.3</v>
      </c>
      <c r="BJ148" s="219" t="s">
        <v>144</v>
      </c>
      <c r="BK148" s="219" t="s">
        <v>249</v>
      </c>
      <c r="BO148" s="315"/>
      <c r="BP148" s="316">
        <f t="shared" si="23"/>
        <v>0</v>
      </c>
      <c r="BQ148" s="317"/>
      <c r="BR148" s="316">
        <f t="shared" si="24"/>
        <v>0</v>
      </c>
      <c r="BS148" s="315"/>
      <c r="BT148" s="316">
        <f t="shared" si="25"/>
        <v>0</v>
      </c>
    </row>
    <row r="149" spans="1:72" s="217" customFormat="1" ht="16.5" customHeight="1" x14ac:dyDescent="0.2">
      <c r="A149" s="172"/>
      <c r="B149" s="26"/>
      <c r="C149" s="170" t="s">
        <v>250</v>
      </c>
      <c r="D149" s="151" t="s">
        <v>139</v>
      </c>
      <c r="E149" s="261" t="s">
        <v>251</v>
      </c>
      <c r="F149" s="262" t="s">
        <v>252</v>
      </c>
      <c r="G149" s="151" t="s">
        <v>223</v>
      </c>
      <c r="H149" s="298">
        <v>312.72399999999999</v>
      </c>
      <c r="I149" s="152">
        <v>204</v>
      </c>
      <c r="J149" s="153">
        <f t="shared" si="13"/>
        <v>63795.7</v>
      </c>
      <c r="K149" s="262" t="s">
        <v>143</v>
      </c>
      <c r="L149" s="30"/>
      <c r="M149" s="154" t="s">
        <v>1</v>
      </c>
      <c r="N149" s="155" t="s">
        <v>38</v>
      </c>
      <c r="O149" s="51"/>
      <c r="P149" s="156">
        <f t="shared" si="14"/>
        <v>0</v>
      </c>
      <c r="Q149" s="156">
        <v>2.8570000000000002E-2</v>
      </c>
      <c r="R149" s="156">
        <f t="shared" si="15"/>
        <v>8.9345246800000009</v>
      </c>
      <c r="S149" s="230"/>
      <c r="T149" s="156">
        <v>0</v>
      </c>
      <c r="U149" s="234"/>
      <c r="V149" s="157">
        <f t="shared" si="16"/>
        <v>0</v>
      </c>
      <c r="AP149" s="219" t="s">
        <v>144</v>
      </c>
      <c r="AR149" s="219" t="s">
        <v>139</v>
      </c>
      <c r="AS149" s="219" t="s">
        <v>79</v>
      </c>
      <c r="AW149" s="219" t="s">
        <v>137</v>
      </c>
      <c r="BC149" s="158">
        <f t="shared" si="17"/>
        <v>0</v>
      </c>
      <c r="BD149" s="158">
        <f t="shared" si="18"/>
        <v>63795.7</v>
      </c>
      <c r="BE149" s="158">
        <f t="shared" si="19"/>
        <v>0</v>
      </c>
      <c r="BF149" s="158">
        <f t="shared" si="20"/>
        <v>0</v>
      </c>
      <c r="BG149" s="158">
        <f t="shared" si="21"/>
        <v>0</v>
      </c>
      <c r="BH149" s="219" t="s">
        <v>79</v>
      </c>
      <c r="BI149" s="158">
        <f t="shared" si="22"/>
        <v>63795.7</v>
      </c>
      <c r="BJ149" s="219" t="s">
        <v>144</v>
      </c>
      <c r="BK149" s="219" t="s">
        <v>253</v>
      </c>
      <c r="BO149" s="315"/>
      <c r="BP149" s="316">
        <f t="shared" si="23"/>
        <v>0</v>
      </c>
      <c r="BQ149" s="317"/>
      <c r="BR149" s="316">
        <f t="shared" si="24"/>
        <v>0</v>
      </c>
      <c r="BS149" s="315"/>
      <c r="BT149" s="316">
        <f t="shared" si="25"/>
        <v>0</v>
      </c>
    </row>
    <row r="150" spans="1:72" s="217" customFormat="1" ht="16.5" customHeight="1" x14ac:dyDescent="0.2">
      <c r="A150" s="172"/>
      <c r="B150" s="26"/>
      <c r="C150" s="170" t="s">
        <v>254</v>
      </c>
      <c r="D150" s="151" t="s">
        <v>139</v>
      </c>
      <c r="E150" s="261" t="s">
        <v>255</v>
      </c>
      <c r="F150" s="262" t="s">
        <v>256</v>
      </c>
      <c r="G150" s="151" t="s">
        <v>257</v>
      </c>
      <c r="H150" s="298">
        <v>8</v>
      </c>
      <c r="I150" s="152">
        <v>350</v>
      </c>
      <c r="J150" s="153">
        <f t="shared" si="13"/>
        <v>2800</v>
      </c>
      <c r="K150" s="262" t="s">
        <v>143</v>
      </c>
      <c r="L150" s="30"/>
      <c r="M150" s="154" t="s">
        <v>1</v>
      </c>
      <c r="N150" s="155" t="s">
        <v>38</v>
      </c>
      <c r="O150" s="51"/>
      <c r="P150" s="156">
        <f t="shared" si="14"/>
        <v>0</v>
      </c>
      <c r="Q150" s="156">
        <v>3.2079999999999997E-2</v>
      </c>
      <c r="R150" s="156">
        <f t="shared" si="15"/>
        <v>0.25663999999999998</v>
      </c>
      <c r="S150" s="230"/>
      <c r="T150" s="156">
        <v>0</v>
      </c>
      <c r="U150" s="234"/>
      <c r="V150" s="157">
        <f t="shared" si="16"/>
        <v>0</v>
      </c>
      <c r="AP150" s="219" t="s">
        <v>144</v>
      </c>
      <c r="AR150" s="219" t="s">
        <v>139</v>
      </c>
      <c r="AS150" s="219" t="s">
        <v>79</v>
      </c>
      <c r="AW150" s="219" t="s">
        <v>137</v>
      </c>
      <c r="BC150" s="158">
        <f t="shared" si="17"/>
        <v>0</v>
      </c>
      <c r="BD150" s="158">
        <f t="shared" si="18"/>
        <v>2800</v>
      </c>
      <c r="BE150" s="158">
        <f t="shared" si="19"/>
        <v>0</v>
      </c>
      <c r="BF150" s="158">
        <f t="shared" si="20"/>
        <v>0</v>
      </c>
      <c r="BG150" s="158">
        <f t="shared" si="21"/>
        <v>0</v>
      </c>
      <c r="BH150" s="219" t="s">
        <v>79</v>
      </c>
      <c r="BI150" s="158">
        <f t="shared" si="22"/>
        <v>2800</v>
      </c>
      <c r="BJ150" s="219" t="s">
        <v>144</v>
      </c>
      <c r="BK150" s="219" t="s">
        <v>258</v>
      </c>
      <c r="BO150" s="315"/>
      <c r="BP150" s="316">
        <f t="shared" si="23"/>
        <v>0</v>
      </c>
      <c r="BQ150" s="317"/>
      <c r="BR150" s="316">
        <f t="shared" si="24"/>
        <v>0</v>
      </c>
      <c r="BS150" s="315"/>
      <c r="BT150" s="316">
        <f t="shared" si="25"/>
        <v>0</v>
      </c>
    </row>
    <row r="151" spans="1:72" s="217" customFormat="1" ht="16.5" customHeight="1" x14ac:dyDescent="0.2">
      <c r="A151" s="172"/>
      <c r="B151" s="26"/>
      <c r="C151" s="170" t="s">
        <v>259</v>
      </c>
      <c r="D151" s="151" t="s">
        <v>139</v>
      </c>
      <c r="E151" s="261" t="s">
        <v>260</v>
      </c>
      <c r="F151" s="262" t="s">
        <v>261</v>
      </c>
      <c r="G151" s="151" t="s">
        <v>257</v>
      </c>
      <c r="H151" s="298">
        <v>9</v>
      </c>
      <c r="I151" s="152">
        <v>550</v>
      </c>
      <c r="J151" s="153">
        <f t="shared" si="13"/>
        <v>4950</v>
      </c>
      <c r="K151" s="262" t="s">
        <v>143</v>
      </c>
      <c r="L151" s="30"/>
      <c r="M151" s="154" t="s">
        <v>1</v>
      </c>
      <c r="N151" s="155" t="s">
        <v>38</v>
      </c>
      <c r="O151" s="51"/>
      <c r="P151" s="156">
        <f t="shared" si="14"/>
        <v>0</v>
      </c>
      <c r="Q151" s="156">
        <v>3.909E-2</v>
      </c>
      <c r="R151" s="156">
        <f t="shared" si="15"/>
        <v>0.35181000000000001</v>
      </c>
      <c r="S151" s="230"/>
      <c r="T151" s="156">
        <v>0</v>
      </c>
      <c r="U151" s="234"/>
      <c r="V151" s="157">
        <f t="shared" si="16"/>
        <v>0</v>
      </c>
      <c r="AP151" s="219" t="s">
        <v>144</v>
      </c>
      <c r="AR151" s="219" t="s">
        <v>139</v>
      </c>
      <c r="AS151" s="219" t="s">
        <v>79</v>
      </c>
      <c r="AW151" s="219" t="s">
        <v>137</v>
      </c>
      <c r="BC151" s="158">
        <f t="shared" si="17"/>
        <v>0</v>
      </c>
      <c r="BD151" s="158">
        <f t="shared" si="18"/>
        <v>4950</v>
      </c>
      <c r="BE151" s="158">
        <f t="shared" si="19"/>
        <v>0</v>
      </c>
      <c r="BF151" s="158">
        <f t="shared" si="20"/>
        <v>0</v>
      </c>
      <c r="BG151" s="158">
        <f t="shared" si="21"/>
        <v>0</v>
      </c>
      <c r="BH151" s="219" t="s">
        <v>79</v>
      </c>
      <c r="BI151" s="158">
        <f t="shared" si="22"/>
        <v>4950</v>
      </c>
      <c r="BJ151" s="219" t="s">
        <v>144</v>
      </c>
      <c r="BK151" s="219" t="s">
        <v>262</v>
      </c>
      <c r="BO151" s="315"/>
      <c r="BP151" s="316">
        <f t="shared" si="23"/>
        <v>0</v>
      </c>
      <c r="BQ151" s="317"/>
      <c r="BR151" s="316">
        <f t="shared" si="24"/>
        <v>0</v>
      </c>
      <c r="BS151" s="315"/>
      <c r="BT151" s="316">
        <f t="shared" si="25"/>
        <v>0</v>
      </c>
    </row>
    <row r="152" spans="1:72" s="217" customFormat="1" ht="16.5" customHeight="1" x14ac:dyDescent="0.2">
      <c r="A152" s="172"/>
      <c r="B152" s="26"/>
      <c r="C152" s="170" t="s">
        <v>263</v>
      </c>
      <c r="D152" s="151" t="s">
        <v>139</v>
      </c>
      <c r="E152" s="261" t="s">
        <v>264</v>
      </c>
      <c r="F152" s="262" t="s">
        <v>265</v>
      </c>
      <c r="G152" s="151" t="s">
        <v>196</v>
      </c>
      <c r="H152" s="298">
        <v>3.2000000000000001E-2</v>
      </c>
      <c r="I152" s="152">
        <v>35700</v>
      </c>
      <c r="J152" s="153">
        <f t="shared" si="13"/>
        <v>1142.4000000000001</v>
      </c>
      <c r="K152" s="262" t="s">
        <v>143</v>
      </c>
      <c r="L152" s="30"/>
      <c r="M152" s="154" t="s">
        <v>1</v>
      </c>
      <c r="N152" s="155" t="s">
        <v>38</v>
      </c>
      <c r="O152" s="51"/>
      <c r="P152" s="156">
        <f t="shared" si="14"/>
        <v>0</v>
      </c>
      <c r="Q152" s="156">
        <v>1.0900000000000001</v>
      </c>
      <c r="R152" s="156">
        <f t="shared" si="15"/>
        <v>3.4880000000000001E-2</v>
      </c>
      <c r="S152" s="230"/>
      <c r="T152" s="156">
        <v>0</v>
      </c>
      <c r="U152" s="234"/>
      <c r="V152" s="157">
        <f t="shared" si="16"/>
        <v>0</v>
      </c>
      <c r="AP152" s="219" t="s">
        <v>144</v>
      </c>
      <c r="AR152" s="219" t="s">
        <v>139</v>
      </c>
      <c r="AS152" s="219" t="s">
        <v>79</v>
      </c>
      <c r="AW152" s="219" t="s">
        <v>137</v>
      </c>
      <c r="BC152" s="158">
        <f t="shared" si="17"/>
        <v>0</v>
      </c>
      <c r="BD152" s="158">
        <f t="shared" si="18"/>
        <v>1142.4000000000001</v>
      </c>
      <c r="BE152" s="158">
        <f t="shared" si="19"/>
        <v>0</v>
      </c>
      <c r="BF152" s="158">
        <f t="shared" si="20"/>
        <v>0</v>
      </c>
      <c r="BG152" s="158">
        <f t="shared" si="21"/>
        <v>0</v>
      </c>
      <c r="BH152" s="219" t="s">
        <v>79</v>
      </c>
      <c r="BI152" s="158">
        <f t="shared" si="22"/>
        <v>1142.4000000000001</v>
      </c>
      <c r="BJ152" s="219" t="s">
        <v>144</v>
      </c>
      <c r="BK152" s="219" t="s">
        <v>266</v>
      </c>
      <c r="BO152" s="315"/>
      <c r="BP152" s="316">
        <f t="shared" si="23"/>
        <v>0</v>
      </c>
      <c r="BQ152" s="317"/>
      <c r="BR152" s="316">
        <f t="shared" si="24"/>
        <v>0</v>
      </c>
      <c r="BS152" s="315"/>
      <c r="BT152" s="316">
        <f t="shared" si="25"/>
        <v>0</v>
      </c>
    </row>
    <row r="153" spans="1:72" s="217" customFormat="1" ht="16.5" customHeight="1" x14ac:dyDescent="0.2">
      <c r="A153" s="172"/>
      <c r="B153" s="26"/>
      <c r="C153" s="170" t="s">
        <v>267</v>
      </c>
      <c r="D153" s="151" t="s">
        <v>139</v>
      </c>
      <c r="E153" s="261" t="s">
        <v>268</v>
      </c>
      <c r="F153" s="262" t="s">
        <v>269</v>
      </c>
      <c r="G153" s="151" t="s">
        <v>196</v>
      </c>
      <c r="H153" s="298">
        <v>0.63900000000000001</v>
      </c>
      <c r="I153" s="152">
        <v>35900</v>
      </c>
      <c r="J153" s="153">
        <f t="shared" si="13"/>
        <v>22940.1</v>
      </c>
      <c r="K153" s="262" t="s">
        <v>143</v>
      </c>
      <c r="L153" s="30"/>
      <c r="M153" s="154" t="s">
        <v>1</v>
      </c>
      <c r="N153" s="155" t="s">
        <v>38</v>
      </c>
      <c r="O153" s="51"/>
      <c r="P153" s="156">
        <f t="shared" si="14"/>
        <v>0</v>
      </c>
      <c r="Q153" s="156">
        <v>1.0900000000000001</v>
      </c>
      <c r="R153" s="156">
        <f t="shared" si="15"/>
        <v>0.69651000000000007</v>
      </c>
      <c r="S153" s="230"/>
      <c r="T153" s="156">
        <v>0</v>
      </c>
      <c r="U153" s="234"/>
      <c r="V153" s="157">
        <f t="shared" si="16"/>
        <v>0</v>
      </c>
      <c r="AP153" s="219" t="s">
        <v>144</v>
      </c>
      <c r="AR153" s="219" t="s">
        <v>139</v>
      </c>
      <c r="AS153" s="219" t="s">
        <v>79</v>
      </c>
      <c r="AW153" s="219" t="s">
        <v>137</v>
      </c>
      <c r="BC153" s="158">
        <f t="shared" si="17"/>
        <v>0</v>
      </c>
      <c r="BD153" s="158">
        <f t="shared" si="18"/>
        <v>22940.1</v>
      </c>
      <c r="BE153" s="158">
        <f t="shared" si="19"/>
        <v>0</v>
      </c>
      <c r="BF153" s="158">
        <f t="shared" si="20"/>
        <v>0</v>
      </c>
      <c r="BG153" s="158">
        <f t="shared" si="21"/>
        <v>0</v>
      </c>
      <c r="BH153" s="219" t="s">
        <v>79</v>
      </c>
      <c r="BI153" s="158">
        <f t="shared" si="22"/>
        <v>22940.1</v>
      </c>
      <c r="BJ153" s="219" t="s">
        <v>144</v>
      </c>
      <c r="BK153" s="219" t="s">
        <v>270</v>
      </c>
      <c r="BO153" s="315"/>
      <c r="BP153" s="316">
        <f t="shared" si="23"/>
        <v>0</v>
      </c>
      <c r="BQ153" s="317"/>
      <c r="BR153" s="316">
        <f t="shared" si="24"/>
        <v>0</v>
      </c>
      <c r="BS153" s="315"/>
      <c r="BT153" s="316">
        <f t="shared" si="25"/>
        <v>0</v>
      </c>
    </row>
    <row r="154" spans="1:72" s="217" customFormat="1" ht="16.5" customHeight="1" x14ac:dyDescent="0.2">
      <c r="A154" s="172"/>
      <c r="B154" s="26"/>
      <c r="C154" s="187" t="s">
        <v>2193</v>
      </c>
      <c r="D154" s="187" t="s">
        <v>139</v>
      </c>
      <c r="E154" s="265" t="s">
        <v>2116</v>
      </c>
      <c r="F154" s="266" t="s">
        <v>2117</v>
      </c>
      <c r="G154" s="187" t="s">
        <v>142</v>
      </c>
      <c r="H154" s="300">
        <v>0.16800000000000001</v>
      </c>
      <c r="I154" s="188">
        <v>6800</v>
      </c>
      <c r="J154" s="189">
        <f t="shared" si="13"/>
        <v>1142.4000000000001</v>
      </c>
      <c r="K154" s="266"/>
      <c r="L154" s="30"/>
      <c r="M154" s="154" t="s">
        <v>1</v>
      </c>
      <c r="N154" s="155" t="s">
        <v>38</v>
      </c>
      <c r="O154" s="51"/>
      <c r="P154" s="156">
        <f t="shared" si="14"/>
        <v>0</v>
      </c>
      <c r="Q154" s="156">
        <v>1.6830000000000001</v>
      </c>
      <c r="R154" s="156"/>
      <c r="S154" s="209">
        <f>Q154*H154</f>
        <v>0.28274400000000005</v>
      </c>
      <c r="T154" s="156">
        <v>0</v>
      </c>
      <c r="U154" s="234"/>
      <c r="V154" s="157">
        <f t="shared" si="16"/>
        <v>0</v>
      </c>
      <c r="AP154" s="219" t="s">
        <v>144</v>
      </c>
      <c r="AR154" s="219" t="s">
        <v>139</v>
      </c>
      <c r="AS154" s="219" t="s">
        <v>79</v>
      </c>
      <c r="AW154" s="219" t="s">
        <v>137</v>
      </c>
      <c r="BC154" s="158">
        <f t="shared" si="17"/>
        <v>0</v>
      </c>
      <c r="BD154" s="158">
        <f t="shared" si="18"/>
        <v>1142.4000000000001</v>
      </c>
      <c r="BE154" s="158">
        <f t="shared" si="19"/>
        <v>0</v>
      </c>
      <c r="BF154" s="158">
        <f t="shared" si="20"/>
        <v>0</v>
      </c>
      <c r="BG154" s="158">
        <f t="shared" si="21"/>
        <v>0</v>
      </c>
      <c r="BH154" s="219" t="s">
        <v>79</v>
      </c>
      <c r="BI154" s="158">
        <f t="shared" si="22"/>
        <v>1142.4000000000001</v>
      </c>
      <c r="BJ154" s="219" t="s">
        <v>144</v>
      </c>
      <c r="BK154" s="219" t="s">
        <v>274</v>
      </c>
      <c r="BO154" s="315"/>
      <c r="BP154" s="316">
        <f t="shared" si="23"/>
        <v>0</v>
      </c>
      <c r="BQ154" s="326">
        <v>0.16800000000000001</v>
      </c>
      <c r="BR154" s="316">
        <f t="shared" si="24"/>
        <v>1142.4000000000001</v>
      </c>
      <c r="BS154" s="315"/>
      <c r="BT154" s="316">
        <f t="shared" si="25"/>
        <v>0</v>
      </c>
    </row>
    <row r="155" spans="1:72" s="217" customFormat="1" ht="16.5" customHeight="1" x14ac:dyDescent="0.2">
      <c r="A155" s="172"/>
      <c r="B155" s="26"/>
      <c r="C155" s="170" t="s">
        <v>271</v>
      </c>
      <c r="D155" s="151" t="s">
        <v>139</v>
      </c>
      <c r="E155" s="261" t="s">
        <v>272</v>
      </c>
      <c r="F155" s="262" t="s">
        <v>273</v>
      </c>
      <c r="G155" s="151" t="s">
        <v>223</v>
      </c>
      <c r="H155" s="298">
        <v>7.3890000000000002</v>
      </c>
      <c r="I155" s="152">
        <v>688</v>
      </c>
      <c r="J155" s="153">
        <f t="shared" si="13"/>
        <v>5083.63</v>
      </c>
      <c r="K155" s="262" t="s">
        <v>143</v>
      </c>
      <c r="L155" s="30"/>
      <c r="M155" s="154" t="s">
        <v>1</v>
      </c>
      <c r="N155" s="155" t="s">
        <v>38</v>
      </c>
      <c r="O155" s="51"/>
      <c r="P155" s="156">
        <f t="shared" si="14"/>
        <v>0</v>
      </c>
      <c r="Q155" s="156">
        <v>0.17818000000000001</v>
      </c>
      <c r="R155" s="156">
        <f t="shared" ref="R155:R162" si="26">Q155*H155</f>
        <v>1.3165720200000002</v>
      </c>
      <c r="S155" s="230"/>
      <c r="T155" s="156">
        <v>0</v>
      </c>
      <c r="U155" s="234"/>
      <c r="V155" s="157">
        <f t="shared" si="16"/>
        <v>0</v>
      </c>
      <c r="AP155" s="219" t="s">
        <v>144</v>
      </c>
      <c r="AR155" s="219" t="s">
        <v>139</v>
      </c>
      <c r="AS155" s="219" t="s">
        <v>79</v>
      </c>
      <c r="AW155" s="219" t="s">
        <v>137</v>
      </c>
      <c r="BC155" s="158">
        <f t="shared" si="17"/>
        <v>0</v>
      </c>
      <c r="BD155" s="158">
        <f t="shared" si="18"/>
        <v>5083.63</v>
      </c>
      <c r="BE155" s="158">
        <f t="shared" si="19"/>
        <v>0</v>
      </c>
      <c r="BF155" s="158">
        <f t="shared" si="20"/>
        <v>0</v>
      </c>
      <c r="BG155" s="158">
        <f t="shared" si="21"/>
        <v>0</v>
      </c>
      <c r="BH155" s="219" t="s">
        <v>79</v>
      </c>
      <c r="BI155" s="158">
        <f t="shared" si="22"/>
        <v>5083.63</v>
      </c>
      <c r="BJ155" s="219" t="s">
        <v>144</v>
      </c>
      <c r="BK155" s="219" t="s">
        <v>274</v>
      </c>
      <c r="BO155" s="315"/>
      <c r="BP155" s="316">
        <f t="shared" si="23"/>
        <v>0</v>
      </c>
      <c r="BQ155" s="317"/>
      <c r="BR155" s="316">
        <f t="shared" si="24"/>
        <v>0</v>
      </c>
      <c r="BS155" s="315"/>
      <c r="BT155" s="316">
        <f t="shared" si="25"/>
        <v>0</v>
      </c>
    </row>
    <row r="156" spans="1:72" s="217" customFormat="1" ht="16.5" customHeight="1" x14ac:dyDescent="0.2">
      <c r="A156" s="172"/>
      <c r="B156" s="26"/>
      <c r="C156" s="170" t="s">
        <v>275</v>
      </c>
      <c r="D156" s="151" t="s">
        <v>139</v>
      </c>
      <c r="E156" s="261" t="s">
        <v>276</v>
      </c>
      <c r="F156" s="262" t="s">
        <v>277</v>
      </c>
      <c r="G156" s="151" t="s">
        <v>142</v>
      </c>
      <c r="H156" s="298">
        <v>1.181</v>
      </c>
      <c r="I156" s="152">
        <v>6150</v>
      </c>
      <c r="J156" s="153">
        <f t="shared" si="13"/>
        <v>7263.15</v>
      </c>
      <c r="K156" s="262" t="s">
        <v>143</v>
      </c>
      <c r="L156" s="30"/>
      <c r="M156" s="154" t="s">
        <v>1</v>
      </c>
      <c r="N156" s="155" t="s">
        <v>38</v>
      </c>
      <c r="O156" s="51"/>
      <c r="P156" s="156">
        <f t="shared" si="14"/>
        <v>0</v>
      </c>
      <c r="Q156" s="156">
        <v>0.54034000000000004</v>
      </c>
      <c r="R156" s="156">
        <f t="shared" si="26"/>
        <v>0.63814154000000012</v>
      </c>
      <c r="S156" s="230"/>
      <c r="T156" s="156">
        <v>0</v>
      </c>
      <c r="U156" s="234"/>
      <c r="V156" s="157">
        <f t="shared" si="16"/>
        <v>0</v>
      </c>
      <c r="AP156" s="219" t="s">
        <v>144</v>
      </c>
      <c r="AR156" s="219" t="s">
        <v>139</v>
      </c>
      <c r="AS156" s="219" t="s">
        <v>79</v>
      </c>
      <c r="AW156" s="219" t="s">
        <v>137</v>
      </c>
      <c r="BC156" s="158">
        <f t="shared" si="17"/>
        <v>0</v>
      </c>
      <c r="BD156" s="158">
        <f t="shared" si="18"/>
        <v>7263.15</v>
      </c>
      <c r="BE156" s="158">
        <f t="shared" si="19"/>
        <v>0</v>
      </c>
      <c r="BF156" s="158">
        <f t="shared" si="20"/>
        <v>0</v>
      </c>
      <c r="BG156" s="158">
        <f t="shared" si="21"/>
        <v>0</v>
      </c>
      <c r="BH156" s="219" t="s">
        <v>79</v>
      </c>
      <c r="BI156" s="158">
        <f t="shared" si="22"/>
        <v>7263.15</v>
      </c>
      <c r="BJ156" s="219" t="s">
        <v>144</v>
      </c>
      <c r="BK156" s="219" t="s">
        <v>278</v>
      </c>
      <c r="BO156" s="315"/>
      <c r="BP156" s="316">
        <f t="shared" si="23"/>
        <v>0</v>
      </c>
      <c r="BQ156" s="317"/>
      <c r="BR156" s="316">
        <f t="shared" si="24"/>
        <v>0</v>
      </c>
      <c r="BS156" s="315"/>
      <c r="BT156" s="316">
        <f t="shared" si="25"/>
        <v>0</v>
      </c>
    </row>
    <row r="157" spans="1:72" s="217" customFormat="1" ht="16.5" customHeight="1" x14ac:dyDescent="0.2">
      <c r="A157" s="172"/>
      <c r="B157" s="26"/>
      <c r="C157" s="170" t="s">
        <v>279</v>
      </c>
      <c r="D157" s="151" t="s">
        <v>139</v>
      </c>
      <c r="E157" s="261" t="s">
        <v>280</v>
      </c>
      <c r="F157" s="262" t="s">
        <v>281</v>
      </c>
      <c r="G157" s="151" t="s">
        <v>142</v>
      </c>
      <c r="H157" s="298">
        <v>2.25</v>
      </c>
      <c r="I157" s="152">
        <v>9800</v>
      </c>
      <c r="J157" s="153">
        <f t="shared" si="13"/>
        <v>22050</v>
      </c>
      <c r="K157" s="262" t="s">
        <v>143</v>
      </c>
      <c r="L157" s="30"/>
      <c r="M157" s="154" t="s">
        <v>1</v>
      </c>
      <c r="N157" s="155" t="s">
        <v>38</v>
      </c>
      <c r="O157" s="51"/>
      <c r="P157" s="156">
        <f t="shared" si="14"/>
        <v>0</v>
      </c>
      <c r="Q157" s="156">
        <v>0.50375000000000003</v>
      </c>
      <c r="R157" s="156">
        <f t="shared" si="26"/>
        <v>1.1334375000000001</v>
      </c>
      <c r="S157" s="230"/>
      <c r="T157" s="156">
        <v>1.95</v>
      </c>
      <c r="U157" s="234"/>
      <c r="V157" s="157">
        <f t="shared" si="16"/>
        <v>4.3875000000000002</v>
      </c>
      <c r="AP157" s="219" t="s">
        <v>144</v>
      </c>
      <c r="AR157" s="219" t="s">
        <v>139</v>
      </c>
      <c r="AS157" s="219" t="s">
        <v>79</v>
      </c>
      <c r="AW157" s="219" t="s">
        <v>137</v>
      </c>
      <c r="BC157" s="158">
        <f t="shared" si="17"/>
        <v>0</v>
      </c>
      <c r="BD157" s="158">
        <f t="shared" si="18"/>
        <v>22050</v>
      </c>
      <c r="BE157" s="158">
        <f t="shared" si="19"/>
        <v>0</v>
      </c>
      <c r="BF157" s="158">
        <f t="shared" si="20"/>
        <v>0</v>
      </c>
      <c r="BG157" s="158">
        <f t="shared" si="21"/>
        <v>0</v>
      </c>
      <c r="BH157" s="219" t="s">
        <v>79</v>
      </c>
      <c r="BI157" s="158">
        <f t="shared" si="22"/>
        <v>22050</v>
      </c>
      <c r="BJ157" s="219" t="s">
        <v>144</v>
      </c>
      <c r="BK157" s="219" t="s">
        <v>282</v>
      </c>
      <c r="BO157" s="315"/>
      <c r="BP157" s="316">
        <f t="shared" si="23"/>
        <v>0</v>
      </c>
      <c r="BQ157" s="317"/>
      <c r="BR157" s="316">
        <f t="shared" si="24"/>
        <v>0</v>
      </c>
      <c r="BS157" s="315"/>
      <c r="BT157" s="316">
        <f t="shared" si="25"/>
        <v>0</v>
      </c>
    </row>
    <row r="158" spans="1:72" s="217" customFormat="1" ht="16.5" customHeight="1" x14ac:dyDescent="0.2">
      <c r="A158" s="172"/>
      <c r="B158" s="26"/>
      <c r="C158" s="186" t="s">
        <v>283</v>
      </c>
      <c r="D158" s="159" t="s">
        <v>203</v>
      </c>
      <c r="E158" s="263" t="s">
        <v>284</v>
      </c>
      <c r="F158" s="264" t="s">
        <v>285</v>
      </c>
      <c r="G158" s="159" t="s">
        <v>257</v>
      </c>
      <c r="H158" s="299">
        <v>1208</v>
      </c>
      <c r="I158" s="160">
        <v>7.5</v>
      </c>
      <c r="J158" s="161">
        <f t="shared" si="13"/>
        <v>9060</v>
      </c>
      <c r="K158" s="264" t="s">
        <v>143</v>
      </c>
      <c r="L158" s="162"/>
      <c r="M158" s="163" t="s">
        <v>1</v>
      </c>
      <c r="N158" s="164" t="s">
        <v>38</v>
      </c>
      <c r="O158" s="51"/>
      <c r="P158" s="156">
        <f t="shared" si="14"/>
        <v>0</v>
      </c>
      <c r="Q158" s="156">
        <v>4.1000000000000003E-3</v>
      </c>
      <c r="R158" s="156">
        <f t="shared" si="26"/>
        <v>4.9528000000000008</v>
      </c>
      <c r="S158" s="230"/>
      <c r="T158" s="156">
        <v>0</v>
      </c>
      <c r="U158" s="234"/>
      <c r="V158" s="157">
        <f t="shared" si="16"/>
        <v>0</v>
      </c>
      <c r="AP158" s="219" t="s">
        <v>168</v>
      </c>
      <c r="AR158" s="219" t="s">
        <v>203</v>
      </c>
      <c r="AS158" s="219" t="s">
        <v>79</v>
      </c>
      <c r="AW158" s="219" t="s">
        <v>137</v>
      </c>
      <c r="BC158" s="158">
        <f t="shared" si="17"/>
        <v>0</v>
      </c>
      <c r="BD158" s="158">
        <f t="shared" si="18"/>
        <v>9060</v>
      </c>
      <c r="BE158" s="158">
        <f t="shared" si="19"/>
        <v>0</v>
      </c>
      <c r="BF158" s="158">
        <f t="shared" si="20"/>
        <v>0</v>
      </c>
      <c r="BG158" s="158">
        <f t="shared" si="21"/>
        <v>0</v>
      </c>
      <c r="BH158" s="219" t="s">
        <v>79</v>
      </c>
      <c r="BI158" s="158">
        <f t="shared" si="22"/>
        <v>9060</v>
      </c>
      <c r="BJ158" s="219" t="s">
        <v>144</v>
      </c>
      <c r="BK158" s="219" t="s">
        <v>286</v>
      </c>
      <c r="BO158" s="315"/>
      <c r="BP158" s="316">
        <f t="shared" si="23"/>
        <v>0</v>
      </c>
      <c r="BQ158" s="317"/>
      <c r="BR158" s="316">
        <f t="shared" si="24"/>
        <v>0</v>
      </c>
      <c r="BS158" s="315"/>
      <c r="BT158" s="316">
        <f t="shared" si="25"/>
        <v>0</v>
      </c>
    </row>
    <row r="159" spans="1:72" s="217" customFormat="1" ht="16.5" customHeight="1" x14ac:dyDescent="0.2">
      <c r="A159" s="172"/>
      <c r="B159" s="26"/>
      <c r="C159" s="170" t="s">
        <v>287</v>
      </c>
      <c r="D159" s="151" t="s">
        <v>139</v>
      </c>
      <c r="E159" s="261" t="s">
        <v>288</v>
      </c>
      <c r="F159" s="262" t="s">
        <v>289</v>
      </c>
      <c r="G159" s="151" t="s">
        <v>290</v>
      </c>
      <c r="H159" s="298">
        <v>1</v>
      </c>
      <c r="I159" s="152">
        <v>29000</v>
      </c>
      <c r="J159" s="153">
        <f t="shared" si="13"/>
        <v>29000</v>
      </c>
      <c r="K159" s="262" t="s">
        <v>143</v>
      </c>
      <c r="L159" s="30"/>
      <c r="M159" s="154" t="s">
        <v>1</v>
      </c>
      <c r="N159" s="155" t="s">
        <v>38</v>
      </c>
      <c r="O159" s="51"/>
      <c r="P159" s="156">
        <f t="shared" si="14"/>
        <v>0</v>
      </c>
      <c r="Q159" s="156">
        <v>0.68752999999999997</v>
      </c>
      <c r="R159" s="156">
        <f t="shared" si="26"/>
        <v>0.68752999999999997</v>
      </c>
      <c r="S159" s="230"/>
      <c r="T159" s="156">
        <v>0</v>
      </c>
      <c r="U159" s="234"/>
      <c r="V159" s="157">
        <f t="shared" si="16"/>
        <v>0</v>
      </c>
      <c r="AP159" s="219" t="s">
        <v>144</v>
      </c>
      <c r="AR159" s="219" t="s">
        <v>139</v>
      </c>
      <c r="AS159" s="219" t="s">
        <v>79</v>
      </c>
      <c r="AW159" s="219" t="s">
        <v>137</v>
      </c>
      <c r="BC159" s="158">
        <f t="shared" si="17"/>
        <v>0</v>
      </c>
      <c r="BD159" s="158">
        <f t="shared" si="18"/>
        <v>29000</v>
      </c>
      <c r="BE159" s="158">
        <f t="shared" si="19"/>
        <v>0</v>
      </c>
      <c r="BF159" s="158">
        <f t="shared" si="20"/>
        <v>0</v>
      </c>
      <c r="BG159" s="158">
        <f t="shared" si="21"/>
        <v>0</v>
      </c>
      <c r="BH159" s="219" t="s">
        <v>79</v>
      </c>
      <c r="BI159" s="158">
        <f t="shared" si="22"/>
        <v>29000</v>
      </c>
      <c r="BJ159" s="219" t="s">
        <v>144</v>
      </c>
      <c r="BK159" s="219" t="s">
        <v>291</v>
      </c>
      <c r="BO159" s="315"/>
      <c r="BP159" s="316">
        <f t="shared" si="23"/>
        <v>0</v>
      </c>
      <c r="BQ159" s="317"/>
      <c r="BR159" s="316">
        <f t="shared" si="24"/>
        <v>0</v>
      </c>
      <c r="BS159" s="315"/>
      <c r="BT159" s="316">
        <f t="shared" si="25"/>
        <v>0</v>
      </c>
    </row>
    <row r="160" spans="1:72" s="217" customFormat="1" ht="16.5" customHeight="1" x14ac:dyDescent="0.2">
      <c r="A160" s="172"/>
      <c r="B160" s="26"/>
      <c r="C160" s="170" t="s">
        <v>292</v>
      </c>
      <c r="D160" s="151" t="s">
        <v>139</v>
      </c>
      <c r="E160" s="261" t="s">
        <v>293</v>
      </c>
      <c r="F160" s="262" t="s">
        <v>294</v>
      </c>
      <c r="G160" s="151" t="s">
        <v>240</v>
      </c>
      <c r="H160" s="298">
        <v>6.25</v>
      </c>
      <c r="I160" s="152">
        <v>6550</v>
      </c>
      <c r="J160" s="153">
        <f t="shared" si="13"/>
        <v>40937.5</v>
      </c>
      <c r="K160" s="262" t="s">
        <v>143</v>
      </c>
      <c r="L160" s="30"/>
      <c r="M160" s="154" t="s">
        <v>1</v>
      </c>
      <c r="N160" s="155" t="s">
        <v>38</v>
      </c>
      <c r="O160" s="51"/>
      <c r="P160" s="156">
        <f t="shared" si="14"/>
        <v>0</v>
      </c>
      <c r="Q160" s="156">
        <v>0.20988000000000001</v>
      </c>
      <c r="R160" s="156">
        <f t="shared" si="26"/>
        <v>1.31175</v>
      </c>
      <c r="S160" s="230"/>
      <c r="T160" s="156">
        <v>0</v>
      </c>
      <c r="U160" s="234"/>
      <c r="V160" s="157">
        <f t="shared" si="16"/>
        <v>0</v>
      </c>
      <c r="AP160" s="219" t="s">
        <v>144</v>
      </c>
      <c r="AR160" s="219" t="s">
        <v>139</v>
      </c>
      <c r="AS160" s="219" t="s">
        <v>79</v>
      </c>
      <c r="AW160" s="219" t="s">
        <v>137</v>
      </c>
      <c r="BC160" s="158">
        <f t="shared" si="17"/>
        <v>0</v>
      </c>
      <c r="BD160" s="158">
        <f t="shared" si="18"/>
        <v>40937.5</v>
      </c>
      <c r="BE160" s="158">
        <f t="shared" si="19"/>
        <v>0</v>
      </c>
      <c r="BF160" s="158">
        <f t="shared" si="20"/>
        <v>0</v>
      </c>
      <c r="BG160" s="158">
        <f t="shared" si="21"/>
        <v>0</v>
      </c>
      <c r="BH160" s="219" t="s">
        <v>79</v>
      </c>
      <c r="BI160" s="158">
        <f t="shared" si="22"/>
        <v>40937.5</v>
      </c>
      <c r="BJ160" s="219" t="s">
        <v>144</v>
      </c>
      <c r="BK160" s="219" t="s">
        <v>295</v>
      </c>
      <c r="BO160" s="315"/>
      <c r="BP160" s="316">
        <f t="shared" si="23"/>
        <v>0</v>
      </c>
      <c r="BQ160" s="317"/>
      <c r="BR160" s="316">
        <f t="shared" si="24"/>
        <v>0</v>
      </c>
      <c r="BS160" s="315"/>
      <c r="BT160" s="316">
        <f t="shared" si="25"/>
        <v>0</v>
      </c>
    </row>
    <row r="161" spans="1:72" s="217" customFormat="1" ht="16.5" customHeight="1" x14ac:dyDescent="0.2">
      <c r="A161" s="172"/>
      <c r="B161" s="26"/>
      <c r="C161" s="170" t="s">
        <v>296</v>
      </c>
      <c r="D161" s="151" t="s">
        <v>139</v>
      </c>
      <c r="E161" s="261" t="s">
        <v>297</v>
      </c>
      <c r="F161" s="262" t="s">
        <v>298</v>
      </c>
      <c r="G161" s="151" t="s">
        <v>257</v>
      </c>
      <c r="H161" s="298">
        <v>1</v>
      </c>
      <c r="I161" s="152">
        <v>3000</v>
      </c>
      <c r="J161" s="153">
        <f t="shared" si="13"/>
        <v>3000</v>
      </c>
      <c r="K161" s="262" t="s">
        <v>143</v>
      </c>
      <c r="L161" s="30"/>
      <c r="M161" s="154" t="s">
        <v>1</v>
      </c>
      <c r="N161" s="155" t="s">
        <v>38</v>
      </c>
      <c r="O161" s="51"/>
      <c r="P161" s="156">
        <f t="shared" si="14"/>
        <v>0</v>
      </c>
      <c r="Q161" s="156">
        <v>2.5000000000000001E-2</v>
      </c>
      <c r="R161" s="156">
        <f t="shared" si="26"/>
        <v>2.5000000000000001E-2</v>
      </c>
      <c r="S161" s="230"/>
      <c r="T161" s="156">
        <v>0</v>
      </c>
      <c r="U161" s="234"/>
      <c r="V161" s="157">
        <f t="shared" si="16"/>
        <v>0</v>
      </c>
      <c r="AP161" s="219" t="s">
        <v>144</v>
      </c>
      <c r="AR161" s="219" t="s">
        <v>139</v>
      </c>
      <c r="AS161" s="219" t="s">
        <v>79</v>
      </c>
      <c r="AW161" s="219" t="s">
        <v>137</v>
      </c>
      <c r="BC161" s="158">
        <f t="shared" si="17"/>
        <v>0</v>
      </c>
      <c r="BD161" s="158">
        <f t="shared" si="18"/>
        <v>3000</v>
      </c>
      <c r="BE161" s="158">
        <f t="shared" si="19"/>
        <v>0</v>
      </c>
      <c r="BF161" s="158">
        <f t="shared" si="20"/>
        <v>0</v>
      </c>
      <c r="BG161" s="158">
        <f t="shared" si="21"/>
        <v>0</v>
      </c>
      <c r="BH161" s="219" t="s">
        <v>79</v>
      </c>
      <c r="BI161" s="158">
        <f t="shared" si="22"/>
        <v>3000</v>
      </c>
      <c r="BJ161" s="219" t="s">
        <v>144</v>
      </c>
      <c r="BK161" s="219" t="s">
        <v>299</v>
      </c>
      <c r="BO161" s="315"/>
      <c r="BP161" s="316">
        <f t="shared" si="23"/>
        <v>0</v>
      </c>
      <c r="BQ161" s="317"/>
      <c r="BR161" s="316">
        <f t="shared" si="24"/>
        <v>0</v>
      </c>
      <c r="BS161" s="315"/>
      <c r="BT161" s="316">
        <f t="shared" si="25"/>
        <v>0</v>
      </c>
    </row>
    <row r="162" spans="1:72" s="217" customFormat="1" ht="16.5" customHeight="1" x14ac:dyDescent="0.2">
      <c r="A162" s="172"/>
      <c r="B162" s="26"/>
      <c r="C162" s="170" t="s">
        <v>300</v>
      </c>
      <c r="D162" s="151" t="s">
        <v>139</v>
      </c>
      <c r="E162" s="261" t="s">
        <v>301</v>
      </c>
      <c r="F162" s="262" t="s">
        <v>302</v>
      </c>
      <c r="G162" s="151" t="s">
        <v>257</v>
      </c>
      <c r="H162" s="298">
        <v>1</v>
      </c>
      <c r="I162" s="152">
        <v>20000</v>
      </c>
      <c r="J162" s="153">
        <f t="shared" si="13"/>
        <v>20000</v>
      </c>
      <c r="K162" s="262" t="s">
        <v>1</v>
      </c>
      <c r="L162" s="30"/>
      <c r="M162" s="154" t="s">
        <v>1</v>
      </c>
      <c r="N162" s="155" t="s">
        <v>38</v>
      </c>
      <c r="O162" s="51"/>
      <c r="P162" s="156">
        <f t="shared" si="14"/>
        <v>0</v>
      </c>
      <c r="Q162" s="156">
        <v>0.84499999999999997</v>
      </c>
      <c r="R162" s="156">
        <f t="shared" si="26"/>
        <v>0.84499999999999997</v>
      </c>
      <c r="S162" s="230"/>
      <c r="T162" s="156">
        <v>0</v>
      </c>
      <c r="U162" s="234"/>
      <c r="V162" s="157">
        <f t="shared" si="16"/>
        <v>0</v>
      </c>
      <c r="AP162" s="219" t="s">
        <v>144</v>
      </c>
      <c r="AR162" s="219" t="s">
        <v>139</v>
      </c>
      <c r="AS162" s="219" t="s">
        <v>79</v>
      </c>
      <c r="AW162" s="219" t="s">
        <v>137</v>
      </c>
      <c r="BC162" s="158">
        <f t="shared" si="17"/>
        <v>0</v>
      </c>
      <c r="BD162" s="158">
        <f t="shared" si="18"/>
        <v>20000</v>
      </c>
      <c r="BE162" s="158">
        <f t="shared" si="19"/>
        <v>0</v>
      </c>
      <c r="BF162" s="158">
        <f t="shared" si="20"/>
        <v>0</v>
      </c>
      <c r="BG162" s="158">
        <f t="shared" si="21"/>
        <v>0</v>
      </c>
      <c r="BH162" s="219" t="s">
        <v>79</v>
      </c>
      <c r="BI162" s="158">
        <f t="shared" si="22"/>
        <v>20000</v>
      </c>
      <c r="BJ162" s="219" t="s">
        <v>144</v>
      </c>
      <c r="BK162" s="219" t="s">
        <v>303</v>
      </c>
      <c r="BO162" s="315"/>
      <c r="BP162" s="316">
        <f t="shared" si="23"/>
        <v>0</v>
      </c>
      <c r="BQ162" s="317"/>
      <c r="BR162" s="316">
        <f t="shared" si="24"/>
        <v>0</v>
      </c>
      <c r="BS162" s="315"/>
      <c r="BT162" s="316">
        <f t="shared" si="25"/>
        <v>0</v>
      </c>
    </row>
    <row r="163" spans="1:72" s="9" customFormat="1" ht="22.9" customHeight="1" x14ac:dyDescent="0.3">
      <c r="A163" s="197"/>
      <c r="B163" s="135"/>
      <c r="C163" s="185"/>
      <c r="D163" s="137" t="s">
        <v>65</v>
      </c>
      <c r="E163" s="149" t="s">
        <v>144</v>
      </c>
      <c r="F163" s="149" t="s">
        <v>304</v>
      </c>
      <c r="G163" s="136"/>
      <c r="H163" s="297"/>
      <c r="I163" s="139"/>
      <c r="J163" s="150">
        <f>BI163</f>
        <v>11216.62</v>
      </c>
      <c r="K163" s="136"/>
      <c r="L163" s="141"/>
      <c r="M163" s="142"/>
      <c r="N163" s="143"/>
      <c r="O163" s="143"/>
      <c r="P163" s="144">
        <f>SUM(P164:P172)</f>
        <v>0</v>
      </c>
      <c r="Q163" s="143"/>
      <c r="R163" s="144">
        <f>SUM(R164:R172)</f>
        <v>1.9870776899999998</v>
      </c>
      <c r="S163" s="221">
        <f>SUM(S164:S172)</f>
        <v>0.12529999999999999</v>
      </c>
      <c r="T163" s="143"/>
      <c r="U163" s="223">
        <f>SUM(U164:U172)</f>
        <v>0</v>
      </c>
      <c r="V163" s="145">
        <f>SUM(V164:V172)</f>
        <v>0</v>
      </c>
      <c r="AP163" s="146" t="s">
        <v>73</v>
      </c>
      <c r="AR163" s="147" t="s">
        <v>65</v>
      </c>
      <c r="AS163" s="147" t="s">
        <v>73</v>
      </c>
      <c r="AW163" s="146" t="s">
        <v>137</v>
      </c>
      <c r="BI163" s="148">
        <f>SUM(BI164:BI172)</f>
        <v>11216.62</v>
      </c>
      <c r="BO163" s="312"/>
      <c r="BP163" s="313">
        <f>SUM(BP164:BP172)</f>
        <v>0</v>
      </c>
      <c r="BQ163" s="314"/>
      <c r="BR163" s="313">
        <f>SUM(BR164:BR172)</f>
        <v>4009.6</v>
      </c>
      <c r="BS163" s="312"/>
      <c r="BT163" s="313">
        <f>SUM(BT164:BT172)</f>
        <v>0</v>
      </c>
    </row>
    <row r="164" spans="1:72" s="217" customFormat="1" ht="16.5" customHeight="1" x14ac:dyDescent="0.2">
      <c r="A164" s="172"/>
      <c r="B164" s="26"/>
      <c r="C164" s="170" t="s">
        <v>305</v>
      </c>
      <c r="D164" s="151" t="s">
        <v>139</v>
      </c>
      <c r="E164" s="261" t="s">
        <v>306</v>
      </c>
      <c r="F164" s="262" t="s">
        <v>307</v>
      </c>
      <c r="G164" s="151" t="s">
        <v>142</v>
      </c>
      <c r="H164" s="298">
        <v>0.25</v>
      </c>
      <c r="I164" s="152">
        <v>8475</v>
      </c>
      <c r="J164" s="153">
        <f t="shared" ref="J164:J172" si="27">ROUND(I164*H164,2)</f>
        <v>2118.75</v>
      </c>
      <c r="K164" s="262" t="s">
        <v>143</v>
      </c>
      <c r="L164" s="30"/>
      <c r="M164" s="154" t="s">
        <v>1</v>
      </c>
      <c r="N164" s="155" t="s">
        <v>38</v>
      </c>
      <c r="O164" s="51"/>
      <c r="P164" s="156">
        <f t="shared" ref="P164:P172" si="28">O164*H164</f>
        <v>0</v>
      </c>
      <c r="Q164" s="156">
        <v>2.3955299999999999</v>
      </c>
      <c r="R164" s="156">
        <f>Q164*H164</f>
        <v>0.59888249999999998</v>
      </c>
      <c r="S164" s="230"/>
      <c r="T164" s="156">
        <v>0</v>
      </c>
      <c r="U164" s="234"/>
      <c r="V164" s="157">
        <f t="shared" ref="V164:V172" si="29">T164*H164</f>
        <v>0</v>
      </c>
      <c r="AP164" s="219" t="s">
        <v>144</v>
      </c>
      <c r="AR164" s="219" t="s">
        <v>139</v>
      </c>
      <c r="AS164" s="219" t="s">
        <v>79</v>
      </c>
      <c r="AW164" s="219" t="s">
        <v>137</v>
      </c>
      <c r="BC164" s="158">
        <f t="shared" ref="BC164:BC172" si="30">IF(N164="základní",J164,0)</f>
        <v>0</v>
      </c>
      <c r="BD164" s="158">
        <f t="shared" ref="BD164:BD172" si="31">IF(N164="snížená",J164,0)</f>
        <v>2118.75</v>
      </c>
      <c r="BE164" s="158">
        <f t="shared" ref="BE164:BE172" si="32">IF(N164="zákl. přenesená",J164,0)</f>
        <v>0</v>
      </c>
      <c r="BF164" s="158">
        <f t="shared" ref="BF164:BF172" si="33">IF(N164="sníž. přenesená",J164,0)</f>
        <v>0</v>
      </c>
      <c r="BG164" s="158">
        <f t="shared" ref="BG164:BG172" si="34">IF(N164="nulová",J164,0)</f>
        <v>0</v>
      </c>
      <c r="BH164" s="219" t="s">
        <v>79</v>
      </c>
      <c r="BI164" s="158">
        <f t="shared" ref="BI164:BI172" si="35">ROUND(I164*H164,2)</f>
        <v>2118.75</v>
      </c>
      <c r="BJ164" s="219" t="s">
        <v>144</v>
      </c>
      <c r="BK164" s="219" t="s">
        <v>308</v>
      </c>
      <c r="BO164" s="315"/>
      <c r="BP164" s="316">
        <f t="shared" ref="BP164:BP172" si="36">BO164*I164</f>
        <v>0</v>
      </c>
      <c r="BQ164" s="317"/>
      <c r="BR164" s="316">
        <f t="shared" ref="BR164:BR172" si="37">BQ164*I164</f>
        <v>0</v>
      </c>
      <c r="BS164" s="315"/>
      <c r="BT164" s="316">
        <f t="shared" ref="BT164:BT172" si="38">BS164*I164</f>
        <v>0</v>
      </c>
    </row>
    <row r="165" spans="1:72" s="217" customFormat="1" ht="16.5" customHeight="1" x14ac:dyDescent="0.2">
      <c r="A165" s="172"/>
      <c r="B165" s="26"/>
      <c r="C165" s="170" t="s">
        <v>309</v>
      </c>
      <c r="D165" s="151" t="s">
        <v>139</v>
      </c>
      <c r="E165" s="261" t="s">
        <v>310</v>
      </c>
      <c r="F165" s="262" t="s">
        <v>311</v>
      </c>
      <c r="G165" s="151" t="s">
        <v>142</v>
      </c>
      <c r="H165" s="298">
        <v>0.15</v>
      </c>
      <c r="I165" s="152">
        <v>2710</v>
      </c>
      <c r="J165" s="153">
        <f t="shared" si="27"/>
        <v>406.5</v>
      </c>
      <c r="K165" s="262" t="s">
        <v>143</v>
      </c>
      <c r="L165" s="30"/>
      <c r="M165" s="154" t="s">
        <v>1</v>
      </c>
      <c r="N165" s="155" t="s">
        <v>38</v>
      </c>
      <c r="O165" s="51"/>
      <c r="P165" s="156">
        <f t="shared" si="28"/>
        <v>0</v>
      </c>
      <c r="Q165" s="156">
        <v>2.45343</v>
      </c>
      <c r="R165" s="156">
        <f>Q165*H165</f>
        <v>0.36801449999999997</v>
      </c>
      <c r="S165" s="230"/>
      <c r="T165" s="156">
        <v>0</v>
      </c>
      <c r="U165" s="234"/>
      <c r="V165" s="157">
        <f t="shared" si="29"/>
        <v>0</v>
      </c>
      <c r="AP165" s="219" t="s">
        <v>144</v>
      </c>
      <c r="AR165" s="219" t="s">
        <v>139</v>
      </c>
      <c r="AS165" s="219" t="s">
        <v>79</v>
      </c>
      <c r="AW165" s="219" t="s">
        <v>137</v>
      </c>
      <c r="BC165" s="158">
        <f t="shared" si="30"/>
        <v>0</v>
      </c>
      <c r="BD165" s="158">
        <f t="shared" si="31"/>
        <v>406.5</v>
      </c>
      <c r="BE165" s="158">
        <f t="shared" si="32"/>
        <v>0</v>
      </c>
      <c r="BF165" s="158">
        <f t="shared" si="33"/>
        <v>0</v>
      </c>
      <c r="BG165" s="158">
        <f t="shared" si="34"/>
        <v>0</v>
      </c>
      <c r="BH165" s="219" t="s">
        <v>79</v>
      </c>
      <c r="BI165" s="158">
        <f t="shared" si="35"/>
        <v>406.5</v>
      </c>
      <c r="BJ165" s="219" t="s">
        <v>144</v>
      </c>
      <c r="BK165" s="219" t="s">
        <v>312</v>
      </c>
      <c r="BO165" s="315"/>
      <c r="BP165" s="316">
        <f t="shared" si="36"/>
        <v>0</v>
      </c>
      <c r="BQ165" s="317"/>
      <c r="BR165" s="316">
        <f t="shared" si="37"/>
        <v>0</v>
      </c>
      <c r="BS165" s="315"/>
      <c r="BT165" s="316">
        <f t="shared" si="38"/>
        <v>0</v>
      </c>
    </row>
    <row r="166" spans="1:72" s="217" customFormat="1" ht="16.5" customHeight="1" x14ac:dyDescent="0.2">
      <c r="A166" s="172"/>
      <c r="B166" s="26"/>
      <c r="C166" s="170" t="s">
        <v>313</v>
      </c>
      <c r="D166" s="151" t="s">
        <v>139</v>
      </c>
      <c r="E166" s="261" t="s">
        <v>314</v>
      </c>
      <c r="F166" s="262" t="s">
        <v>315</v>
      </c>
      <c r="G166" s="151" t="s">
        <v>223</v>
      </c>
      <c r="H166" s="298">
        <v>1.1499999999999999</v>
      </c>
      <c r="I166" s="152">
        <v>432.5</v>
      </c>
      <c r="J166" s="153">
        <f t="shared" si="27"/>
        <v>497.38</v>
      </c>
      <c r="K166" s="262" t="s">
        <v>143</v>
      </c>
      <c r="L166" s="30"/>
      <c r="M166" s="154" t="s">
        <v>1</v>
      </c>
      <c r="N166" s="155" t="s">
        <v>38</v>
      </c>
      <c r="O166" s="51"/>
      <c r="P166" s="156">
        <f t="shared" si="28"/>
        <v>0</v>
      </c>
      <c r="Q166" s="156">
        <v>5.5199999999999997E-3</v>
      </c>
      <c r="R166" s="156">
        <f>Q166*H166</f>
        <v>6.3479999999999995E-3</v>
      </c>
      <c r="S166" s="230"/>
      <c r="T166" s="156">
        <v>0</v>
      </c>
      <c r="U166" s="234"/>
      <c r="V166" s="157">
        <f t="shared" si="29"/>
        <v>0</v>
      </c>
      <c r="AP166" s="219" t="s">
        <v>144</v>
      </c>
      <c r="AR166" s="219" t="s">
        <v>139</v>
      </c>
      <c r="AS166" s="219" t="s">
        <v>79</v>
      </c>
      <c r="AW166" s="219" t="s">
        <v>137</v>
      </c>
      <c r="BC166" s="158">
        <f t="shared" si="30"/>
        <v>0</v>
      </c>
      <c r="BD166" s="158">
        <f t="shared" si="31"/>
        <v>497.38</v>
      </c>
      <c r="BE166" s="158">
        <f t="shared" si="32"/>
        <v>0</v>
      </c>
      <c r="BF166" s="158">
        <f t="shared" si="33"/>
        <v>0</v>
      </c>
      <c r="BG166" s="158">
        <f t="shared" si="34"/>
        <v>0</v>
      </c>
      <c r="BH166" s="219" t="s">
        <v>79</v>
      </c>
      <c r="BI166" s="158">
        <f t="shared" si="35"/>
        <v>497.38</v>
      </c>
      <c r="BJ166" s="219" t="s">
        <v>144</v>
      </c>
      <c r="BK166" s="219" t="s">
        <v>316</v>
      </c>
      <c r="BO166" s="315"/>
      <c r="BP166" s="316">
        <f t="shared" si="36"/>
        <v>0</v>
      </c>
      <c r="BQ166" s="317"/>
      <c r="BR166" s="316">
        <f t="shared" si="37"/>
        <v>0</v>
      </c>
      <c r="BS166" s="315"/>
      <c r="BT166" s="316">
        <f t="shared" si="38"/>
        <v>0</v>
      </c>
    </row>
    <row r="167" spans="1:72" s="217" customFormat="1" ht="16.5" customHeight="1" x14ac:dyDescent="0.2">
      <c r="A167" s="172"/>
      <c r="B167" s="26"/>
      <c r="C167" s="170" t="s">
        <v>317</v>
      </c>
      <c r="D167" s="151" t="s">
        <v>139</v>
      </c>
      <c r="E167" s="261" t="s">
        <v>318</v>
      </c>
      <c r="F167" s="262" t="s">
        <v>319</v>
      </c>
      <c r="G167" s="151" t="s">
        <v>223</v>
      </c>
      <c r="H167" s="298">
        <v>1.1499999999999999</v>
      </c>
      <c r="I167" s="152">
        <v>134</v>
      </c>
      <c r="J167" s="153">
        <f t="shared" si="27"/>
        <v>154.1</v>
      </c>
      <c r="K167" s="262" t="s">
        <v>143</v>
      </c>
      <c r="L167" s="30"/>
      <c r="M167" s="154" t="s">
        <v>1</v>
      </c>
      <c r="N167" s="155" t="s">
        <v>38</v>
      </c>
      <c r="O167" s="51"/>
      <c r="P167" s="156">
        <f t="shared" si="28"/>
        <v>0</v>
      </c>
      <c r="Q167" s="156">
        <v>0</v>
      </c>
      <c r="R167" s="156">
        <f>Q167*H167</f>
        <v>0</v>
      </c>
      <c r="S167" s="230"/>
      <c r="T167" s="156">
        <v>0</v>
      </c>
      <c r="U167" s="234"/>
      <c r="V167" s="157">
        <f t="shared" si="29"/>
        <v>0</v>
      </c>
      <c r="AP167" s="219" t="s">
        <v>144</v>
      </c>
      <c r="AR167" s="219" t="s">
        <v>139</v>
      </c>
      <c r="AS167" s="219" t="s">
        <v>79</v>
      </c>
      <c r="AW167" s="219" t="s">
        <v>137</v>
      </c>
      <c r="BC167" s="158">
        <f t="shared" si="30"/>
        <v>0</v>
      </c>
      <c r="BD167" s="158">
        <f t="shared" si="31"/>
        <v>154.1</v>
      </c>
      <c r="BE167" s="158">
        <f t="shared" si="32"/>
        <v>0</v>
      </c>
      <c r="BF167" s="158">
        <f t="shared" si="33"/>
        <v>0</v>
      </c>
      <c r="BG167" s="158">
        <f t="shared" si="34"/>
        <v>0</v>
      </c>
      <c r="BH167" s="219" t="s">
        <v>79</v>
      </c>
      <c r="BI167" s="158">
        <f t="shared" si="35"/>
        <v>154.1</v>
      </c>
      <c r="BJ167" s="219" t="s">
        <v>144</v>
      </c>
      <c r="BK167" s="219" t="s">
        <v>320</v>
      </c>
      <c r="BO167" s="315"/>
      <c r="BP167" s="316">
        <f t="shared" si="36"/>
        <v>0</v>
      </c>
      <c r="BQ167" s="317"/>
      <c r="BR167" s="316">
        <f t="shared" si="37"/>
        <v>0</v>
      </c>
      <c r="BS167" s="315"/>
      <c r="BT167" s="316">
        <f t="shared" si="38"/>
        <v>0</v>
      </c>
    </row>
    <row r="168" spans="1:72" s="217" customFormat="1" ht="16.5" customHeight="1" x14ac:dyDescent="0.2">
      <c r="A168" s="172"/>
      <c r="B168" s="26"/>
      <c r="C168" s="170" t="s">
        <v>321</v>
      </c>
      <c r="D168" s="151" t="s">
        <v>139</v>
      </c>
      <c r="E168" s="261" t="s">
        <v>322</v>
      </c>
      <c r="F168" s="262" t="s">
        <v>323</v>
      </c>
      <c r="G168" s="151" t="s">
        <v>196</v>
      </c>
      <c r="H168" s="298">
        <v>5.0000000000000001E-3</v>
      </c>
      <c r="I168" s="152">
        <v>27830</v>
      </c>
      <c r="J168" s="153">
        <f t="shared" si="27"/>
        <v>139.15</v>
      </c>
      <c r="K168" s="262" t="s">
        <v>143</v>
      </c>
      <c r="L168" s="30"/>
      <c r="M168" s="154" t="s">
        <v>1</v>
      </c>
      <c r="N168" s="155" t="s">
        <v>38</v>
      </c>
      <c r="O168" s="51"/>
      <c r="P168" s="156">
        <f t="shared" si="28"/>
        <v>0</v>
      </c>
      <c r="Q168" s="156">
        <v>1.06277</v>
      </c>
      <c r="R168" s="156">
        <f>Q168*H168</f>
        <v>5.3138500000000002E-3</v>
      </c>
      <c r="S168" s="230"/>
      <c r="T168" s="156">
        <v>0</v>
      </c>
      <c r="U168" s="234"/>
      <c r="V168" s="157">
        <f t="shared" si="29"/>
        <v>0</v>
      </c>
      <c r="AP168" s="219" t="s">
        <v>144</v>
      </c>
      <c r="AR168" s="219" t="s">
        <v>139</v>
      </c>
      <c r="AS168" s="219" t="s">
        <v>79</v>
      </c>
      <c r="AW168" s="219" t="s">
        <v>137</v>
      </c>
      <c r="BC168" s="158">
        <f t="shared" si="30"/>
        <v>0</v>
      </c>
      <c r="BD168" s="158">
        <f t="shared" si="31"/>
        <v>139.15</v>
      </c>
      <c r="BE168" s="158">
        <f t="shared" si="32"/>
        <v>0</v>
      </c>
      <c r="BF168" s="158">
        <f t="shared" si="33"/>
        <v>0</v>
      </c>
      <c r="BG168" s="158">
        <f t="shared" si="34"/>
        <v>0</v>
      </c>
      <c r="BH168" s="219" t="s">
        <v>79</v>
      </c>
      <c r="BI168" s="158">
        <f t="shared" si="35"/>
        <v>139.15</v>
      </c>
      <c r="BJ168" s="219" t="s">
        <v>144</v>
      </c>
      <c r="BK168" s="219" t="s">
        <v>324</v>
      </c>
      <c r="BO168" s="315"/>
      <c r="BP168" s="316">
        <f t="shared" si="36"/>
        <v>0</v>
      </c>
      <c r="BQ168" s="317"/>
      <c r="BR168" s="316">
        <f t="shared" si="37"/>
        <v>0</v>
      </c>
      <c r="BS168" s="315"/>
      <c r="BT168" s="316">
        <f t="shared" si="38"/>
        <v>0</v>
      </c>
    </row>
    <row r="169" spans="1:72" s="217" customFormat="1" ht="16.5" customHeight="1" x14ac:dyDescent="0.2">
      <c r="A169" s="172"/>
      <c r="B169" s="26"/>
      <c r="C169" s="190" t="s">
        <v>2194</v>
      </c>
      <c r="D169" s="187" t="s">
        <v>139</v>
      </c>
      <c r="E169" s="267" t="s">
        <v>2118</v>
      </c>
      <c r="F169" s="268" t="s">
        <v>2119</v>
      </c>
      <c r="G169" s="187" t="s">
        <v>196</v>
      </c>
      <c r="H169" s="300">
        <v>0.12529999999999999</v>
      </c>
      <c r="I169" s="188">
        <v>32000</v>
      </c>
      <c r="J169" s="189">
        <f t="shared" si="27"/>
        <v>4009.6</v>
      </c>
      <c r="K169" s="266"/>
      <c r="L169" s="30"/>
      <c r="M169" s="154" t="s">
        <v>1</v>
      </c>
      <c r="N169" s="155" t="s">
        <v>38</v>
      </c>
      <c r="O169" s="51"/>
      <c r="P169" s="156">
        <f t="shared" si="28"/>
        <v>0</v>
      </c>
      <c r="Q169" s="156">
        <v>1</v>
      </c>
      <c r="R169" s="156"/>
      <c r="S169" s="209">
        <f>Q169*H169</f>
        <v>0.12529999999999999</v>
      </c>
      <c r="T169" s="156">
        <v>0</v>
      </c>
      <c r="U169" s="234"/>
      <c r="V169" s="157">
        <f t="shared" si="29"/>
        <v>0</v>
      </c>
      <c r="AP169" s="219" t="s">
        <v>144</v>
      </c>
      <c r="AR169" s="219" t="s">
        <v>139</v>
      </c>
      <c r="AS169" s="219" t="s">
        <v>79</v>
      </c>
      <c r="AW169" s="219" t="s">
        <v>137</v>
      </c>
      <c r="BC169" s="158">
        <f t="shared" si="30"/>
        <v>0</v>
      </c>
      <c r="BD169" s="158">
        <f t="shared" si="31"/>
        <v>4009.6</v>
      </c>
      <c r="BE169" s="158">
        <f t="shared" si="32"/>
        <v>0</v>
      </c>
      <c r="BF169" s="158">
        <f t="shared" si="33"/>
        <v>0</v>
      </c>
      <c r="BG169" s="158">
        <f t="shared" si="34"/>
        <v>0</v>
      </c>
      <c r="BH169" s="219" t="s">
        <v>79</v>
      </c>
      <c r="BI169" s="158">
        <f t="shared" si="35"/>
        <v>4009.6</v>
      </c>
      <c r="BJ169" s="219" t="s">
        <v>144</v>
      </c>
      <c r="BK169" s="219" t="s">
        <v>324</v>
      </c>
      <c r="BO169" s="315"/>
      <c r="BP169" s="316">
        <f t="shared" si="36"/>
        <v>0</v>
      </c>
      <c r="BQ169" s="326">
        <v>0.12529999999999999</v>
      </c>
      <c r="BR169" s="316">
        <f t="shared" si="37"/>
        <v>4009.6</v>
      </c>
      <c r="BS169" s="315"/>
      <c r="BT169" s="316">
        <f t="shared" si="38"/>
        <v>0</v>
      </c>
    </row>
    <row r="170" spans="1:72" s="217" customFormat="1" ht="16.5" customHeight="1" x14ac:dyDescent="0.2">
      <c r="A170" s="172"/>
      <c r="B170" s="26"/>
      <c r="C170" s="170" t="s">
        <v>325</v>
      </c>
      <c r="D170" s="151" t="s">
        <v>139</v>
      </c>
      <c r="E170" s="261" t="s">
        <v>326</v>
      </c>
      <c r="F170" s="262" t="s">
        <v>327</v>
      </c>
      <c r="G170" s="151" t="s">
        <v>240</v>
      </c>
      <c r="H170" s="298">
        <v>9.06</v>
      </c>
      <c r="I170" s="152">
        <v>281</v>
      </c>
      <c r="J170" s="153">
        <f t="shared" si="27"/>
        <v>2545.86</v>
      </c>
      <c r="K170" s="262" t="s">
        <v>143</v>
      </c>
      <c r="L170" s="30"/>
      <c r="M170" s="154" t="s">
        <v>1</v>
      </c>
      <c r="N170" s="155" t="s">
        <v>38</v>
      </c>
      <c r="O170" s="51"/>
      <c r="P170" s="156">
        <f t="shared" si="28"/>
        <v>0</v>
      </c>
      <c r="Q170" s="156">
        <v>0.11046</v>
      </c>
      <c r="R170" s="156">
        <f>Q170*H170</f>
        <v>1.0007676000000001</v>
      </c>
      <c r="S170" s="230"/>
      <c r="T170" s="156">
        <v>0</v>
      </c>
      <c r="U170" s="234"/>
      <c r="V170" s="157">
        <f t="shared" si="29"/>
        <v>0</v>
      </c>
      <c r="AP170" s="219" t="s">
        <v>144</v>
      </c>
      <c r="AR170" s="219" t="s">
        <v>139</v>
      </c>
      <c r="AS170" s="219" t="s">
        <v>79</v>
      </c>
      <c r="AW170" s="219" t="s">
        <v>137</v>
      </c>
      <c r="BC170" s="158">
        <f t="shared" si="30"/>
        <v>0</v>
      </c>
      <c r="BD170" s="158">
        <f t="shared" si="31"/>
        <v>2545.86</v>
      </c>
      <c r="BE170" s="158">
        <f t="shared" si="32"/>
        <v>0</v>
      </c>
      <c r="BF170" s="158">
        <f t="shared" si="33"/>
        <v>0</v>
      </c>
      <c r="BG170" s="158">
        <f t="shared" si="34"/>
        <v>0</v>
      </c>
      <c r="BH170" s="219" t="s">
        <v>79</v>
      </c>
      <c r="BI170" s="158">
        <f t="shared" si="35"/>
        <v>2545.86</v>
      </c>
      <c r="BJ170" s="219" t="s">
        <v>144</v>
      </c>
      <c r="BK170" s="219" t="s">
        <v>328</v>
      </c>
      <c r="BO170" s="315"/>
      <c r="BP170" s="316">
        <f t="shared" si="36"/>
        <v>0</v>
      </c>
      <c r="BQ170" s="317"/>
      <c r="BR170" s="316">
        <f t="shared" si="37"/>
        <v>0</v>
      </c>
      <c r="BS170" s="315"/>
      <c r="BT170" s="316">
        <f t="shared" si="38"/>
        <v>0</v>
      </c>
    </row>
    <row r="171" spans="1:72" s="217" customFormat="1" ht="16.5" customHeight="1" x14ac:dyDescent="0.2">
      <c r="A171" s="172"/>
      <c r="B171" s="26"/>
      <c r="C171" s="170" t="s">
        <v>329</v>
      </c>
      <c r="D171" s="151" t="s">
        <v>139</v>
      </c>
      <c r="E171" s="261" t="s">
        <v>330</v>
      </c>
      <c r="F171" s="262" t="s">
        <v>331</v>
      </c>
      <c r="G171" s="151" t="s">
        <v>223</v>
      </c>
      <c r="H171" s="298">
        <v>1.1779999999999999</v>
      </c>
      <c r="I171" s="152">
        <v>1062</v>
      </c>
      <c r="J171" s="153">
        <f t="shared" si="27"/>
        <v>1251.04</v>
      </c>
      <c r="K171" s="262" t="s">
        <v>143</v>
      </c>
      <c r="L171" s="30"/>
      <c r="M171" s="154" t="s">
        <v>1</v>
      </c>
      <c r="N171" s="155" t="s">
        <v>38</v>
      </c>
      <c r="O171" s="51"/>
      <c r="P171" s="156">
        <f t="shared" si="28"/>
        <v>0</v>
      </c>
      <c r="Q171" s="156">
        <v>6.5799999999999999E-3</v>
      </c>
      <c r="R171" s="156">
        <f>Q171*H171</f>
        <v>7.7512399999999995E-3</v>
      </c>
      <c r="S171" s="230"/>
      <c r="T171" s="156">
        <v>0</v>
      </c>
      <c r="U171" s="234"/>
      <c r="V171" s="157">
        <f t="shared" si="29"/>
        <v>0</v>
      </c>
      <c r="AP171" s="219" t="s">
        <v>144</v>
      </c>
      <c r="AR171" s="219" t="s">
        <v>139</v>
      </c>
      <c r="AS171" s="219" t="s">
        <v>79</v>
      </c>
      <c r="AW171" s="219" t="s">
        <v>137</v>
      </c>
      <c r="BC171" s="158">
        <f t="shared" si="30"/>
        <v>0</v>
      </c>
      <c r="BD171" s="158">
        <f t="shared" si="31"/>
        <v>1251.04</v>
      </c>
      <c r="BE171" s="158">
        <f t="shared" si="32"/>
        <v>0</v>
      </c>
      <c r="BF171" s="158">
        <f t="shared" si="33"/>
        <v>0</v>
      </c>
      <c r="BG171" s="158">
        <f t="shared" si="34"/>
        <v>0</v>
      </c>
      <c r="BH171" s="219" t="s">
        <v>79</v>
      </c>
      <c r="BI171" s="158">
        <f t="shared" si="35"/>
        <v>1251.04</v>
      </c>
      <c r="BJ171" s="219" t="s">
        <v>144</v>
      </c>
      <c r="BK171" s="219" t="s">
        <v>332</v>
      </c>
      <c r="BO171" s="315"/>
      <c r="BP171" s="316">
        <f t="shared" si="36"/>
        <v>0</v>
      </c>
      <c r="BQ171" s="317"/>
      <c r="BR171" s="316">
        <f t="shared" si="37"/>
        <v>0</v>
      </c>
      <c r="BS171" s="315"/>
      <c r="BT171" s="316">
        <f t="shared" si="38"/>
        <v>0</v>
      </c>
    </row>
    <row r="172" spans="1:72" s="217" customFormat="1" ht="16.5" customHeight="1" x14ac:dyDescent="0.2">
      <c r="A172" s="172"/>
      <c r="B172" s="26"/>
      <c r="C172" s="170" t="s">
        <v>333</v>
      </c>
      <c r="D172" s="151" t="s">
        <v>139</v>
      </c>
      <c r="E172" s="261" t="s">
        <v>334</v>
      </c>
      <c r="F172" s="262" t="s">
        <v>335</v>
      </c>
      <c r="G172" s="151" t="s">
        <v>223</v>
      </c>
      <c r="H172" s="298">
        <v>1.1779999999999999</v>
      </c>
      <c r="I172" s="152">
        <v>80</v>
      </c>
      <c r="J172" s="153">
        <f t="shared" si="27"/>
        <v>94.24</v>
      </c>
      <c r="K172" s="262" t="s">
        <v>143</v>
      </c>
      <c r="L172" s="30"/>
      <c r="M172" s="154" t="s">
        <v>1</v>
      </c>
      <c r="N172" s="155" t="s">
        <v>38</v>
      </c>
      <c r="O172" s="51"/>
      <c r="P172" s="156">
        <f t="shared" si="28"/>
        <v>0</v>
      </c>
      <c r="Q172" s="156">
        <v>0</v>
      </c>
      <c r="R172" s="156">
        <f>Q172*H172</f>
        <v>0</v>
      </c>
      <c r="S172" s="230"/>
      <c r="T172" s="156">
        <v>0</v>
      </c>
      <c r="U172" s="234"/>
      <c r="V172" s="157">
        <f t="shared" si="29"/>
        <v>0</v>
      </c>
      <c r="AP172" s="219" t="s">
        <v>144</v>
      </c>
      <c r="AR172" s="219" t="s">
        <v>139</v>
      </c>
      <c r="AS172" s="219" t="s">
        <v>79</v>
      </c>
      <c r="AW172" s="219" t="s">
        <v>137</v>
      </c>
      <c r="BC172" s="158">
        <f t="shared" si="30"/>
        <v>0</v>
      </c>
      <c r="BD172" s="158">
        <f t="shared" si="31"/>
        <v>94.24</v>
      </c>
      <c r="BE172" s="158">
        <f t="shared" si="32"/>
        <v>0</v>
      </c>
      <c r="BF172" s="158">
        <f t="shared" si="33"/>
        <v>0</v>
      </c>
      <c r="BG172" s="158">
        <f t="shared" si="34"/>
        <v>0</v>
      </c>
      <c r="BH172" s="219" t="s">
        <v>79</v>
      </c>
      <c r="BI172" s="158">
        <f t="shared" si="35"/>
        <v>94.24</v>
      </c>
      <c r="BJ172" s="219" t="s">
        <v>144</v>
      </c>
      <c r="BK172" s="219" t="s">
        <v>336</v>
      </c>
      <c r="BO172" s="315"/>
      <c r="BP172" s="316">
        <f t="shared" si="36"/>
        <v>0</v>
      </c>
      <c r="BQ172" s="317"/>
      <c r="BR172" s="316">
        <f t="shared" si="37"/>
        <v>0</v>
      </c>
      <c r="BS172" s="315"/>
      <c r="BT172" s="316">
        <f t="shared" si="38"/>
        <v>0</v>
      </c>
    </row>
    <row r="173" spans="1:72" s="9" customFormat="1" ht="22.9" customHeight="1" x14ac:dyDescent="0.3">
      <c r="A173" s="197"/>
      <c r="B173" s="135"/>
      <c r="C173" s="185"/>
      <c r="D173" s="137" t="s">
        <v>65</v>
      </c>
      <c r="E173" s="149" t="s">
        <v>156</v>
      </c>
      <c r="F173" s="149" t="s">
        <v>337</v>
      </c>
      <c r="G173" s="136"/>
      <c r="H173" s="297"/>
      <c r="I173" s="139"/>
      <c r="J173" s="150">
        <f>BI173</f>
        <v>22948.600000000002</v>
      </c>
      <c r="K173" s="136"/>
      <c r="L173" s="141"/>
      <c r="M173" s="142"/>
      <c r="N173" s="143"/>
      <c r="O173" s="143"/>
      <c r="P173" s="144">
        <f>SUM(P174:P182)</f>
        <v>0</v>
      </c>
      <c r="Q173" s="143"/>
      <c r="R173" s="144">
        <f>SUM(R174:R182)</f>
        <v>10.659418799999999</v>
      </c>
      <c r="S173" s="221">
        <f>SUM(S174:S182)</f>
        <v>0</v>
      </c>
      <c r="T173" s="143"/>
      <c r="U173" s="223">
        <f>SUM(U174:U182)</f>
        <v>0</v>
      </c>
      <c r="V173" s="145">
        <f>SUM(V174:V182)</f>
        <v>8.7132000000000005</v>
      </c>
      <c r="AP173" s="146" t="s">
        <v>73</v>
      </c>
      <c r="AR173" s="147" t="s">
        <v>65</v>
      </c>
      <c r="AS173" s="147" t="s">
        <v>73</v>
      </c>
      <c r="AW173" s="146" t="s">
        <v>137</v>
      </c>
      <c r="BI173" s="148">
        <f>SUM(BI174:BI182)</f>
        <v>22948.600000000002</v>
      </c>
      <c r="BO173" s="312"/>
      <c r="BP173" s="313">
        <f>SUM(BP174:BP182)</f>
        <v>0</v>
      </c>
      <c r="BQ173" s="314"/>
      <c r="BR173" s="313">
        <f>SUM(BR174:BR182)</f>
        <v>0</v>
      </c>
      <c r="BS173" s="312"/>
      <c r="BT173" s="313">
        <f>SUM(BT174:BT182)</f>
        <v>0</v>
      </c>
    </row>
    <row r="174" spans="1:72" s="217" customFormat="1" ht="16.5" customHeight="1" x14ac:dyDescent="0.2">
      <c r="A174" s="172"/>
      <c r="B174" s="26"/>
      <c r="C174" s="170" t="s">
        <v>338</v>
      </c>
      <c r="D174" s="151" t="s">
        <v>139</v>
      </c>
      <c r="E174" s="261" t="s">
        <v>339</v>
      </c>
      <c r="F174" s="262" t="s">
        <v>340</v>
      </c>
      <c r="G174" s="151" t="s">
        <v>223</v>
      </c>
      <c r="H174" s="298">
        <v>12.62</v>
      </c>
      <c r="I174" s="152">
        <v>167.49</v>
      </c>
      <c r="J174" s="153">
        <f t="shared" ref="J174:J182" si="39">ROUND(I174*H174,2)</f>
        <v>2113.7199999999998</v>
      </c>
      <c r="K174" s="262" t="s">
        <v>143</v>
      </c>
      <c r="L174" s="30"/>
      <c r="M174" s="154" t="s">
        <v>1</v>
      </c>
      <c r="N174" s="155" t="s">
        <v>38</v>
      </c>
      <c r="O174" s="51"/>
      <c r="P174" s="156">
        <f t="shared" ref="P174:P182" si="40">O174*H174</f>
        <v>0</v>
      </c>
      <c r="Q174" s="156">
        <v>0</v>
      </c>
      <c r="R174" s="156">
        <f t="shared" ref="R174:R182" si="41">Q174*H174</f>
        <v>0</v>
      </c>
      <c r="S174" s="230"/>
      <c r="T174" s="156">
        <v>0.22</v>
      </c>
      <c r="U174" s="234"/>
      <c r="V174" s="157">
        <f t="shared" ref="V174:V182" si="42">T174*H174</f>
        <v>2.7763999999999998</v>
      </c>
      <c r="AP174" s="219" t="s">
        <v>144</v>
      </c>
      <c r="AR174" s="219" t="s">
        <v>139</v>
      </c>
      <c r="AS174" s="219" t="s">
        <v>79</v>
      </c>
      <c r="AW174" s="219" t="s">
        <v>137</v>
      </c>
      <c r="BC174" s="158">
        <f t="shared" ref="BC174:BC182" si="43">IF(N174="základní",J174,0)</f>
        <v>0</v>
      </c>
      <c r="BD174" s="158">
        <f t="shared" ref="BD174:BD182" si="44">IF(N174="snížená",J174,0)</f>
        <v>2113.7199999999998</v>
      </c>
      <c r="BE174" s="158">
        <f t="shared" ref="BE174:BE182" si="45">IF(N174="zákl. přenesená",J174,0)</f>
        <v>0</v>
      </c>
      <c r="BF174" s="158">
        <f t="shared" ref="BF174:BF182" si="46">IF(N174="sníž. přenesená",J174,0)</f>
        <v>0</v>
      </c>
      <c r="BG174" s="158">
        <f t="shared" ref="BG174:BG182" si="47">IF(N174="nulová",J174,0)</f>
        <v>0</v>
      </c>
      <c r="BH174" s="219" t="s">
        <v>79</v>
      </c>
      <c r="BI174" s="158">
        <f t="shared" ref="BI174:BI182" si="48">ROUND(I174*H174,2)</f>
        <v>2113.7199999999998</v>
      </c>
      <c r="BJ174" s="219" t="s">
        <v>144</v>
      </c>
      <c r="BK174" s="219" t="s">
        <v>341</v>
      </c>
      <c r="BO174" s="315"/>
      <c r="BP174" s="316">
        <f t="shared" ref="BP174:BP182" si="49">BO174*I174</f>
        <v>0</v>
      </c>
      <c r="BQ174" s="317"/>
      <c r="BR174" s="316">
        <f t="shared" ref="BR174:BR182" si="50">BQ174*I174</f>
        <v>0</v>
      </c>
      <c r="BS174" s="315"/>
      <c r="BT174" s="316">
        <f t="shared" ref="BT174:BT182" si="51">BS174*I174</f>
        <v>0</v>
      </c>
    </row>
    <row r="175" spans="1:72" s="217" customFormat="1" ht="16.5" customHeight="1" x14ac:dyDescent="0.2">
      <c r="A175" s="172"/>
      <c r="B175" s="26"/>
      <c r="C175" s="170" t="s">
        <v>342</v>
      </c>
      <c r="D175" s="151" t="s">
        <v>139</v>
      </c>
      <c r="E175" s="261" t="s">
        <v>343</v>
      </c>
      <c r="F175" s="262" t="s">
        <v>344</v>
      </c>
      <c r="G175" s="151" t="s">
        <v>223</v>
      </c>
      <c r="H175" s="298">
        <v>12.62</v>
      </c>
      <c r="I175" s="152">
        <v>282.49</v>
      </c>
      <c r="J175" s="153">
        <f t="shared" si="39"/>
        <v>3565.02</v>
      </c>
      <c r="K175" s="262" t="s">
        <v>143</v>
      </c>
      <c r="L175" s="30"/>
      <c r="M175" s="154" t="s">
        <v>1</v>
      </c>
      <c r="N175" s="155" t="s">
        <v>38</v>
      </c>
      <c r="O175" s="51"/>
      <c r="P175" s="156">
        <f t="shared" si="40"/>
        <v>0</v>
      </c>
      <c r="Q175" s="156">
        <v>0</v>
      </c>
      <c r="R175" s="156">
        <f t="shared" si="41"/>
        <v>0</v>
      </c>
      <c r="S175" s="230"/>
      <c r="T175" s="156">
        <v>0.28999999999999998</v>
      </c>
      <c r="U175" s="234"/>
      <c r="V175" s="157">
        <f t="shared" si="42"/>
        <v>3.6597999999999997</v>
      </c>
      <c r="AP175" s="219" t="s">
        <v>144</v>
      </c>
      <c r="AR175" s="219" t="s">
        <v>139</v>
      </c>
      <c r="AS175" s="219" t="s">
        <v>79</v>
      </c>
      <c r="AW175" s="219" t="s">
        <v>137</v>
      </c>
      <c r="BC175" s="158">
        <f t="shared" si="43"/>
        <v>0</v>
      </c>
      <c r="BD175" s="158">
        <f t="shared" si="44"/>
        <v>3565.02</v>
      </c>
      <c r="BE175" s="158">
        <f t="shared" si="45"/>
        <v>0</v>
      </c>
      <c r="BF175" s="158">
        <f t="shared" si="46"/>
        <v>0</v>
      </c>
      <c r="BG175" s="158">
        <f t="shared" si="47"/>
        <v>0</v>
      </c>
      <c r="BH175" s="219" t="s">
        <v>79</v>
      </c>
      <c r="BI175" s="158">
        <f t="shared" si="48"/>
        <v>3565.02</v>
      </c>
      <c r="BJ175" s="219" t="s">
        <v>144</v>
      </c>
      <c r="BK175" s="219" t="s">
        <v>345</v>
      </c>
      <c r="BO175" s="315"/>
      <c r="BP175" s="316">
        <f t="shared" si="49"/>
        <v>0</v>
      </c>
      <c r="BQ175" s="317"/>
      <c r="BR175" s="316">
        <f t="shared" si="50"/>
        <v>0</v>
      </c>
      <c r="BS175" s="315"/>
      <c r="BT175" s="316">
        <f t="shared" si="51"/>
        <v>0</v>
      </c>
    </row>
    <row r="176" spans="1:72" s="217" customFormat="1" ht="16.5" customHeight="1" x14ac:dyDescent="0.2">
      <c r="A176" s="172"/>
      <c r="B176" s="26"/>
      <c r="C176" s="170" t="s">
        <v>346</v>
      </c>
      <c r="D176" s="151" t="s">
        <v>139</v>
      </c>
      <c r="E176" s="261" t="s">
        <v>347</v>
      </c>
      <c r="F176" s="262" t="s">
        <v>348</v>
      </c>
      <c r="G176" s="151" t="s">
        <v>240</v>
      </c>
      <c r="H176" s="298">
        <v>17.5</v>
      </c>
      <c r="I176" s="152">
        <v>74.2</v>
      </c>
      <c r="J176" s="153">
        <f t="shared" si="39"/>
        <v>1298.5</v>
      </c>
      <c r="K176" s="262" t="s">
        <v>143</v>
      </c>
      <c r="L176" s="30"/>
      <c r="M176" s="154" t="s">
        <v>1</v>
      </c>
      <c r="N176" s="155" t="s">
        <v>38</v>
      </c>
      <c r="O176" s="51"/>
      <c r="P176" s="156">
        <f t="shared" si="40"/>
        <v>0</v>
      </c>
      <c r="Q176" s="156">
        <v>0</v>
      </c>
      <c r="R176" s="156">
        <f t="shared" si="41"/>
        <v>0</v>
      </c>
      <c r="S176" s="230"/>
      <c r="T176" s="156">
        <v>0</v>
      </c>
      <c r="U176" s="234"/>
      <c r="V176" s="157">
        <f t="shared" si="42"/>
        <v>0</v>
      </c>
      <c r="AP176" s="219" t="s">
        <v>144</v>
      </c>
      <c r="AR176" s="219" t="s">
        <v>139</v>
      </c>
      <c r="AS176" s="219" t="s">
        <v>79</v>
      </c>
      <c r="AW176" s="219" t="s">
        <v>137</v>
      </c>
      <c r="BC176" s="158">
        <f t="shared" si="43"/>
        <v>0</v>
      </c>
      <c r="BD176" s="158">
        <f t="shared" si="44"/>
        <v>1298.5</v>
      </c>
      <c r="BE176" s="158">
        <f t="shared" si="45"/>
        <v>0</v>
      </c>
      <c r="BF176" s="158">
        <f t="shared" si="46"/>
        <v>0</v>
      </c>
      <c r="BG176" s="158">
        <f t="shared" si="47"/>
        <v>0</v>
      </c>
      <c r="BH176" s="219" t="s">
        <v>79</v>
      </c>
      <c r="BI176" s="158">
        <f t="shared" si="48"/>
        <v>1298.5</v>
      </c>
      <c r="BJ176" s="219" t="s">
        <v>144</v>
      </c>
      <c r="BK176" s="219" t="s">
        <v>349</v>
      </c>
      <c r="BO176" s="315"/>
      <c r="BP176" s="316">
        <f t="shared" si="49"/>
        <v>0</v>
      </c>
      <c r="BQ176" s="317"/>
      <c r="BR176" s="316">
        <f t="shared" si="50"/>
        <v>0</v>
      </c>
      <c r="BS176" s="315"/>
      <c r="BT176" s="316">
        <f t="shared" si="51"/>
        <v>0</v>
      </c>
    </row>
    <row r="177" spans="1:72" s="217" customFormat="1" ht="16.5" customHeight="1" x14ac:dyDescent="0.2">
      <c r="A177" s="172"/>
      <c r="B177" s="26"/>
      <c r="C177" s="170" t="s">
        <v>350</v>
      </c>
      <c r="D177" s="151" t="s">
        <v>139</v>
      </c>
      <c r="E177" s="261" t="s">
        <v>351</v>
      </c>
      <c r="F177" s="262" t="s">
        <v>352</v>
      </c>
      <c r="G177" s="151" t="s">
        <v>240</v>
      </c>
      <c r="H177" s="298">
        <v>9.9</v>
      </c>
      <c r="I177" s="152">
        <v>99.1</v>
      </c>
      <c r="J177" s="153">
        <f t="shared" si="39"/>
        <v>981.09</v>
      </c>
      <c r="K177" s="262" t="s">
        <v>143</v>
      </c>
      <c r="L177" s="30"/>
      <c r="M177" s="154" t="s">
        <v>1</v>
      </c>
      <c r="N177" s="155" t="s">
        <v>38</v>
      </c>
      <c r="O177" s="51"/>
      <c r="P177" s="156">
        <f t="shared" si="40"/>
        <v>0</v>
      </c>
      <c r="Q177" s="156">
        <v>0</v>
      </c>
      <c r="R177" s="156">
        <f t="shared" si="41"/>
        <v>0</v>
      </c>
      <c r="S177" s="230"/>
      <c r="T177" s="156">
        <v>0.23</v>
      </c>
      <c r="U177" s="234"/>
      <c r="V177" s="157">
        <f t="shared" si="42"/>
        <v>2.2770000000000001</v>
      </c>
      <c r="AP177" s="219" t="s">
        <v>144</v>
      </c>
      <c r="AR177" s="219" t="s">
        <v>139</v>
      </c>
      <c r="AS177" s="219" t="s">
        <v>79</v>
      </c>
      <c r="AW177" s="219" t="s">
        <v>137</v>
      </c>
      <c r="BC177" s="158">
        <f t="shared" si="43"/>
        <v>0</v>
      </c>
      <c r="BD177" s="158">
        <f t="shared" si="44"/>
        <v>981.09</v>
      </c>
      <c r="BE177" s="158">
        <f t="shared" si="45"/>
        <v>0</v>
      </c>
      <c r="BF177" s="158">
        <f t="shared" si="46"/>
        <v>0</v>
      </c>
      <c r="BG177" s="158">
        <f t="shared" si="47"/>
        <v>0</v>
      </c>
      <c r="BH177" s="219" t="s">
        <v>79</v>
      </c>
      <c r="BI177" s="158">
        <f t="shared" si="48"/>
        <v>981.09</v>
      </c>
      <c r="BJ177" s="219" t="s">
        <v>144</v>
      </c>
      <c r="BK177" s="219" t="s">
        <v>353</v>
      </c>
      <c r="BO177" s="315"/>
      <c r="BP177" s="316">
        <f t="shared" si="49"/>
        <v>0</v>
      </c>
      <c r="BQ177" s="317"/>
      <c r="BR177" s="316">
        <f t="shared" si="50"/>
        <v>0</v>
      </c>
      <c r="BS177" s="315"/>
      <c r="BT177" s="316">
        <f t="shared" si="51"/>
        <v>0</v>
      </c>
    </row>
    <row r="178" spans="1:72" s="217" customFormat="1" ht="16.5" customHeight="1" x14ac:dyDescent="0.2">
      <c r="A178" s="172"/>
      <c r="B178" s="26"/>
      <c r="C178" s="170" t="s">
        <v>354</v>
      </c>
      <c r="D178" s="151" t="s">
        <v>139</v>
      </c>
      <c r="E178" s="261" t="s">
        <v>355</v>
      </c>
      <c r="F178" s="262" t="s">
        <v>356</v>
      </c>
      <c r="G178" s="151" t="s">
        <v>223</v>
      </c>
      <c r="H178" s="298">
        <v>12.62</v>
      </c>
      <c r="I178" s="152">
        <v>253.5</v>
      </c>
      <c r="J178" s="153">
        <f t="shared" si="39"/>
        <v>3199.17</v>
      </c>
      <c r="K178" s="262" t="s">
        <v>143</v>
      </c>
      <c r="L178" s="30"/>
      <c r="M178" s="154" t="s">
        <v>1</v>
      </c>
      <c r="N178" s="155" t="s">
        <v>38</v>
      </c>
      <c r="O178" s="51"/>
      <c r="P178" s="156">
        <f t="shared" si="40"/>
        <v>0</v>
      </c>
      <c r="Q178" s="156">
        <v>0.47260000000000002</v>
      </c>
      <c r="R178" s="156">
        <f t="shared" si="41"/>
        <v>5.9642119999999998</v>
      </c>
      <c r="S178" s="230"/>
      <c r="T178" s="156">
        <v>0</v>
      </c>
      <c r="U178" s="234"/>
      <c r="V178" s="157">
        <f t="shared" si="42"/>
        <v>0</v>
      </c>
      <c r="AP178" s="219" t="s">
        <v>144</v>
      </c>
      <c r="AR178" s="219" t="s">
        <v>139</v>
      </c>
      <c r="AS178" s="219" t="s">
        <v>79</v>
      </c>
      <c r="AW178" s="219" t="s">
        <v>137</v>
      </c>
      <c r="BC178" s="158">
        <f t="shared" si="43"/>
        <v>0</v>
      </c>
      <c r="BD178" s="158">
        <f t="shared" si="44"/>
        <v>3199.17</v>
      </c>
      <c r="BE178" s="158">
        <f t="shared" si="45"/>
        <v>0</v>
      </c>
      <c r="BF178" s="158">
        <f t="shared" si="46"/>
        <v>0</v>
      </c>
      <c r="BG178" s="158">
        <f t="shared" si="47"/>
        <v>0</v>
      </c>
      <c r="BH178" s="219" t="s">
        <v>79</v>
      </c>
      <c r="BI178" s="158">
        <f t="shared" si="48"/>
        <v>3199.17</v>
      </c>
      <c r="BJ178" s="219" t="s">
        <v>144</v>
      </c>
      <c r="BK178" s="219" t="s">
        <v>357</v>
      </c>
      <c r="BO178" s="315"/>
      <c r="BP178" s="316">
        <f t="shared" si="49"/>
        <v>0</v>
      </c>
      <c r="BQ178" s="317"/>
      <c r="BR178" s="316">
        <f t="shared" si="50"/>
        <v>0</v>
      </c>
      <c r="BS178" s="315"/>
      <c r="BT178" s="316">
        <f t="shared" si="51"/>
        <v>0</v>
      </c>
    </row>
    <row r="179" spans="1:72" s="217" customFormat="1" ht="16.5" customHeight="1" x14ac:dyDescent="0.2">
      <c r="A179" s="172"/>
      <c r="B179" s="26"/>
      <c r="C179" s="170" t="s">
        <v>358</v>
      </c>
      <c r="D179" s="151" t="s">
        <v>139</v>
      </c>
      <c r="E179" s="261" t="s">
        <v>359</v>
      </c>
      <c r="F179" s="262" t="s">
        <v>360</v>
      </c>
      <c r="G179" s="151" t="s">
        <v>223</v>
      </c>
      <c r="H179" s="298">
        <v>12.62</v>
      </c>
      <c r="I179" s="152">
        <v>350.5</v>
      </c>
      <c r="J179" s="153">
        <f t="shared" si="39"/>
        <v>4423.3100000000004</v>
      </c>
      <c r="K179" s="262" t="s">
        <v>143</v>
      </c>
      <c r="L179" s="30"/>
      <c r="M179" s="154" t="s">
        <v>1</v>
      </c>
      <c r="N179" s="155" t="s">
        <v>38</v>
      </c>
      <c r="O179" s="51"/>
      <c r="P179" s="156">
        <f t="shared" si="40"/>
        <v>0</v>
      </c>
      <c r="Q179" s="156">
        <v>0.12966</v>
      </c>
      <c r="R179" s="156">
        <f t="shared" si="41"/>
        <v>1.6363091999999999</v>
      </c>
      <c r="S179" s="230"/>
      <c r="T179" s="156">
        <v>0</v>
      </c>
      <c r="U179" s="234"/>
      <c r="V179" s="157">
        <f t="shared" si="42"/>
        <v>0</v>
      </c>
      <c r="AP179" s="219" t="s">
        <v>144</v>
      </c>
      <c r="AR179" s="219" t="s">
        <v>139</v>
      </c>
      <c r="AS179" s="219" t="s">
        <v>79</v>
      </c>
      <c r="AW179" s="219" t="s">
        <v>137</v>
      </c>
      <c r="BC179" s="158">
        <f t="shared" si="43"/>
        <v>0</v>
      </c>
      <c r="BD179" s="158">
        <f t="shared" si="44"/>
        <v>4423.3100000000004</v>
      </c>
      <c r="BE179" s="158">
        <f t="shared" si="45"/>
        <v>0</v>
      </c>
      <c r="BF179" s="158">
        <f t="shared" si="46"/>
        <v>0</v>
      </c>
      <c r="BG179" s="158">
        <f t="shared" si="47"/>
        <v>0</v>
      </c>
      <c r="BH179" s="219" t="s">
        <v>79</v>
      </c>
      <c r="BI179" s="158">
        <f t="shared" si="48"/>
        <v>4423.3100000000004</v>
      </c>
      <c r="BJ179" s="219" t="s">
        <v>144</v>
      </c>
      <c r="BK179" s="219" t="s">
        <v>361</v>
      </c>
      <c r="BO179" s="315"/>
      <c r="BP179" s="316">
        <f t="shared" si="49"/>
        <v>0</v>
      </c>
      <c r="BQ179" s="317"/>
      <c r="BR179" s="316">
        <f t="shared" si="50"/>
        <v>0</v>
      </c>
      <c r="BS179" s="315"/>
      <c r="BT179" s="316">
        <f t="shared" si="51"/>
        <v>0</v>
      </c>
    </row>
    <row r="180" spans="1:72" s="217" customFormat="1" ht="16.5" customHeight="1" x14ac:dyDescent="0.2">
      <c r="A180" s="172"/>
      <c r="B180" s="26"/>
      <c r="C180" s="170" t="s">
        <v>362</v>
      </c>
      <c r="D180" s="151" t="s">
        <v>139</v>
      </c>
      <c r="E180" s="261" t="s">
        <v>363</v>
      </c>
      <c r="F180" s="262" t="s">
        <v>364</v>
      </c>
      <c r="G180" s="151" t="s">
        <v>223</v>
      </c>
      <c r="H180" s="298">
        <v>12.62</v>
      </c>
      <c r="I180" s="152">
        <v>314</v>
      </c>
      <c r="J180" s="153">
        <f t="shared" si="39"/>
        <v>3962.68</v>
      </c>
      <c r="K180" s="262" t="s">
        <v>143</v>
      </c>
      <c r="L180" s="30"/>
      <c r="M180" s="154" t="s">
        <v>1</v>
      </c>
      <c r="N180" s="155" t="s">
        <v>38</v>
      </c>
      <c r="O180" s="51"/>
      <c r="P180" s="156">
        <f t="shared" si="40"/>
        <v>0</v>
      </c>
      <c r="Q180" s="156">
        <v>0.10373</v>
      </c>
      <c r="R180" s="156">
        <f t="shared" si="41"/>
        <v>1.3090725999999999</v>
      </c>
      <c r="S180" s="230"/>
      <c r="T180" s="156">
        <v>0</v>
      </c>
      <c r="U180" s="234"/>
      <c r="V180" s="157">
        <f t="shared" si="42"/>
        <v>0</v>
      </c>
      <c r="AP180" s="219" t="s">
        <v>144</v>
      </c>
      <c r="AR180" s="219" t="s">
        <v>139</v>
      </c>
      <c r="AS180" s="219" t="s">
        <v>79</v>
      </c>
      <c r="AW180" s="219" t="s">
        <v>137</v>
      </c>
      <c r="BC180" s="158">
        <f t="shared" si="43"/>
        <v>0</v>
      </c>
      <c r="BD180" s="158">
        <f t="shared" si="44"/>
        <v>3962.68</v>
      </c>
      <c r="BE180" s="158">
        <f t="shared" si="45"/>
        <v>0</v>
      </c>
      <c r="BF180" s="158">
        <f t="shared" si="46"/>
        <v>0</v>
      </c>
      <c r="BG180" s="158">
        <f t="shared" si="47"/>
        <v>0</v>
      </c>
      <c r="BH180" s="219" t="s">
        <v>79</v>
      </c>
      <c r="BI180" s="158">
        <f t="shared" si="48"/>
        <v>3962.68</v>
      </c>
      <c r="BJ180" s="219" t="s">
        <v>144</v>
      </c>
      <c r="BK180" s="219" t="s">
        <v>365</v>
      </c>
      <c r="BO180" s="315"/>
      <c r="BP180" s="316">
        <f t="shared" si="49"/>
        <v>0</v>
      </c>
      <c r="BQ180" s="317"/>
      <c r="BR180" s="316">
        <f t="shared" si="50"/>
        <v>0</v>
      </c>
      <c r="BS180" s="315"/>
      <c r="BT180" s="316">
        <f t="shared" si="51"/>
        <v>0</v>
      </c>
    </row>
    <row r="181" spans="1:72" s="217" customFormat="1" ht="16.5" customHeight="1" x14ac:dyDescent="0.2">
      <c r="A181" s="172"/>
      <c r="B181" s="26"/>
      <c r="C181" s="170" t="s">
        <v>366</v>
      </c>
      <c r="D181" s="151" t="s">
        <v>139</v>
      </c>
      <c r="E181" s="261" t="s">
        <v>367</v>
      </c>
      <c r="F181" s="262" t="s">
        <v>368</v>
      </c>
      <c r="G181" s="151" t="s">
        <v>240</v>
      </c>
      <c r="H181" s="298">
        <v>9.9</v>
      </c>
      <c r="I181" s="152">
        <v>240</v>
      </c>
      <c r="J181" s="153">
        <f t="shared" si="39"/>
        <v>2376</v>
      </c>
      <c r="K181" s="262" t="s">
        <v>143</v>
      </c>
      <c r="L181" s="30"/>
      <c r="M181" s="154" t="s">
        <v>1</v>
      </c>
      <c r="N181" s="155" t="s">
        <v>38</v>
      </c>
      <c r="O181" s="51"/>
      <c r="P181" s="156">
        <f t="shared" si="40"/>
        <v>0</v>
      </c>
      <c r="Q181" s="156">
        <v>0.1295</v>
      </c>
      <c r="R181" s="156">
        <f t="shared" si="41"/>
        <v>1.2820500000000001</v>
      </c>
      <c r="S181" s="230"/>
      <c r="T181" s="156">
        <v>0</v>
      </c>
      <c r="U181" s="234"/>
      <c r="V181" s="157">
        <f t="shared" si="42"/>
        <v>0</v>
      </c>
      <c r="AP181" s="219" t="s">
        <v>144</v>
      </c>
      <c r="AR181" s="219" t="s">
        <v>139</v>
      </c>
      <c r="AS181" s="219" t="s">
        <v>79</v>
      </c>
      <c r="AW181" s="219" t="s">
        <v>137</v>
      </c>
      <c r="BC181" s="158">
        <f t="shared" si="43"/>
        <v>0</v>
      </c>
      <c r="BD181" s="158">
        <f t="shared" si="44"/>
        <v>2376</v>
      </c>
      <c r="BE181" s="158">
        <f t="shared" si="45"/>
        <v>0</v>
      </c>
      <c r="BF181" s="158">
        <f t="shared" si="46"/>
        <v>0</v>
      </c>
      <c r="BG181" s="158">
        <f t="shared" si="47"/>
        <v>0</v>
      </c>
      <c r="BH181" s="219" t="s">
        <v>79</v>
      </c>
      <c r="BI181" s="158">
        <f t="shared" si="48"/>
        <v>2376</v>
      </c>
      <c r="BJ181" s="219" t="s">
        <v>144</v>
      </c>
      <c r="BK181" s="219" t="s">
        <v>369</v>
      </c>
      <c r="BO181" s="315"/>
      <c r="BP181" s="316">
        <f t="shared" si="49"/>
        <v>0</v>
      </c>
      <c r="BQ181" s="317"/>
      <c r="BR181" s="316">
        <f t="shared" si="50"/>
        <v>0</v>
      </c>
      <c r="BS181" s="315"/>
      <c r="BT181" s="316">
        <f t="shared" si="51"/>
        <v>0</v>
      </c>
    </row>
    <row r="182" spans="1:72" s="217" customFormat="1" ht="16.5" customHeight="1" x14ac:dyDescent="0.2">
      <c r="A182" s="172"/>
      <c r="B182" s="26"/>
      <c r="C182" s="186" t="s">
        <v>370</v>
      </c>
      <c r="D182" s="159" t="s">
        <v>203</v>
      </c>
      <c r="E182" s="263" t="s">
        <v>371</v>
      </c>
      <c r="F182" s="264" t="s">
        <v>372</v>
      </c>
      <c r="G182" s="159" t="s">
        <v>240</v>
      </c>
      <c r="H182" s="299">
        <v>10.395</v>
      </c>
      <c r="I182" s="160">
        <v>99</v>
      </c>
      <c r="J182" s="161">
        <f t="shared" si="39"/>
        <v>1029.1099999999999</v>
      </c>
      <c r="K182" s="264" t="s">
        <v>143</v>
      </c>
      <c r="L182" s="162"/>
      <c r="M182" s="163" t="s">
        <v>1</v>
      </c>
      <c r="N182" s="164" t="s">
        <v>38</v>
      </c>
      <c r="O182" s="51"/>
      <c r="P182" s="156">
        <f t="shared" si="40"/>
        <v>0</v>
      </c>
      <c r="Q182" s="156">
        <v>4.4999999999999998E-2</v>
      </c>
      <c r="R182" s="156">
        <f t="shared" si="41"/>
        <v>0.46777499999999994</v>
      </c>
      <c r="S182" s="230"/>
      <c r="T182" s="156">
        <v>0</v>
      </c>
      <c r="U182" s="234"/>
      <c r="V182" s="157">
        <f t="shared" si="42"/>
        <v>0</v>
      </c>
      <c r="AP182" s="219" t="s">
        <v>168</v>
      </c>
      <c r="AR182" s="219" t="s">
        <v>203</v>
      </c>
      <c r="AS182" s="219" t="s">
        <v>79</v>
      </c>
      <c r="AW182" s="219" t="s">
        <v>137</v>
      </c>
      <c r="BC182" s="158">
        <f t="shared" si="43"/>
        <v>0</v>
      </c>
      <c r="BD182" s="158">
        <f t="shared" si="44"/>
        <v>1029.1099999999999</v>
      </c>
      <c r="BE182" s="158">
        <f t="shared" si="45"/>
        <v>0</v>
      </c>
      <c r="BF182" s="158">
        <f t="shared" si="46"/>
        <v>0</v>
      </c>
      <c r="BG182" s="158">
        <f t="shared" si="47"/>
        <v>0</v>
      </c>
      <c r="BH182" s="219" t="s">
        <v>79</v>
      </c>
      <c r="BI182" s="158">
        <f t="shared" si="48"/>
        <v>1029.1099999999999</v>
      </c>
      <c r="BJ182" s="219" t="s">
        <v>144</v>
      </c>
      <c r="BK182" s="219" t="s">
        <v>373</v>
      </c>
      <c r="BO182" s="315"/>
      <c r="BP182" s="316">
        <f t="shared" si="49"/>
        <v>0</v>
      </c>
      <c r="BQ182" s="317"/>
      <c r="BR182" s="316">
        <f t="shared" si="50"/>
        <v>0</v>
      </c>
      <c r="BS182" s="315"/>
      <c r="BT182" s="316">
        <f t="shared" si="51"/>
        <v>0</v>
      </c>
    </row>
    <row r="183" spans="1:72" s="9" customFormat="1" ht="22.9" customHeight="1" x14ac:dyDescent="0.3">
      <c r="A183" s="197"/>
      <c r="B183" s="135"/>
      <c r="C183" s="185"/>
      <c r="D183" s="137" t="s">
        <v>65</v>
      </c>
      <c r="E183" s="149" t="s">
        <v>160</v>
      </c>
      <c r="F183" s="149" t="s">
        <v>374</v>
      </c>
      <c r="G183" s="136"/>
      <c r="H183" s="297"/>
      <c r="I183" s="139"/>
      <c r="J183" s="150">
        <f>BI183</f>
        <v>979547.13000000012</v>
      </c>
      <c r="K183" s="136"/>
      <c r="L183" s="141"/>
      <c r="M183" s="142"/>
      <c r="N183" s="143"/>
      <c r="O183" s="143"/>
      <c r="P183" s="144">
        <f>SUM(P184:P230)</f>
        <v>0</v>
      </c>
      <c r="Q183" s="143"/>
      <c r="R183" s="144">
        <f>SUM(R184:R230)</f>
        <v>113.48765779999999</v>
      </c>
      <c r="S183" s="221">
        <f>SUM(S184:S230)</f>
        <v>0</v>
      </c>
      <c r="T183" s="143"/>
      <c r="U183" s="223">
        <f>SUM(U184:U230)</f>
        <v>0</v>
      </c>
      <c r="V183" s="145">
        <f>SUM(V184:V230)</f>
        <v>0</v>
      </c>
      <c r="AP183" s="146" t="s">
        <v>73</v>
      </c>
      <c r="AR183" s="147" t="s">
        <v>65</v>
      </c>
      <c r="AS183" s="147" t="s">
        <v>73</v>
      </c>
      <c r="AW183" s="146" t="s">
        <v>137</v>
      </c>
      <c r="BI183" s="148">
        <f>SUM(BI184:BI230)</f>
        <v>979547.13000000012</v>
      </c>
      <c r="BO183" s="312"/>
      <c r="BP183" s="313">
        <f>SUM(BP184:BP230)</f>
        <v>0</v>
      </c>
      <c r="BQ183" s="314"/>
      <c r="BR183" s="313">
        <f>SUM(BR184:BR230)</f>
        <v>0</v>
      </c>
      <c r="BS183" s="312"/>
      <c r="BT183" s="313">
        <f>SUM(BT184:BT230)</f>
        <v>0</v>
      </c>
    </row>
    <row r="184" spans="1:72" s="217" customFormat="1" ht="16.5" customHeight="1" x14ac:dyDescent="0.2">
      <c r="A184" s="172"/>
      <c r="B184" s="26"/>
      <c r="C184" s="170" t="s">
        <v>375</v>
      </c>
      <c r="D184" s="151" t="s">
        <v>139</v>
      </c>
      <c r="E184" s="261" t="s">
        <v>376</v>
      </c>
      <c r="F184" s="262" t="s">
        <v>377</v>
      </c>
      <c r="G184" s="151" t="s">
        <v>223</v>
      </c>
      <c r="H184" s="298">
        <v>113.345</v>
      </c>
      <c r="I184" s="152">
        <v>263</v>
      </c>
      <c r="J184" s="153">
        <f t="shared" ref="J184:J230" si="52">ROUND(I184*H184,2)</f>
        <v>29809.74</v>
      </c>
      <c r="K184" s="262" t="s">
        <v>143</v>
      </c>
      <c r="L184" s="30"/>
      <c r="M184" s="154" t="s">
        <v>1</v>
      </c>
      <c r="N184" s="155" t="s">
        <v>38</v>
      </c>
      <c r="O184" s="51"/>
      <c r="P184" s="156">
        <f t="shared" ref="P184:P230" si="53">O184*H184</f>
        <v>0</v>
      </c>
      <c r="Q184" s="156">
        <v>1.54E-2</v>
      </c>
      <c r="R184" s="156">
        <f t="shared" ref="R184:R230" si="54">Q184*H184</f>
        <v>1.7455130000000001</v>
      </c>
      <c r="S184" s="230"/>
      <c r="T184" s="156">
        <v>0</v>
      </c>
      <c r="U184" s="234"/>
      <c r="V184" s="157">
        <f t="shared" ref="V184:V230" si="55">T184*H184</f>
        <v>0</v>
      </c>
      <c r="AP184" s="219" t="s">
        <v>144</v>
      </c>
      <c r="AR184" s="219" t="s">
        <v>139</v>
      </c>
      <c r="AS184" s="219" t="s">
        <v>79</v>
      </c>
      <c r="AW184" s="219" t="s">
        <v>137</v>
      </c>
      <c r="BC184" s="158">
        <f t="shared" ref="BC184:BC230" si="56">IF(N184="základní",J184,0)</f>
        <v>0</v>
      </c>
      <c r="BD184" s="158">
        <f t="shared" ref="BD184:BD230" si="57">IF(N184="snížená",J184,0)</f>
        <v>29809.74</v>
      </c>
      <c r="BE184" s="158">
        <f t="shared" ref="BE184:BE230" si="58">IF(N184="zákl. přenesená",J184,0)</f>
        <v>0</v>
      </c>
      <c r="BF184" s="158">
        <f t="shared" ref="BF184:BF230" si="59">IF(N184="sníž. přenesená",J184,0)</f>
        <v>0</v>
      </c>
      <c r="BG184" s="158">
        <f t="shared" ref="BG184:BG230" si="60">IF(N184="nulová",J184,0)</f>
        <v>0</v>
      </c>
      <c r="BH184" s="219" t="s">
        <v>79</v>
      </c>
      <c r="BI184" s="158">
        <f t="shared" ref="BI184:BI230" si="61">ROUND(I184*H184,2)</f>
        <v>29809.74</v>
      </c>
      <c r="BJ184" s="219" t="s">
        <v>144</v>
      </c>
      <c r="BK184" s="219" t="s">
        <v>378</v>
      </c>
      <c r="BO184" s="315"/>
      <c r="BP184" s="316">
        <f t="shared" ref="BP184:BP230" si="62">BO184*I184</f>
        <v>0</v>
      </c>
      <c r="BQ184" s="317"/>
      <c r="BR184" s="316">
        <f t="shared" ref="BR184:BR230" si="63">BQ184*I184</f>
        <v>0</v>
      </c>
      <c r="BS184" s="315"/>
      <c r="BT184" s="316">
        <f t="shared" ref="BT184:BT230" si="64">BS184*I184</f>
        <v>0</v>
      </c>
    </row>
    <row r="185" spans="1:72" s="217" customFormat="1" ht="16.5" customHeight="1" x14ac:dyDescent="0.2">
      <c r="A185" s="172"/>
      <c r="B185" s="26"/>
      <c r="C185" s="170" t="s">
        <v>379</v>
      </c>
      <c r="D185" s="151" t="s">
        <v>139</v>
      </c>
      <c r="E185" s="261" t="s">
        <v>380</v>
      </c>
      <c r="F185" s="262" t="s">
        <v>381</v>
      </c>
      <c r="G185" s="151" t="s">
        <v>223</v>
      </c>
      <c r="H185" s="298">
        <v>71.225999999999999</v>
      </c>
      <c r="I185" s="152">
        <v>360</v>
      </c>
      <c r="J185" s="153">
        <f t="shared" si="52"/>
        <v>25641.360000000001</v>
      </c>
      <c r="K185" s="262" t="s">
        <v>143</v>
      </c>
      <c r="L185" s="30"/>
      <c r="M185" s="154" t="s">
        <v>1</v>
      </c>
      <c r="N185" s="155" t="s">
        <v>38</v>
      </c>
      <c r="O185" s="51"/>
      <c r="P185" s="156">
        <f t="shared" si="53"/>
        <v>0</v>
      </c>
      <c r="Q185" s="156">
        <v>1.8380000000000001E-2</v>
      </c>
      <c r="R185" s="156">
        <f t="shared" si="54"/>
        <v>1.3091338800000001</v>
      </c>
      <c r="S185" s="230"/>
      <c r="T185" s="156">
        <v>0</v>
      </c>
      <c r="U185" s="234"/>
      <c r="V185" s="157">
        <f t="shared" si="55"/>
        <v>0</v>
      </c>
      <c r="AP185" s="219" t="s">
        <v>144</v>
      </c>
      <c r="AR185" s="219" t="s">
        <v>139</v>
      </c>
      <c r="AS185" s="219" t="s">
        <v>79</v>
      </c>
      <c r="AW185" s="219" t="s">
        <v>137</v>
      </c>
      <c r="BC185" s="158">
        <f t="shared" si="56"/>
        <v>0</v>
      </c>
      <c r="BD185" s="158">
        <f t="shared" si="57"/>
        <v>25641.360000000001</v>
      </c>
      <c r="BE185" s="158">
        <f t="shared" si="58"/>
        <v>0</v>
      </c>
      <c r="BF185" s="158">
        <f t="shared" si="59"/>
        <v>0</v>
      </c>
      <c r="BG185" s="158">
        <f t="shared" si="60"/>
        <v>0</v>
      </c>
      <c r="BH185" s="219" t="s">
        <v>79</v>
      </c>
      <c r="BI185" s="158">
        <f t="shared" si="61"/>
        <v>25641.360000000001</v>
      </c>
      <c r="BJ185" s="219" t="s">
        <v>144</v>
      </c>
      <c r="BK185" s="219" t="s">
        <v>382</v>
      </c>
      <c r="BO185" s="315"/>
      <c r="BP185" s="316">
        <f t="shared" si="62"/>
        <v>0</v>
      </c>
      <c r="BQ185" s="317"/>
      <c r="BR185" s="316">
        <f t="shared" si="63"/>
        <v>0</v>
      </c>
      <c r="BS185" s="315"/>
      <c r="BT185" s="316">
        <f t="shared" si="64"/>
        <v>0</v>
      </c>
    </row>
    <row r="186" spans="1:72" s="217" customFormat="1" ht="16.5" customHeight="1" x14ac:dyDescent="0.2">
      <c r="A186" s="172"/>
      <c r="B186" s="26"/>
      <c r="C186" s="170" t="s">
        <v>383</v>
      </c>
      <c r="D186" s="151" t="s">
        <v>139</v>
      </c>
      <c r="E186" s="261" t="s">
        <v>384</v>
      </c>
      <c r="F186" s="262" t="s">
        <v>385</v>
      </c>
      <c r="G186" s="151" t="s">
        <v>223</v>
      </c>
      <c r="H186" s="298">
        <v>0</v>
      </c>
      <c r="I186" s="152">
        <v>259</v>
      </c>
      <c r="J186" s="153">
        <f t="shared" si="52"/>
        <v>0</v>
      </c>
      <c r="K186" s="262" t="s">
        <v>143</v>
      </c>
      <c r="L186" s="30"/>
      <c r="M186" s="154" t="s">
        <v>1</v>
      </c>
      <c r="N186" s="155" t="s">
        <v>38</v>
      </c>
      <c r="O186" s="51"/>
      <c r="P186" s="156">
        <f t="shared" si="53"/>
        <v>0</v>
      </c>
      <c r="Q186" s="156">
        <v>6.8999999999999997E-4</v>
      </c>
      <c r="R186" s="156">
        <f t="shared" si="54"/>
        <v>0</v>
      </c>
      <c r="S186" s="230"/>
      <c r="T186" s="156">
        <v>0</v>
      </c>
      <c r="U186" s="234"/>
      <c r="V186" s="157">
        <f t="shared" si="55"/>
        <v>0</v>
      </c>
      <c r="AP186" s="219" t="s">
        <v>144</v>
      </c>
      <c r="AR186" s="219" t="s">
        <v>139</v>
      </c>
      <c r="AS186" s="219" t="s">
        <v>79</v>
      </c>
      <c r="AW186" s="219" t="s">
        <v>137</v>
      </c>
      <c r="BC186" s="158">
        <f t="shared" si="56"/>
        <v>0</v>
      </c>
      <c r="BD186" s="158">
        <f t="shared" si="57"/>
        <v>0</v>
      </c>
      <c r="BE186" s="158">
        <f t="shared" si="58"/>
        <v>0</v>
      </c>
      <c r="BF186" s="158">
        <f t="shared" si="59"/>
        <v>0</v>
      </c>
      <c r="BG186" s="158">
        <f t="shared" si="60"/>
        <v>0</v>
      </c>
      <c r="BH186" s="219" t="s">
        <v>79</v>
      </c>
      <c r="BI186" s="158">
        <f t="shared" si="61"/>
        <v>0</v>
      </c>
      <c r="BJ186" s="219" t="s">
        <v>144</v>
      </c>
      <c r="BK186" s="219" t="s">
        <v>386</v>
      </c>
      <c r="BO186" s="315"/>
      <c r="BP186" s="316">
        <f t="shared" si="62"/>
        <v>0</v>
      </c>
      <c r="BQ186" s="317"/>
      <c r="BR186" s="316">
        <f t="shared" si="63"/>
        <v>0</v>
      </c>
      <c r="BS186" s="315"/>
      <c r="BT186" s="316">
        <f t="shared" si="64"/>
        <v>0</v>
      </c>
    </row>
    <row r="187" spans="1:72" s="217" customFormat="1" ht="23.25" customHeight="1" x14ac:dyDescent="0.2">
      <c r="A187" s="172"/>
      <c r="B187" s="26"/>
      <c r="C187" s="170" t="s">
        <v>387</v>
      </c>
      <c r="D187" s="151" t="s">
        <v>139</v>
      </c>
      <c r="E187" s="261" t="s">
        <v>388</v>
      </c>
      <c r="F187" s="262" t="s">
        <v>389</v>
      </c>
      <c r="G187" s="151" t="s">
        <v>223</v>
      </c>
      <c r="H187" s="298">
        <v>0</v>
      </c>
      <c r="I187" s="152">
        <v>360</v>
      </c>
      <c r="J187" s="153">
        <f t="shared" si="52"/>
        <v>0</v>
      </c>
      <c r="K187" s="262" t="s">
        <v>143</v>
      </c>
      <c r="L187" s="30"/>
      <c r="M187" s="154" t="s">
        <v>1</v>
      </c>
      <c r="N187" s="155" t="s">
        <v>38</v>
      </c>
      <c r="O187" s="51"/>
      <c r="P187" s="156">
        <f t="shared" si="53"/>
        <v>0</v>
      </c>
      <c r="Q187" s="156">
        <v>1.8380000000000001E-2</v>
      </c>
      <c r="R187" s="156">
        <f t="shared" si="54"/>
        <v>0</v>
      </c>
      <c r="S187" s="230"/>
      <c r="T187" s="156">
        <v>0</v>
      </c>
      <c r="U187" s="234"/>
      <c r="V187" s="157">
        <f t="shared" si="55"/>
        <v>0</v>
      </c>
      <c r="AP187" s="219" t="s">
        <v>144</v>
      </c>
      <c r="AR187" s="219" t="s">
        <v>139</v>
      </c>
      <c r="AS187" s="219" t="s">
        <v>79</v>
      </c>
      <c r="AW187" s="219" t="s">
        <v>137</v>
      </c>
      <c r="BC187" s="158">
        <f t="shared" si="56"/>
        <v>0</v>
      </c>
      <c r="BD187" s="158">
        <f t="shared" si="57"/>
        <v>0</v>
      </c>
      <c r="BE187" s="158">
        <f t="shared" si="58"/>
        <v>0</v>
      </c>
      <c r="BF187" s="158">
        <f t="shared" si="59"/>
        <v>0</v>
      </c>
      <c r="BG187" s="158">
        <f t="shared" si="60"/>
        <v>0</v>
      </c>
      <c r="BH187" s="219" t="s">
        <v>79</v>
      </c>
      <c r="BI187" s="158">
        <f t="shared" si="61"/>
        <v>0</v>
      </c>
      <c r="BJ187" s="219" t="s">
        <v>144</v>
      </c>
      <c r="BK187" s="219" t="s">
        <v>390</v>
      </c>
      <c r="BO187" s="315"/>
      <c r="BP187" s="316">
        <f t="shared" si="62"/>
        <v>0</v>
      </c>
      <c r="BQ187" s="317"/>
      <c r="BR187" s="316">
        <f t="shared" si="63"/>
        <v>0</v>
      </c>
      <c r="BS187" s="315"/>
      <c r="BT187" s="316">
        <f t="shared" si="64"/>
        <v>0</v>
      </c>
    </row>
    <row r="188" spans="1:72" s="217" customFormat="1" ht="16.5" customHeight="1" x14ac:dyDescent="0.2">
      <c r="A188" s="172"/>
      <c r="B188" s="26"/>
      <c r="C188" s="170" t="s">
        <v>391</v>
      </c>
      <c r="D188" s="151" t="s">
        <v>139</v>
      </c>
      <c r="E188" s="261" t="s">
        <v>392</v>
      </c>
      <c r="F188" s="262" t="s">
        <v>393</v>
      </c>
      <c r="G188" s="151" t="s">
        <v>223</v>
      </c>
      <c r="H188" s="298">
        <v>708.05499999999995</v>
      </c>
      <c r="I188" s="152">
        <v>340</v>
      </c>
      <c r="J188" s="153">
        <f t="shared" si="52"/>
        <v>240738.7</v>
      </c>
      <c r="K188" s="262" t="s">
        <v>143</v>
      </c>
      <c r="L188" s="30"/>
      <c r="M188" s="154" t="s">
        <v>1</v>
      </c>
      <c r="N188" s="155" t="s">
        <v>38</v>
      </c>
      <c r="O188" s="51"/>
      <c r="P188" s="156">
        <f t="shared" si="53"/>
        <v>0</v>
      </c>
      <c r="Q188" s="156">
        <v>1.8380000000000001E-2</v>
      </c>
      <c r="R188" s="156">
        <f t="shared" si="54"/>
        <v>13.014050899999999</v>
      </c>
      <c r="S188" s="230"/>
      <c r="T188" s="156">
        <v>0</v>
      </c>
      <c r="U188" s="234"/>
      <c r="V188" s="157">
        <f t="shared" si="55"/>
        <v>0</v>
      </c>
      <c r="AP188" s="219" t="s">
        <v>144</v>
      </c>
      <c r="AR188" s="219" t="s">
        <v>139</v>
      </c>
      <c r="AS188" s="219" t="s">
        <v>79</v>
      </c>
      <c r="AW188" s="219" t="s">
        <v>137</v>
      </c>
      <c r="BC188" s="158">
        <f t="shared" si="56"/>
        <v>0</v>
      </c>
      <c r="BD188" s="158">
        <f t="shared" si="57"/>
        <v>240738.7</v>
      </c>
      <c r="BE188" s="158">
        <f t="shared" si="58"/>
        <v>0</v>
      </c>
      <c r="BF188" s="158">
        <f t="shared" si="59"/>
        <v>0</v>
      </c>
      <c r="BG188" s="158">
        <f t="shared" si="60"/>
        <v>0</v>
      </c>
      <c r="BH188" s="219" t="s">
        <v>79</v>
      </c>
      <c r="BI188" s="158">
        <f t="shared" si="61"/>
        <v>240738.7</v>
      </c>
      <c r="BJ188" s="219" t="s">
        <v>144</v>
      </c>
      <c r="BK188" s="219" t="s">
        <v>394</v>
      </c>
      <c r="BO188" s="315"/>
      <c r="BP188" s="316">
        <f t="shared" si="62"/>
        <v>0</v>
      </c>
      <c r="BQ188" s="317"/>
      <c r="BR188" s="316">
        <f t="shared" si="63"/>
        <v>0</v>
      </c>
      <c r="BS188" s="315"/>
      <c r="BT188" s="316">
        <f t="shared" si="64"/>
        <v>0</v>
      </c>
    </row>
    <row r="189" spans="1:72" s="217" customFormat="1" ht="16.5" customHeight="1" x14ac:dyDescent="0.2">
      <c r="A189" s="172"/>
      <c r="B189" s="26"/>
      <c r="C189" s="170" t="s">
        <v>395</v>
      </c>
      <c r="D189" s="151" t="s">
        <v>139</v>
      </c>
      <c r="E189" s="261" t="s">
        <v>396</v>
      </c>
      <c r="F189" s="262" t="s">
        <v>397</v>
      </c>
      <c r="G189" s="151" t="s">
        <v>223</v>
      </c>
      <c r="H189" s="298">
        <v>821.4</v>
      </c>
      <c r="I189" s="152">
        <v>51.2</v>
      </c>
      <c r="J189" s="153">
        <f t="shared" si="52"/>
        <v>42055.68</v>
      </c>
      <c r="K189" s="262" t="s">
        <v>143</v>
      </c>
      <c r="L189" s="30"/>
      <c r="M189" s="154" t="s">
        <v>1</v>
      </c>
      <c r="N189" s="155" t="s">
        <v>38</v>
      </c>
      <c r="O189" s="51"/>
      <c r="P189" s="156">
        <f t="shared" si="53"/>
        <v>0</v>
      </c>
      <c r="Q189" s="156">
        <v>7.3499999999999998E-3</v>
      </c>
      <c r="R189" s="156">
        <f t="shared" si="54"/>
        <v>6.0372899999999996</v>
      </c>
      <c r="S189" s="230"/>
      <c r="T189" s="156">
        <v>0</v>
      </c>
      <c r="U189" s="234"/>
      <c r="V189" s="157">
        <f t="shared" si="55"/>
        <v>0</v>
      </c>
      <c r="AP189" s="219" t="s">
        <v>144</v>
      </c>
      <c r="AR189" s="219" t="s">
        <v>139</v>
      </c>
      <c r="AS189" s="219" t="s">
        <v>79</v>
      </c>
      <c r="AW189" s="219" t="s">
        <v>137</v>
      </c>
      <c r="BC189" s="158">
        <f t="shared" si="56"/>
        <v>0</v>
      </c>
      <c r="BD189" s="158">
        <f t="shared" si="57"/>
        <v>42055.68</v>
      </c>
      <c r="BE189" s="158">
        <f t="shared" si="58"/>
        <v>0</v>
      </c>
      <c r="BF189" s="158">
        <f t="shared" si="59"/>
        <v>0</v>
      </c>
      <c r="BG189" s="158">
        <f t="shared" si="60"/>
        <v>0</v>
      </c>
      <c r="BH189" s="219" t="s">
        <v>79</v>
      </c>
      <c r="BI189" s="158">
        <f t="shared" si="61"/>
        <v>42055.68</v>
      </c>
      <c r="BJ189" s="219" t="s">
        <v>144</v>
      </c>
      <c r="BK189" s="219" t="s">
        <v>398</v>
      </c>
      <c r="BO189" s="315"/>
      <c r="BP189" s="316">
        <f t="shared" si="62"/>
        <v>0</v>
      </c>
      <c r="BQ189" s="317"/>
      <c r="BR189" s="316">
        <f t="shared" si="63"/>
        <v>0</v>
      </c>
      <c r="BS189" s="315"/>
      <c r="BT189" s="316">
        <f t="shared" si="64"/>
        <v>0</v>
      </c>
    </row>
    <row r="190" spans="1:72" s="217" customFormat="1" ht="16.5" customHeight="1" x14ac:dyDescent="0.2">
      <c r="A190" s="172"/>
      <c r="B190" s="26"/>
      <c r="C190" s="170" t="s">
        <v>399</v>
      </c>
      <c r="D190" s="151" t="s">
        <v>139</v>
      </c>
      <c r="E190" s="261" t="s">
        <v>400</v>
      </c>
      <c r="F190" s="262" t="s">
        <v>401</v>
      </c>
      <c r="G190" s="151" t="s">
        <v>223</v>
      </c>
      <c r="H190" s="298">
        <v>343.33499999999998</v>
      </c>
      <c r="I190" s="152">
        <v>49.8</v>
      </c>
      <c r="J190" s="153">
        <f t="shared" si="52"/>
        <v>17098.080000000002</v>
      </c>
      <c r="K190" s="262" t="s">
        <v>143</v>
      </c>
      <c r="L190" s="30"/>
      <c r="M190" s="154" t="s">
        <v>1</v>
      </c>
      <c r="N190" s="155" t="s">
        <v>38</v>
      </c>
      <c r="O190" s="51"/>
      <c r="P190" s="156">
        <f t="shared" si="53"/>
        <v>0</v>
      </c>
      <c r="Q190" s="156">
        <v>7.9000000000000008E-3</v>
      </c>
      <c r="R190" s="156">
        <f t="shared" si="54"/>
        <v>2.7123465000000002</v>
      </c>
      <c r="S190" s="230"/>
      <c r="T190" s="156">
        <v>0</v>
      </c>
      <c r="U190" s="234"/>
      <c r="V190" s="157">
        <f t="shared" si="55"/>
        <v>0</v>
      </c>
      <c r="AP190" s="219" t="s">
        <v>144</v>
      </c>
      <c r="AR190" s="219" t="s">
        <v>139</v>
      </c>
      <c r="AS190" s="219" t="s">
        <v>79</v>
      </c>
      <c r="AW190" s="219" t="s">
        <v>137</v>
      </c>
      <c r="BC190" s="158">
        <f t="shared" si="56"/>
        <v>0</v>
      </c>
      <c r="BD190" s="158">
        <f t="shared" si="57"/>
        <v>17098.080000000002</v>
      </c>
      <c r="BE190" s="158">
        <f t="shared" si="58"/>
        <v>0</v>
      </c>
      <c r="BF190" s="158">
        <f t="shared" si="59"/>
        <v>0</v>
      </c>
      <c r="BG190" s="158">
        <f t="shared" si="60"/>
        <v>0</v>
      </c>
      <c r="BH190" s="219" t="s">
        <v>79</v>
      </c>
      <c r="BI190" s="158">
        <f t="shared" si="61"/>
        <v>17098.080000000002</v>
      </c>
      <c r="BJ190" s="219" t="s">
        <v>144</v>
      </c>
      <c r="BK190" s="219" t="s">
        <v>402</v>
      </c>
      <c r="BO190" s="315"/>
      <c r="BP190" s="316">
        <f t="shared" si="62"/>
        <v>0</v>
      </c>
      <c r="BQ190" s="317"/>
      <c r="BR190" s="316">
        <f t="shared" si="63"/>
        <v>0</v>
      </c>
      <c r="BS190" s="315"/>
      <c r="BT190" s="316">
        <f t="shared" si="64"/>
        <v>0</v>
      </c>
    </row>
    <row r="191" spans="1:72" s="217" customFormat="1" ht="16.5" customHeight="1" x14ac:dyDescent="0.2">
      <c r="A191" s="172"/>
      <c r="B191" s="26"/>
      <c r="C191" s="170" t="s">
        <v>403</v>
      </c>
      <c r="D191" s="151" t="s">
        <v>139</v>
      </c>
      <c r="E191" s="261" t="s">
        <v>404</v>
      </c>
      <c r="F191" s="262" t="s">
        <v>405</v>
      </c>
      <c r="G191" s="151" t="s">
        <v>223</v>
      </c>
      <c r="H191" s="298">
        <v>213.678</v>
      </c>
      <c r="I191" s="152">
        <v>42.91</v>
      </c>
      <c r="J191" s="153">
        <f t="shared" si="52"/>
        <v>9168.92</v>
      </c>
      <c r="K191" s="262" t="s">
        <v>143</v>
      </c>
      <c r="L191" s="30"/>
      <c r="M191" s="154" t="s">
        <v>1</v>
      </c>
      <c r="N191" s="155" t="s">
        <v>38</v>
      </c>
      <c r="O191" s="51"/>
      <c r="P191" s="156">
        <f t="shared" si="53"/>
        <v>0</v>
      </c>
      <c r="Q191" s="156">
        <v>7.9000000000000008E-3</v>
      </c>
      <c r="R191" s="156">
        <f t="shared" si="54"/>
        <v>1.6880562000000001</v>
      </c>
      <c r="S191" s="230"/>
      <c r="T191" s="156">
        <v>0</v>
      </c>
      <c r="U191" s="234"/>
      <c r="V191" s="157">
        <f t="shared" si="55"/>
        <v>0</v>
      </c>
      <c r="AP191" s="219" t="s">
        <v>144</v>
      </c>
      <c r="AR191" s="219" t="s">
        <v>139</v>
      </c>
      <c r="AS191" s="219" t="s">
        <v>79</v>
      </c>
      <c r="AW191" s="219" t="s">
        <v>137</v>
      </c>
      <c r="BC191" s="158">
        <f t="shared" si="56"/>
        <v>0</v>
      </c>
      <c r="BD191" s="158">
        <f t="shared" si="57"/>
        <v>9168.92</v>
      </c>
      <c r="BE191" s="158">
        <f t="shared" si="58"/>
        <v>0</v>
      </c>
      <c r="BF191" s="158">
        <f t="shared" si="59"/>
        <v>0</v>
      </c>
      <c r="BG191" s="158">
        <f t="shared" si="60"/>
        <v>0</v>
      </c>
      <c r="BH191" s="219" t="s">
        <v>79</v>
      </c>
      <c r="BI191" s="158">
        <f t="shared" si="61"/>
        <v>9168.92</v>
      </c>
      <c r="BJ191" s="219" t="s">
        <v>144</v>
      </c>
      <c r="BK191" s="219" t="s">
        <v>406</v>
      </c>
      <c r="BO191" s="315"/>
      <c r="BP191" s="316">
        <f t="shared" si="62"/>
        <v>0</v>
      </c>
      <c r="BQ191" s="317"/>
      <c r="BR191" s="316">
        <f t="shared" si="63"/>
        <v>0</v>
      </c>
      <c r="BS191" s="315"/>
      <c r="BT191" s="316">
        <f t="shared" si="64"/>
        <v>0</v>
      </c>
    </row>
    <row r="192" spans="1:72" s="217" customFormat="1" ht="16.5" customHeight="1" x14ac:dyDescent="0.2">
      <c r="A192" s="172"/>
      <c r="B192" s="26"/>
      <c r="C192" s="170" t="s">
        <v>407</v>
      </c>
      <c r="D192" s="151" t="s">
        <v>139</v>
      </c>
      <c r="E192" s="261" t="s">
        <v>408</v>
      </c>
      <c r="F192" s="262" t="s">
        <v>409</v>
      </c>
      <c r="G192" s="151" t="s">
        <v>223</v>
      </c>
      <c r="H192" s="298">
        <v>2464.1999999999998</v>
      </c>
      <c r="I192" s="152">
        <v>47.69</v>
      </c>
      <c r="J192" s="153">
        <f t="shared" si="52"/>
        <v>117517.7</v>
      </c>
      <c r="K192" s="262" t="s">
        <v>143</v>
      </c>
      <c r="L192" s="30"/>
      <c r="M192" s="154" t="s">
        <v>1</v>
      </c>
      <c r="N192" s="155" t="s">
        <v>38</v>
      </c>
      <c r="O192" s="51"/>
      <c r="P192" s="156">
        <f t="shared" si="53"/>
        <v>0</v>
      </c>
      <c r="Q192" s="156">
        <v>7.9000000000000008E-3</v>
      </c>
      <c r="R192" s="156">
        <f t="shared" si="54"/>
        <v>19.467179999999999</v>
      </c>
      <c r="S192" s="230"/>
      <c r="T192" s="156">
        <v>0</v>
      </c>
      <c r="U192" s="234"/>
      <c r="V192" s="157">
        <f t="shared" si="55"/>
        <v>0</v>
      </c>
      <c r="AP192" s="219" t="s">
        <v>144</v>
      </c>
      <c r="AR192" s="219" t="s">
        <v>139</v>
      </c>
      <c r="AS192" s="219" t="s">
        <v>79</v>
      </c>
      <c r="AW192" s="219" t="s">
        <v>137</v>
      </c>
      <c r="BC192" s="158">
        <f t="shared" si="56"/>
        <v>0</v>
      </c>
      <c r="BD192" s="158">
        <f t="shared" si="57"/>
        <v>117517.7</v>
      </c>
      <c r="BE192" s="158">
        <f t="shared" si="58"/>
        <v>0</v>
      </c>
      <c r="BF192" s="158">
        <f t="shared" si="59"/>
        <v>0</v>
      </c>
      <c r="BG192" s="158">
        <f t="shared" si="60"/>
        <v>0</v>
      </c>
      <c r="BH192" s="219" t="s">
        <v>79</v>
      </c>
      <c r="BI192" s="158">
        <f t="shared" si="61"/>
        <v>117517.7</v>
      </c>
      <c r="BJ192" s="219" t="s">
        <v>144</v>
      </c>
      <c r="BK192" s="219" t="s">
        <v>410</v>
      </c>
      <c r="BO192" s="315"/>
      <c r="BP192" s="316">
        <f t="shared" si="62"/>
        <v>0</v>
      </c>
      <c r="BQ192" s="317"/>
      <c r="BR192" s="316">
        <f t="shared" si="63"/>
        <v>0</v>
      </c>
      <c r="BS192" s="315"/>
      <c r="BT192" s="316">
        <f t="shared" si="64"/>
        <v>0</v>
      </c>
    </row>
    <row r="193" spans="1:72" s="217" customFormat="1" ht="16.5" customHeight="1" x14ac:dyDescent="0.2">
      <c r="A193" s="172"/>
      <c r="B193" s="26"/>
      <c r="C193" s="170" t="s">
        <v>411</v>
      </c>
      <c r="D193" s="151" t="s">
        <v>139</v>
      </c>
      <c r="E193" s="261" t="s">
        <v>412</v>
      </c>
      <c r="F193" s="262" t="s">
        <v>413</v>
      </c>
      <c r="G193" s="151" t="s">
        <v>223</v>
      </c>
      <c r="H193" s="298">
        <v>234.57499999999999</v>
      </c>
      <c r="I193" s="152">
        <v>140.5</v>
      </c>
      <c r="J193" s="153">
        <f t="shared" si="52"/>
        <v>32957.79</v>
      </c>
      <c r="K193" s="262" t="s">
        <v>143</v>
      </c>
      <c r="L193" s="30"/>
      <c r="M193" s="154" t="s">
        <v>1</v>
      </c>
      <c r="N193" s="155" t="s">
        <v>38</v>
      </c>
      <c r="O193" s="51"/>
      <c r="P193" s="156">
        <f t="shared" si="53"/>
        <v>0</v>
      </c>
      <c r="Q193" s="156">
        <v>4.3800000000000002E-3</v>
      </c>
      <c r="R193" s="156">
        <f t="shared" si="54"/>
        <v>1.0274384999999999</v>
      </c>
      <c r="S193" s="230"/>
      <c r="T193" s="156">
        <v>0</v>
      </c>
      <c r="U193" s="234"/>
      <c r="V193" s="157">
        <f t="shared" si="55"/>
        <v>0</v>
      </c>
      <c r="AP193" s="219" t="s">
        <v>144</v>
      </c>
      <c r="AR193" s="219" t="s">
        <v>139</v>
      </c>
      <c r="AS193" s="219" t="s">
        <v>79</v>
      </c>
      <c r="AW193" s="219" t="s">
        <v>137</v>
      </c>
      <c r="BC193" s="158">
        <f t="shared" si="56"/>
        <v>0</v>
      </c>
      <c r="BD193" s="158">
        <f t="shared" si="57"/>
        <v>32957.79</v>
      </c>
      <c r="BE193" s="158">
        <f t="shared" si="58"/>
        <v>0</v>
      </c>
      <c r="BF193" s="158">
        <f t="shared" si="59"/>
        <v>0</v>
      </c>
      <c r="BG193" s="158">
        <f t="shared" si="60"/>
        <v>0</v>
      </c>
      <c r="BH193" s="219" t="s">
        <v>79</v>
      </c>
      <c r="BI193" s="158">
        <f t="shared" si="61"/>
        <v>32957.79</v>
      </c>
      <c r="BJ193" s="219" t="s">
        <v>144</v>
      </c>
      <c r="BK193" s="219" t="s">
        <v>414</v>
      </c>
      <c r="BO193" s="315"/>
      <c r="BP193" s="316">
        <f t="shared" si="62"/>
        <v>0</v>
      </c>
      <c r="BQ193" s="317"/>
      <c r="BR193" s="316">
        <f t="shared" si="63"/>
        <v>0</v>
      </c>
      <c r="BS193" s="315"/>
      <c r="BT193" s="316">
        <f t="shared" si="64"/>
        <v>0</v>
      </c>
    </row>
    <row r="194" spans="1:72" s="217" customFormat="1" ht="16.5" customHeight="1" x14ac:dyDescent="0.2">
      <c r="A194" s="172"/>
      <c r="B194" s="26"/>
      <c r="C194" s="170" t="s">
        <v>415</v>
      </c>
      <c r="D194" s="151" t="s">
        <v>139</v>
      </c>
      <c r="E194" s="261" t="s">
        <v>416</v>
      </c>
      <c r="F194" s="262" t="s">
        <v>417</v>
      </c>
      <c r="G194" s="151" t="s">
        <v>223</v>
      </c>
      <c r="H194" s="298">
        <v>227.952</v>
      </c>
      <c r="I194" s="152">
        <v>140</v>
      </c>
      <c r="J194" s="153">
        <f t="shared" si="52"/>
        <v>31913.279999999999</v>
      </c>
      <c r="K194" s="262" t="s">
        <v>143</v>
      </c>
      <c r="L194" s="30"/>
      <c r="M194" s="154" t="s">
        <v>1</v>
      </c>
      <c r="N194" s="155" t="s">
        <v>38</v>
      </c>
      <c r="O194" s="51"/>
      <c r="P194" s="156">
        <f t="shared" si="53"/>
        <v>0</v>
      </c>
      <c r="Q194" s="156">
        <v>3.0000000000000001E-3</v>
      </c>
      <c r="R194" s="156">
        <f t="shared" si="54"/>
        <v>0.68385600000000002</v>
      </c>
      <c r="S194" s="230"/>
      <c r="T194" s="156">
        <v>0</v>
      </c>
      <c r="U194" s="234"/>
      <c r="V194" s="157">
        <f t="shared" si="55"/>
        <v>0</v>
      </c>
      <c r="AP194" s="219" t="s">
        <v>144</v>
      </c>
      <c r="AR194" s="219" t="s">
        <v>139</v>
      </c>
      <c r="AS194" s="219" t="s">
        <v>79</v>
      </c>
      <c r="AW194" s="219" t="s">
        <v>137</v>
      </c>
      <c r="BC194" s="158">
        <f t="shared" si="56"/>
        <v>0</v>
      </c>
      <c r="BD194" s="158">
        <f t="shared" si="57"/>
        <v>31913.279999999999</v>
      </c>
      <c r="BE194" s="158">
        <f t="shared" si="58"/>
        <v>0</v>
      </c>
      <c r="BF194" s="158">
        <f t="shared" si="59"/>
        <v>0</v>
      </c>
      <c r="BG194" s="158">
        <f t="shared" si="60"/>
        <v>0</v>
      </c>
      <c r="BH194" s="219" t="s">
        <v>79</v>
      </c>
      <c r="BI194" s="158">
        <f t="shared" si="61"/>
        <v>31913.279999999999</v>
      </c>
      <c r="BJ194" s="219" t="s">
        <v>144</v>
      </c>
      <c r="BK194" s="219" t="s">
        <v>418</v>
      </c>
      <c r="BO194" s="315"/>
      <c r="BP194" s="316">
        <f t="shared" si="62"/>
        <v>0</v>
      </c>
      <c r="BQ194" s="317"/>
      <c r="BR194" s="316">
        <f t="shared" si="63"/>
        <v>0</v>
      </c>
      <c r="BS194" s="315"/>
      <c r="BT194" s="316">
        <f t="shared" si="64"/>
        <v>0</v>
      </c>
    </row>
    <row r="195" spans="1:72" s="217" customFormat="1" ht="20.25" customHeight="1" x14ac:dyDescent="0.2">
      <c r="A195" s="172"/>
      <c r="B195" s="26"/>
      <c r="C195" s="170" t="s">
        <v>419</v>
      </c>
      <c r="D195" s="151" t="s">
        <v>139</v>
      </c>
      <c r="E195" s="261" t="s">
        <v>420</v>
      </c>
      <c r="F195" s="262" t="s">
        <v>421</v>
      </c>
      <c r="G195" s="151" t="s">
        <v>223</v>
      </c>
      <c r="H195" s="298">
        <v>0</v>
      </c>
      <c r="I195" s="152">
        <v>454</v>
      </c>
      <c r="J195" s="153">
        <f t="shared" si="52"/>
        <v>0</v>
      </c>
      <c r="K195" s="262" t="s">
        <v>143</v>
      </c>
      <c r="L195" s="30"/>
      <c r="M195" s="154" t="s">
        <v>1</v>
      </c>
      <c r="N195" s="155" t="s">
        <v>38</v>
      </c>
      <c r="O195" s="51"/>
      <c r="P195" s="156">
        <f t="shared" si="53"/>
        <v>0</v>
      </c>
      <c r="Q195" s="156">
        <v>9.3799999999999994E-3</v>
      </c>
      <c r="R195" s="156">
        <f t="shared" si="54"/>
        <v>0</v>
      </c>
      <c r="S195" s="230"/>
      <c r="T195" s="156">
        <v>0</v>
      </c>
      <c r="U195" s="234"/>
      <c r="V195" s="157">
        <f t="shared" si="55"/>
        <v>0</v>
      </c>
      <c r="AP195" s="219" t="s">
        <v>144</v>
      </c>
      <c r="AR195" s="219" t="s">
        <v>139</v>
      </c>
      <c r="AS195" s="219" t="s">
        <v>79</v>
      </c>
      <c r="AW195" s="219" t="s">
        <v>137</v>
      </c>
      <c r="BC195" s="158">
        <f t="shared" si="56"/>
        <v>0</v>
      </c>
      <c r="BD195" s="158">
        <f t="shared" si="57"/>
        <v>0</v>
      </c>
      <c r="BE195" s="158">
        <f t="shared" si="58"/>
        <v>0</v>
      </c>
      <c r="BF195" s="158">
        <f t="shared" si="59"/>
        <v>0</v>
      </c>
      <c r="BG195" s="158">
        <f t="shared" si="60"/>
        <v>0</v>
      </c>
      <c r="BH195" s="219" t="s">
        <v>79</v>
      </c>
      <c r="BI195" s="158">
        <f t="shared" si="61"/>
        <v>0</v>
      </c>
      <c r="BJ195" s="219" t="s">
        <v>144</v>
      </c>
      <c r="BK195" s="219" t="s">
        <v>422</v>
      </c>
      <c r="BO195" s="315"/>
      <c r="BP195" s="316">
        <f t="shared" si="62"/>
        <v>0</v>
      </c>
      <c r="BQ195" s="317"/>
      <c r="BR195" s="316">
        <f t="shared" si="63"/>
        <v>0</v>
      </c>
      <c r="BS195" s="315"/>
      <c r="BT195" s="316">
        <f t="shared" si="64"/>
        <v>0</v>
      </c>
    </row>
    <row r="196" spans="1:72" s="217" customFormat="1" ht="16.5" customHeight="1" x14ac:dyDescent="0.2">
      <c r="A196" s="172"/>
      <c r="B196" s="26"/>
      <c r="C196" s="186" t="s">
        <v>423</v>
      </c>
      <c r="D196" s="159" t="s">
        <v>203</v>
      </c>
      <c r="E196" s="263" t="s">
        <v>424</v>
      </c>
      <c r="F196" s="264" t="s">
        <v>425</v>
      </c>
      <c r="G196" s="159" t="s">
        <v>223</v>
      </c>
      <c r="H196" s="299">
        <v>0</v>
      </c>
      <c r="I196" s="160">
        <v>385</v>
      </c>
      <c r="J196" s="161">
        <f t="shared" si="52"/>
        <v>0</v>
      </c>
      <c r="K196" s="264" t="s">
        <v>143</v>
      </c>
      <c r="L196" s="162"/>
      <c r="M196" s="163" t="s">
        <v>1</v>
      </c>
      <c r="N196" s="164" t="s">
        <v>38</v>
      </c>
      <c r="O196" s="51"/>
      <c r="P196" s="156">
        <f t="shared" si="53"/>
        <v>0</v>
      </c>
      <c r="Q196" s="156">
        <v>1.4999999999999999E-2</v>
      </c>
      <c r="R196" s="156">
        <f t="shared" si="54"/>
        <v>0</v>
      </c>
      <c r="S196" s="230"/>
      <c r="T196" s="156">
        <v>0</v>
      </c>
      <c r="U196" s="234"/>
      <c r="V196" s="157">
        <f t="shared" si="55"/>
        <v>0</v>
      </c>
      <c r="AP196" s="219" t="s">
        <v>168</v>
      </c>
      <c r="AR196" s="219" t="s">
        <v>203</v>
      </c>
      <c r="AS196" s="219" t="s">
        <v>79</v>
      </c>
      <c r="AW196" s="219" t="s">
        <v>137</v>
      </c>
      <c r="BC196" s="158">
        <f t="shared" si="56"/>
        <v>0</v>
      </c>
      <c r="BD196" s="158">
        <f t="shared" si="57"/>
        <v>0</v>
      </c>
      <c r="BE196" s="158">
        <f t="shared" si="58"/>
        <v>0</v>
      </c>
      <c r="BF196" s="158">
        <f t="shared" si="59"/>
        <v>0</v>
      </c>
      <c r="BG196" s="158">
        <f t="shared" si="60"/>
        <v>0</v>
      </c>
      <c r="BH196" s="219" t="s">
        <v>79</v>
      </c>
      <c r="BI196" s="158">
        <f t="shared" si="61"/>
        <v>0</v>
      </c>
      <c r="BJ196" s="219" t="s">
        <v>144</v>
      </c>
      <c r="BK196" s="219" t="s">
        <v>426</v>
      </c>
      <c r="BO196" s="315"/>
      <c r="BP196" s="316">
        <f t="shared" si="62"/>
        <v>0</v>
      </c>
      <c r="BQ196" s="317"/>
      <c r="BR196" s="316">
        <f t="shared" si="63"/>
        <v>0</v>
      </c>
      <c r="BS196" s="315"/>
      <c r="BT196" s="316">
        <f t="shared" si="64"/>
        <v>0</v>
      </c>
    </row>
    <row r="197" spans="1:72" s="217" customFormat="1" ht="16.5" customHeight="1" x14ac:dyDescent="0.2">
      <c r="A197" s="172"/>
      <c r="B197" s="26"/>
      <c r="C197" s="170" t="s">
        <v>427</v>
      </c>
      <c r="D197" s="151" t="s">
        <v>139</v>
      </c>
      <c r="E197" s="261" t="s">
        <v>428</v>
      </c>
      <c r="F197" s="262" t="s">
        <v>429</v>
      </c>
      <c r="G197" s="151" t="s">
        <v>223</v>
      </c>
      <c r="H197" s="298">
        <v>10.093999999999999</v>
      </c>
      <c r="I197" s="152">
        <v>454</v>
      </c>
      <c r="J197" s="153">
        <f t="shared" si="52"/>
        <v>4582.68</v>
      </c>
      <c r="K197" s="262" t="s">
        <v>143</v>
      </c>
      <c r="L197" s="30"/>
      <c r="M197" s="154" t="s">
        <v>1</v>
      </c>
      <c r="N197" s="155" t="s">
        <v>38</v>
      </c>
      <c r="O197" s="51"/>
      <c r="P197" s="156">
        <f t="shared" si="53"/>
        <v>0</v>
      </c>
      <c r="Q197" s="156">
        <v>9.4999999999999998E-3</v>
      </c>
      <c r="R197" s="156">
        <f t="shared" si="54"/>
        <v>9.5892999999999992E-2</v>
      </c>
      <c r="S197" s="230"/>
      <c r="T197" s="156">
        <v>0</v>
      </c>
      <c r="U197" s="234"/>
      <c r="V197" s="157">
        <f t="shared" si="55"/>
        <v>0</v>
      </c>
      <c r="AP197" s="219" t="s">
        <v>144</v>
      </c>
      <c r="AR197" s="219" t="s">
        <v>139</v>
      </c>
      <c r="AS197" s="219" t="s">
        <v>79</v>
      </c>
      <c r="AW197" s="219" t="s">
        <v>137</v>
      </c>
      <c r="BC197" s="158">
        <f t="shared" si="56"/>
        <v>0</v>
      </c>
      <c r="BD197" s="158">
        <f t="shared" si="57"/>
        <v>4582.68</v>
      </c>
      <c r="BE197" s="158">
        <f t="shared" si="58"/>
        <v>0</v>
      </c>
      <c r="BF197" s="158">
        <f t="shared" si="59"/>
        <v>0</v>
      </c>
      <c r="BG197" s="158">
        <f t="shared" si="60"/>
        <v>0</v>
      </c>
      <c r="BH197" s="219" t="s">
        <v>79</v>
      </c>
      <c r="BI197" s="158">
        <f t="shared" si="61"/>
        <v>4582.68</v>
      </c>
      <c r="BJ197" s="219" t="s">
        <v>144</v>
      </c>
      <c r="BK197" s="219" t="s">
        <v>430</v>
      </c>
      <c r="BO197" s="315"/>
      <c r="BP197" s="316">
        <f t="shared" si="62"/>
        <v>0</v>
      </c>
      <c r="BQ197" s="317"/>
      <c r="BR197" s="316">
        <f t="shared" si="63"/>
        <v>0</v>
      </c>
      <c r="BS197" s="315"/>
      <c r="BT197" s="316">
        <f t="shared" si="64"/>
        <v>0</v>
      </c>
    </row>
    <row r="198" spans="1:72" s="217" customFormat="1" ht="16.5" customHeight="1" x14ac:dyDescent="0.2">
      <c r="A198" s="172"/>
      <c r="B198" s="26"/>
      <c r="C198" s="186" t="s">
        <v>431</v>
      </c>
      <c r="D198" s="159" t="s">
        <v>203</v>
      </c>
      <c r="E198" s="263" t="s">
        <v>432</v>
      </c>
      <c r="F198" s="264" t="s">
        <v>433</v>
      </c>
      <c r="G198" s="159" t="s">
        <v>223</v>
      </c>
      <c r="H198" s="299">
        <v>11.608000000000001</v>
      </c>
      <c r="I198" s="160">
        <v>635</v>
      </c>
      <c r="J198" s="161">
        <f t="shared" si="52"/>
        <v>7371.08</v>
      </c>
      <c r="K198" s="264" t="s">
        <v>143</v>
      </c>
      <c r="L198" s="162"/>
      <c r="M198" s="163" t="s">
        <v>1</v>
      </c>
      <c r="N198" s="164" t="s">
        <v>38</v>
      </c>
      <c r="O198" s="51"/>
      <c r="P198" s="156">
        <f t="shared" si="53"/>
        <v>0</v>
      </c>
      <c r="Q198" s="156">
        <v>2.1000000000000001E-2</v>
      </c>
      <c r="R198" s="156">
        <f t="shared" si="54"/>
        <v>0.24376800000000004</v>
      </c>
      <c r="S198" s="230"/>
      <c r="T198" s="156">
        <v>0</v>
      </c>
      <c r="U198" s="234"/>
      <c r="V198" s="157">
        <f t="shared" si="55"/>
        <v>0</v>
      </c>
      <c r="AP198" s="219" t="s">
        <v>168</v>
      </c>
      <c r="AR198" s="219" t="s">
        <v>203</v>
      </c>
      <c r="AS198" s="219" t="s">
        <v>79</v>
      </c>
      <c r="AW198" s="219" t="s">
        <v>137</v>
      </c>
      <c r="BC198" s="158">
        <f t="shared" si="56"/>
        <v>0</v>
      </c>
      <c r="BD198" s="158">
        <f t="shared" si="57"/>
        <v>7371.08</v>
      </c>
      <c r="BE198" s="158">
        <f t="shared" si="58"/>
        <v>0</v>
      </c>
      <c r="BF198" s="158">
        <f t="shared" si="59"/>
        <v>0</v>
      </c>
      <c r="BG198" s="158">
        <f t="shared" si="60"/>
        <v>0</v>
      </c>
      <c r="BH198" s="219" t="s">
        <v>79</v>
      </c>
      <c r="BI198" s="158">
        <f t="shared" si="61"/>
        <v>7371.08</v>
      </c>
      <c r="BJ198" s="219" t="s">
        <v>144</v>
      </c>
      <c r="BK198" s="219" t="s">
        <v>434</v>
      </c>
      <c r="BO198" s="315"/>
      <c r="BP198" s="316">
        <f t="shared" si="62"/>
        <v>0</v>
      </c>
      <c r="BQ198" s="317"/>
      <c r="BR198" s="316">
        <f t="shared" si="63"/>
        <v>0</v>
      </c>
      <c r="BS198" s="315"/>
      <c r="BT198" s="316">
        <f t="shared" si="64"/>
        <v>0</v>
      </c>
    </row>
    <row r="199" spans="1:72" s="217" customFormat="1" ht="16.5" customHeight="1" x14ac:dyDescent="0.2">
      <c r="A199" s="172"/>
      <c r="B199" s="26"/>
      <c r="C199" s="170" t="s">
        <v>435</v>
      </c>
      <c r="D199" s="151" t="s">
        <v>139</v>
      </c>
      <c r="E199" s="261" t="s">
        <v>436</v>
      </c>
      <c r="F199" s="262" t="s">
        <v>437</v>
      </c>
      <c r="G199" s="151" t="s">
        <v>223</v>
      </c>
      <c r="H199" s="298">
        <v>65.424000000000007</v>
      </c>
      <c r="I199" s="152">
        <v>35</v>
      </c>
      <c r="J199" s="153">
        <f t="shared" si="52"/>
        <v>2289.84</v>
      </c>
      <c r="K199" s="262" t="s">
        <v>143</v>
      </c>
      <c r="L199" s="30"/>
      <c r="M199" s="154" t="s">
        <v>1</v>
      </c>
      <c r="N199" s="155" t="s">
        <v>38</v>
      </c>
      <c r="O199" s="51"/>
      <c r="P199" s="156">
        <f t="shared" si="53"/>
        <v>0</v>
      </c>
      <c r="Q199" s="156">
        <v>0</v>
      </c>
      <c r="R199" s="156">
        <f t="shared" si="54"/>
        <v>0</v>
      </c>
      <c r="S199" s="230"/>
      <c r="T199" s="156">
        <v>0</v>
      </c>
      <c r="U199" s="234"/>
      <c r="V199" s="157">
        <f t="shared" si="55"/>
        <v>0</v>
      </c>
      <c r="AP199" s="219" t="s">
        <v>144</v>
      </c>
      <c r="AR199" s="219" t="s">
        <v>139</v>
      </c>
      <c r="AS199" s="219" t="s">
        <v>79</v>
      </c>
      <c r="AW199" s="219" t="s">
        <v>137</v>
      </c>
      <c r="BC199" s="158">
        <f t="shared" si="56"/>
        <v>0</v>
      </c>
      <c r="BD199" s="158">
        <f t="shared" si="57"/>
        <v>2289.84</v>
      </c>
      <c r="BE199" s="158">
        <f t="shared" si="58"/>
        <v>0</v>
      </c>
      <c r="BF199" s="158">
        <f t="shared" si="59"/>
        <v>0</v>
      </c>
      <c r="BG199" s="158">
        <f t="shared" si="60"/>
        <v>0</v>
      </c>
      <c r="BH199" s="219" t="s">
        <v>79</v>
      </c>
      <c r="BI199" s="158">
        <f t="shared" si="61"/>
        <v>2289.84</v>
      </c>
      <c r="BJ199" s="219" t="s">
        <v>144</v>
      </c>
      <c r="BK199" s="219" t="s">
        <v>438</v>
      </c>
      <c r="BO199" s="315"/>
      <c r="BP199" s="316">
        <f t="shared" si="62"/>
        <v>0</v>
      </c>
      <c r="BQ199" s="317"/>
      <c r="BR199" s="316">
        <f t="shared" si="63"/>
        <v>0</v>
      </c>
      <c r="BS199" s="315"/>
      <c r="BT199" s="316">
        <f t="shared" si="64"/>
        <v>0</v>
      </c>
    </row>
    <row r="200" spans="1:72" s="217" customFormat="1" ht="16.5" customHeight="1" x14ac:dyDescent="0.2">
      <c r="A200" s="172"/>
      <c r="B200" s="26"/>
      <c r="C200" s="170" t="s">
        <v>439</v>
      </c>
      <c r="D200" s="151" t="s">
        <v>139</v>
      </c>
      <c r="E200" s="261" t="s">
        <v>440</v>
      </c>
      <c r="F200" s="262" t="s">
        <v>441</v>
      </c>
      <c r="G200" s="151" t="s">
        <v>223</v>
      </c>
      <c r="H200" s="298">
        <v>329.738</v>
      </c>
      <c r="I200" s="152">
        <v>67.989999999999995</v>
      </c>
      <c r="J200" s="153">
        <f t="shared" si="52"/>
        <v>22418.89</v>
      </c>
      <c r="K200" s="262" t="s">
        <v>143</v>
      </c>
      <c r="L200" s="30"/>
      <c r="M200" s="154" t="s">
        <v>1</v>
      </c>
      <c r="N200" s="155" t="s">
        <v>38</v>
      </c>
      <c r="O200" s="51"/>
      <c r="P200" s="156">
        <f t="shared" si="53"/>
        <v>0</v>
      </c>
      <c r="Q200" s="156">
        <v>7.3499999999999998E-3</v>
      </c>
      <c r="R200" s="156">
        <f t="shared" si="54"/>
        <v>2.4235742999999998</v>
      </c>
      <c r="S200" s="230"/>
      <c r="T200" s="156">
        <v>0</v>
      </c>
      <c r="U200" s="234"/>
      <c r="V200" s="157">
        <f t="shared" si="55"/>
        <v>0</v>
      </c>
      <c r="AP200" s="219" t="s">
        <v>144</v>
      </c>
      <c r="AR200" s="219" t="s">
        <v>139</v>
      </c>
      <c r="AS200" s="219" t="s">
        <v>79</v>
      </c>
      <c r="AW200" s="219" t="s">
        <v>137</v>
      </c>
      <c r="BC200" s="158">
        <f t="shared" si="56"/>
        <v>0</v>
      </c>
      <c r="BD200" s="158">
        <f t="shared" si="57"/>
        <v>22418.89</v>
      </c>
      <c r="BE200" s="158">
        <f t="shared" si="58"/>
        <v>0</v>
      </c>
      <c r="BF200" s="158">
        <f t="shared" si="59"/>
        <v>0</v>
      </c>
      <c r="BG200" s="158">
        <f t="shared" si="60"/>
        <v>0</v>
      </c>
      <c r="BH200" s="219" t="s">
        <v>79</v>
      </c>
      <c r="BI200" s="158">
        <f t="shared" si="61"/>
        <v>22418.89</v>
      </c>
      <c r="BJ200" s="219" t="s">
        <v>144</v>
      </c>
      <c r="BK200" s="219" t="s">
        <v>442</v>
      </c>
      <c r="BO200" s="315"/>
      <c r="BP200" s="316">
        <f t="shared" si="62"/>
        <v>0</v>
      </c>
      <c r="BQ200" s="317"/>
      <c r="BR200" s="316">
        <f t="shared" si="63"/>
        <v>0</v>
      </c>
      <c r="BS200" s="315"/>
      <c r="BT200" s="316">
        <f t="shared" si="64"/>
        <v>0</v>
      </c>
    </row>
    <row r="201" spans="1:72" s="217" customFormat="1" ht="16.5" customHeight="1" x14ac:dyDescent="0.2">
      <c r="A201" s="172"/>
      <c r="B201" s="26"/>
      <c r="C201" s="170" t="s">
        <v>443</v>
      </c>
      <c r="D201" s="151" t="s">
        <v>139</v>
      </c>
      <c r="E201" s="261" t="s">
        <v>444</v>
      </c>
      <c r="F201" s="262" t="s">
        <v>445</v>
      </c>
      <c r="G201" s="151" t="s">
        <v>223</v>
      </c>
      <c r="H201" s="298">
        <v>329.738</v>
      </c>
      <c r="I201" s="152">
        <v>145</v>
      </c>
      <c r="J201" s="153">
        <f t="shared" si="52"/>
        <v>47812.01</v>
      </c>
      <c r="K201" s="262" t="s">
        <v>143</v>
      </c>
      <c r="L201" s="30"/>
      <c r="M201" s="154" t="s">
        <v>1</v>
      </c>
      <c r="N201" s="155" t="s">
        <v>38</v>
      </c>
      <c r="O201" s="51"/>
      <c r="P201" s="156">
        <f t="shared" si="53"/>
        <v>0</v>
      </c>
      <c r="Q201" s="156">
        <v>4.3800000000000002E-3</v>
      </c>
      <c r="R201" s="156">
        <f t="shared" si="54"/>
        <v>1.4442524400000001</v>
      </c>
      <c r="S201" s="230"/>
      <c r="T201" s="156">
        <v>0</v>
      </c>
      <c r="U201" s="234"/>
      <c r="V201" s="157">
        <f t="shared" si="55"/>
        <v>0</v>
      </c>
      <c r="AP201" s="219" t="s">
        <v>144</v>
      </c>
      <c r="AR201" s="219" t="s">
        <v>139</v>
      </c>
      <c r="AS201" s="219" t="s">
        <v>79</v>
      </c>
      <c r="AW201" s="219" t="s">
        <v>137</v>
      </c>
      <c r="BC201" s="158">
        <f t="shared" si="56"/>
        <v>0</v>
      </c>
      <c r="BD201" s="158">
        <f t="shared" si="57"/>
        <v>47812.01</v>
      </c>
      <c r="BE201" s="158">
        <f t="shared" si="58"/>
        <v>0</v>
      </c>
      <c r="BF201" s="158">
        <f t="shared" si="59"/>
        <v>0</v>
      </c>
      <c r="BG201" s="158">
        <f t="shared" si="60"/>
        <v>0</v>
      </c>
      <c r="BH201" s="219" t="s">
        <v>79</v>
      </c>
      <c r="BI201" s="158">
        <f t="shared" si="61"/>
        <v>47812.01</v>
      </c>
      <c r="BJ201" s="219" t="s">
        <v>144</v>
      </c>
      <c r="BK201" s="219" t="s">
        <v>446</v>
      </c>
      <c r="BO201" s="315"/>
      <c r="BP201" s="316">
        <f t="shared" si="62"/>
        <v>0</v>
      </c>
      <c r="BQ201" s="317"/>
      <c r="BR201" s="316">
        <f t="shared" si="63"/>
        <v>0</v>
      </c>
      <c r="BS201" s="315"/>
      <c r="BT201" s="316">
        <f t="shared" si="64"/>
        <v>0</v>
      </c>
    </row>
    <row r="202" spans="1:72" s="217" customFormat="1" ht="16.5" customHeight="1" x14ac:dyDescent="0.2">
      <c r="A202" s="172"/>
      <c r="B202" s="26"/>
      <c r="C202" s="170" t="s">
        <v>447</v>
      </c>
      <c r="D202" s="151" t="s">
        <v>139</v>
      </c>
      <c r="E202" s="261" t="s">
        <v>448</v>
      </c>
      <c r="F202" s="262" t="s">
        <v>449</v>
      </c>
      <c r="G202" s="151" t="s">
        <v>223</v>
      </c>
      <c r="H202" s="298">
        <v>329.738</v>
      </c>
      <c r="I202" s="152">
        <v>245</v>
      </c>
      <c r="J202" s="153">
        <f t="shared" si="52"/>
        <v>80785.81</v>
      </c>
      <c r="K202" s="262" t="s">
        <v>143</v>
      </c>
      <c r="L202" s="30"/>
      <c r="M202" s="154" t="s">
        <v>1</v>
      </c>
      <c r="N202" s="155" t="s">
        <v>38</v>
      </c>
      <c r="O202" s="51"/>
      <c r="P202" s="156">
        <f t="shared" si="53"/>
        <v>0</v>
      </c>
      <c r="Q202" s="156">
        <v>3.15E-2</v>
      </c>
      <c r="R202" s="156">
        <f t="shared" si="54"/>
        <v>10.386747</v>
      </c>
      <c r="S202" s="230"/>
      <c r="T202" s="156">
        <v>0</v>
      </c>
      <c r="U202" s="234"/>
      <c r="V202" s="157">
        <f t="shared" si="55"/>
        <v>0</v>
      </c>
      <c r="AP202" s="219" t="s">
        <v>144</v>
      </c>
      <c r="AR202" s="219" t="s">
        <v>139</v>
      </c>
      <c r="AS202" s="219" t="s">
        <v>79</v>
      </c>
      <c r="AW202" s="219" t="s">
        <v>137</v>
      </c>
      <c r="BC202" s="158">
        <f t="shared" si="56"/>
        <v>0</v>
      </c>
      <c r="BD202" s="158">
        <f t="shared" si="57"/>
        <v>80785.81</v>
      </c>
      <c r="BE202" s="158">
        <f t="shared" si="58"/>
        <v>0</v>
      </c>
      <c r="BF202" s="158">
        <f t="shared" si="59"/>
        <v>0</v>
      </c>
      <c r="BG202" s="158">
        <f t="shared" si="60"/>
        <v>0</v>
      </c>
      <c r="BH202" s="219" t="s">
        <v>79</v>
      </c>
      <c r="BI202" s="158">
        <f t="shared" si="61"/>
        <v>80785.81</v>
      </c>
      <c r="BJ202" s="219" t="s">
        <v>144</v>
      </c>
      <c r="BK202" s="219" t="s">
        <v>450</v>
      </c>
      <c r="BO202" s="315"/>
      <c r="BP202" s="316">
        <f t="shared" si="62"/>
        <v>0</v>
      </c>
      <c r="BQ202" s="317"/>
      <c r="BR202" s="316">
        <f t="shared" si="63"/>
        <v>0</v>
      </c>
      <c r="BS202" s="315"/>
      <c r="BT202" s="316">
        <f t="shared" si="64"/>
        <v>0</v>
      </c>
    </row>
    <row r="203" spans="1:72" s="217" customFormat="1" ht="16.5" customHeight="1" x14ac:dyDescent="0.2">
      <c r="A203" s="172"/>
      <c r="B203" s="26"/>
      <c r="C203" s="170" t="s">
        <v>451</v>
      </c>
      <c r="D203" s="151" t="s">
        <v>139</v>
      </c>
      <c r="E203" s="261" t="s">
        <v>452</v>
      </c>
      <c r="F203" s="262" t="s">
        <v>453</v>
      </c>
      <c r="G203" s="151" t="s">
        <v>223</v>
      </c>
      <c r="H203" s="298">
        <v>989.21400000000006</v>
      </c>
      <c r="I203" s="152">
        <v>42</v>
      </c>
      <c r="J203" s="153">
        <f t="shared" si="52"/>
        <v>41546.99</v>
      </c>
      <c r="K203" s="262" t="s">
        <v>143</v>
      </c>
      <c r="L203" s="30"/>
      <c r="M203" s="154" t="s">
        <v>1</v>
      </c>
      <c r="N203" s="155" t="s">
        <v>38</v>
      </c>
      <c r="O203" s="51"/>
      <c r="P203" s="156">
        <f t="shared" si="53"/>
        <v>0</v>
      </c>
      <c r="Q203" s="156">
        <v>1.0500000000000001E-2</v>
      </c>
      <c r="R203" s="156">
        <f t="shared" si="54"/>
        <v>10.386747000000002</v>
      </c>
      <c r="S203" s="230"/>
      <c r="T203" s="156">
        <v>0</v>
      </c>
      <c r="U203" s="234"/>
      <c r="V203" s="157">
        <f t="shared" si="55"/>
        <v>0</v>
      </c>
      <c r="AP203" s="219" t="s">
        <v>144</v>
      </c>
      <c r="AR203" s="219" t="s">
        <v>139</v>
      </c>
      <c r="AS203" s="219" t="s">
        <v>79</v>
      </c>
      <c r="AW203" s="219" t="s">
        <v>137</v>
      </c>
      <c r="BC203" s="158">
        <f t="shared" si="56"/>
        <v>0</v>
      </c>
      <c r="BD203" s="158">
        <f t="shared" si="57"/>
        <v>41546.99</v>
      </c>
      <c r="BE203" s="158">
        <f t="shared" si="58"/>
        <v>0</v>
      </c>
      <c r="BF203" s="158">
        <f t="shared" si="59"/>
        <v>0</v>
      </c>
      <c r="BG203" s="158">
        <f t="shared" si="60"/>
        <v>0</v>
      </c>
      <c r="BH203" s="219" t="s">
        <v>79</v>
      </c>
      <c r="BI203" s="158">
        <f t="shared" si="61"/>
        <v>41546.99</v>
      </c>
      <c r="BJ203" s="219" t="s">
        <v>144</v>
      </c>
      <c r="BK203" s="219" t="s">
        <v>454</v>
      </c>
      <c r="BO203" s="315"/>
      <c r="BP203" s="316">
        <f t="shared" si="62"/>
        <v>0</v>
      </c>
      <c r="BQ203" s="317"/>
      <c r="BR203" s="316">
        <f t="shared" si="63"/>
        <v>0</v>
      </c>
      <c r="BS203" s="315"/>
      <c r="BT203" s="316">
        <f t="shared" si="64"/>
        <v>0</v>
      </c>
    </row>
    <row r="204" spans="1:72" s="217" customFormat="1" ht="16.5" customHeight="1" x14ac:dyDescent="0.2">
      <c r="A204" s="172"/>
      <c r="B204" s="26"/>
      <c r="C204" s="170" t="s">
        <v>455</v>
      </c>
      <c r="D204" s="151" t="s">
        <v>139</v>
      </c>
      <c r="E204" s="261" t="s">
        <v>456</v>
      </c>
      <c r="F204" s="262" t="s">
        <v>457</v>
      </c>
      <c r="G204" s="151" t="s">
        <v>223</v>
      </c>
      <c r="H204" s="298">
        <v>310.57900000000001</v>
      </c>
      <c r="I204" s="152">
        <v>252</v>
      </c>
      <c r="J204" s="153">
        <f t="shared" si="52"/>
        <v>78265.91</v>
      </c>
      <c r="K204" s="262" t="s">
        <v>143</v>
      </c>
      <c r="L204" s="30"/>
      <c r="M204" s="154" t="s">
        <v>1</v>
      </c>
      <c r="N204" s="155" t="s">
        <v>38</v>
      </c>
      <c r="O204" s="51"/>
      <c r="P204" s="156">
        <f t="shared" si="53"/>
        <v>0</v>
      </c>
      <c r="Q204" s="156">
        <v>3.48E-3</v>
      </c>
      <c r="R204" s="156">
        <f t="shared" si="54"/>
        <v>1.0808149200000001</v>
      </c>
      <c r="S204" s="230"/>
      <c r="T204" s="156">
        <v>0</v>
      </c>
      <c r="U204" s="234"/>
      <c r="V204" s="157">
        <f t="shared" si="55"/>
        <v>0</v>
      </c>
      <c r="AP204" s="219" t="s">
        <v>144</v>
      </c>
      <c r="AR204" s="219" t="s">
        <v>139</v>
      </c>
      <c r="AS204" s="219" t="s">
        <v>79</v>
      </c>
      <c r="AW204" s="219" t="s">
        <v>137</v>
      </c>
      <c r="BC204" s="158">
        <f t="shared" si="56"/>
        <v>0</v>
      </c>
      <c r="BD204" s="158">
        <f t="shared" si="57"/>
        <v>78265.91</v>
      </c>
      <c r="BE204" s="158">
        <f t="shared" si="58"/>
        <v>0</v>
      </c>
      <c r="BF204" s="158">
        <f t="shared" si="59"/>
        <v>0</v>
      </c>
      <c r="BG204" s="158">
        <f t="shared" si="60"/>
        <v>0</v>
      </c>
      <c r="BH204" s="219" t="s">
        <v>79</v>
      </c>
      <c r="BI204" s="158">
        <f t="shared" si="61"/>
        <v>78265.91</v>
      </c>
      <c r="BJ204" s="219" t="s">
        <v>144</v>
      </c>
      <c r="BK204" s="219" t="s">
        <v>458</v>
      </c>
      <c r="BO204" s="315"/>
      <c r="BP204" s="316">
        <f t="shared" si="62"/>
        <v>0</v>
      </c>
      <c r="BQ204" s="317"/>
      <c r="BR204" s="316">
        <f t="shared" si="63"/>
        <v>0</v>
      </c>
      <c r="BS204" s="315"/>
      <c r="BT204" s="316">
        <f t="shared" si="64"/>
        <v>0</v>
      </c>
    </row>
    <row r="205" spans="1:72" s="217" customFormat="1" ht="16.5" customHeight="1" x14ac:dyDescent="0.2">
      <c r="A205" s="172"/>
      <c r="B205" s="26"/>
      <c r="C205" s="170" t="s">
        <v>459</v>
      </c>
      <c r="D205" s="151" t="s">
        <v>139</v>
      </c>
      <c r="E205" s="261" t="s">
        <v>460</v>
      </c>
      <c r="F205" s="262" t="s">
        <v>461</v>
      </c>
      <c r="G205" s="151" t="s">
        <v>223</v>
      </c>
      <c r="H205" s="298">
        <v>19.158999999999999</v>
      </c>
      <c r="I205" s="152">
        <v>435</v>
      </c>
      <c r="J205" s="153">
        <f t="shared" si="52"/>
        <v>8334.17</v>
      </c>
      <c r="K205" s="262" t="s">
        <v>143</v>
      </c>
      <c r="L205" s="30"/>
      <c r="M205" s="154" t="s">
        <v>1</v>
      </c>
      <c r="N205" s="155" t="s">
        <v>38</v>
      </c>
      <c r="O205" s="51"/>
      <c r="P205" s="156">
        <f t="shared" si="53"/>
        <v>0</v>
      </c>
      <c r="Q205" s="156">
        <v>6.28E-3</v>
      </c>
      <c r="R205" s="156">
        <f t="shared" si="54"/>
        <v>0.12031852</v>
      </c>
      <c r="S205" s="230"/>
      <c r="T205" s="156">
        <v>0</v>
      </c>
      <c r="U205" s="234"/>
      <c r="V205" s="157">
        <f t="shared" si="55"/>
        <v>0</v>
      </c>
      <c r="AP205" s="219" t="s">
        <v>144</v>
      </c>
      <c r="AR205" s="219" t="s">
        <v>139</v>
      </c>
      <c r="AS205" s="219" t="s">
        <v>79</v>
      </c>
      <c r="AW205" s="219" t="s">
        <v>137</v>
      </c>
      <c r="BC205" s="158">
        <f t="shared" si="56"/>
        <v>0</v>
      </c>
      <c r="BD205" s="158">
        <f t="shared" si="57"/>
        <v>8334.17</v>
      </c>
      <c r="BE205" s="158">
        <f t="shared" si="58"/>
        <v>0</v>
      </c>
      <c r="BF205" s="158">
        <f t="shared" si="59"/>
        <v>0</v>
      </c>
      <c r="BG205" s="158">
        <f t="shared" si="60"/>
        <v>0</v>
      </c>
      <c r="BH205" s="219" t="s">
        <v>79</v>
      </c>
      <c r="BI205" s="158">
        <f t="shared" si="61"/>
        <v>8334.17</v>
      </c>
      <c r="BJ205" s="219" t="s">
        <v>144</v>
      </c>
      <c r="BK205" s="219" t="s">
        <v>462</v>
      </c>
      <c r="BO205" s="315"/>
      <c r="BP205" s="316">
        <f t="shared" si="62"/>
        <v>0</v>
      </c>
      <c r="BQ205" s="317"/>
      <c r="BR205" s="316">
        <f t="shared" si="63"/>
        <v>0</v>
      </c>
      <c r="BS205" s="315"/>
      <c r="BT205" s="316">
        <f t="shared" si="64"/>
        <v>0</v>
      </c>
    </row>
    <row r="206" spans="1:72" s="217" customFormat="1" ht="16.5" customHeight="1" x14ac:dyDescent="0.2">
      <c r="A206" s="172"/>
      <c r="B206" s="26"/>
      <c r="C206" s="170" t="s">
        <v>463</v>
      </c>
      <c r="D206" s="151" t="s">
        <v>139</v>
      </c>
      <c r="E206" s="261" t="s">
        <v>464</v>
      </c>
      <c r="F206" s="262" t="s">
        <v>465</v>
      </c>
      <c r="G206" s="151" t="s">
        <v>223</v>
      </c>
      <c r="H206" s="298">
        <v>38.351999999999997</v>
      </c>
      <c r="I206" s="152">
        <v>35</v>
      </c>
      <c r="J206" s="153">
        <f t="shared" si="52"/>
        <v>1342.32</v>
      </c>
      <c r="K206" s="262" t="s">
        <v>143</v>
      </c>
      <c r="L206" s="30"/>
      <c r="M206" s="154" t="s">
        <v>1</v>
      </c>
      <c r="N206" s="155" t="s">
        <v>38</v>
      </c>
      <c r="O206" s="51"/>
      <c r="P206" s="156">
        <f t="shared" si="53"/>
        <v>0</v>
      </c>
      <c r="Q206" s="156">
        <v>0</v>
      </c>
      <c r="R206" s="156">
        <f t="shared" si="54"/>
        <v>0</v>
      </c>
      <c r="S206" s="230"/>
      <c r="T206" s="156">
        <v>0</v>
      </c>
      <c r="U206" s="234"/>
      <c r="V206" s="157">
        <f t="shared" si="55"/>
        <v>0</v>
      </c>
      <c r="AP206" s="219" t="s">
        <v>144</v>
      </c>
      <c r="AR206" s="219" t="s">
        <v>139</v>
      </c>
      <c r="AS206" s="219" t="s">
        <v>79</v>
      </c>
      <c r="AW206" s="219" t="s">
        <v>137</v>
      </c>
      <c r="BC206" s="158">
        <f t="shared" si="56"/>
        <v>0</v>
      </c>
      <c r="BD206" s="158">
        <f t="shared" si="57"/>
        <v>1342.32</v>
      </c>
      <c r="BE206" s="158">
        <f t="shared" si="58"/>
        <v>0</v>
      </c>
      <c r="BF206" s="158">
        <f t="shared" si="59"/>
        <v>0</v>
      </c>
      <c r="BG206" s="158">
        <f t="shared" si="60"/>
        <v>0</v>
      </c>
      <c r="BH206" s="219" t="s">
        <v>79</v>
      </c>
      <c r="BI206" s="158">
        <f t="shared" si="61"/>
        <v>1342.32</v>
      </c>
      <c r="BJ206" s="219" t="s">
        <v>144</v>
      </c>
      <c r="BK206" s="219" t="s">
        <v>466</v>
      </c>
      <c r="BO206" s="315"/>
      <c r="BP206" s="316">
        <f t="shared" si="62"/>
        <v>0</v>
      </c>
      <c r="BQ206" s="317"/>
      <c r="BR206" s="316">
        <f t="shared" si="63"/>
        <v>0</v>
      </c>
      <c r="BS206" s="315"/>
      <c r="BT206" s="316">
        <f t="shared" si="64"/>
        <v>0</v>
      </c>
    </row>
    <row r="207" spans="1:72" s="217" customFormat="1" ht="16.5" customHeight="1" x14ac:dyDescent="0.2">
      <c r="A207" s="172"/>
      <c r="B207" s="26"/>
      <c r="C207" s="170" t="s">
        <v>467</v>
      </c>
      <c r="D207" s="151" t="s">
        <v>139</v>
      </c>
      <c r="E207" s="261" t="s">
        <v>468</v>
      </c>
      <c r="F207" s="262" t="s">
        <v>469</v>
      </c>
      <c r="G207" s="151" t="s">
        <v>142</v>
      </c>
      <c r="H207" s="298">
        <v>9.7720000000000002</v>
      </c>
      <c r="I207" s="152">
        <v>3345</v>
      </c>
      <c r="J207" s="153">
        <f t="shared" si="52"/>
        <v>32687.34</v>
      </c>
      <c r="K207" s="262" t="s">
        <v>143</v>
      </c>
      <c r="L207" s="30"/>
      <c r="M207" s="154" t="s">
        <v>1</v>
      </c>
      <c r="N207" s="155" t="s">
        <v>38</v>
      </c>
      <c r="O207" s="51"/>
      <c r="P207" s="156">
        <f t="shared" si="53"/>
        <v>0</v>
      </c>
      <c r="Q207" s="156">
        <v>2.2563399999999998</v>
      </c>
      <c r="R207" s="156">
        <f t="shared" si="54"/>
        <v>22.048954479999999</v>
      </c>
      <c r="S207" s="230"/>
      <c r="T207" s="156">
        <v>0</v>
      </c>
      <c r="U207" s="234"/>
      <c r="V207" s="157">
        <f t="shared" si="55"/>
        <v>0</v>
      </c>
      <c r="AP207" s="219" t="s">
        <v>144</v>
      </c>
      <c r="AR207" s="219" t="s">
        <v>139</v>
      </c>
      <c r="AS207" s="219" t="s">
        <v>79</v>
      </c>
      <c r="AW207" s="219" t="s">
        <v>137</v>
      </c>
      <c r="BC207" s="158">
        <f t="shared" si="56"/>
        <v>0</v>
      </c>
      <c r="BD207" s="158">
        <f t="shared" si="57"/>
        <v>32687.34</v>
      </c>
      <c r="BE207" s="158">
        <f t="shared" si="58"/>
        <v>0</v>
      </c>
      <c r="BF207" s="158">
        <f t="shared" si="59"/>
        <v>0</v>
      </c>
      <c r="BG207" s="158">
        <f t="shared" si="60"/>
        <v>0</v>
      </c>
      <c r="BH207" s="219" t="s">
        <v>79</v>
      </c>
      <c r="BI207" s="158">
        <f t="shared" si="61"/>
        <v>32687.34</v>
      </c>
      <c r="BJ207" s="219" t="s">
        <v>144</v>
      </c>
      <c r="BK207" s="219" t="s">
        <v>470</v>
      </c>
      <c r="BO207" s="315"/>
      <c r="BP207" s="316">
        <f t="shared" si="62"/>
        <v>0</v>
      </c>
      <c r="BQ207" s="317"/>
      <c r="BR207" s="316">
        <f t="shared" si="63"/>
        <v>0</v>
      </c>
      <c r="BS207" s="315"/>
      <c r="BT207" s="316">
        <f t="shared" si="64"/>
        <v>0</v>
      </c>
    </row>
    <row r="208" spans="1:72" s="217" customFormat="1" ht="16.5" customHeight="1" x14ac:dyDescent="0.2">
      <c r="A208" s="172"/>
      <c r="B208" s="26"/>
      <c r="C208" s="170" t="s">
        <v>471</v>
      </c>
      <c r="D208" s="151" t="s">
        <v>139</v>
      </c>
      <c r="E208" s="261" t="s">
        <v>472</v>
      </c>
      <c r="F208" s="262" t="s">
        <v>473</v>
      </c>
      <c r="G208" s="151" t="s">
        <v>142</v>
      </c>
      <c r="H208" s="298">
        <v>1.4279999999999999</v>
      </c>
      <c r="I208" s="152">
        <v>3245</v>
      </c>
      <c r="J208" s="153">
        <f t="shared" si="52"/>
        <v>4633.8599999999997</v>
      </c>
      <c r="K208" s="262" t="s">
        <v>143</v>
      </c>
      <c r="L208" s="30"/>
      <c r="M208" s="154" t="s">
        <v>1</v>
      </c>
      <c r="N208" s="155" t="s">
        <v>38</v>
      </c>
      <c r="O208" s="51"/>
      <c r="P208" s="156">
        <f t="shared" si="53"/>
        <v>0</v>
      </c>
      <c r="Q208" s="156">
        <v>2.45329</v>
      </c>
      <c r="R208" s="156">
        <f t="shared" si="54"/>
        <v>3.5032981199999997</v>
      </c>
      <c r="S208" s="230"/>
      <c r="T208" s="156">
        <v>0</v>
      </c>
      <c r="U208" s="234"/>
      <c r="V208" s="157">
        <f t="shared" si="55"/>
        <v>0</v>
      </c>
      <c r="AP208" s="219" t="s">
        <v>144</v>
      </c>
      <c r="AR208" s="219" t="s">
        <v>139</v>
      </c>
      <c r="AS208" s="219" t="s">
        <v>79</v>
      </c>
      <c r="AW208" s="219" t="s">
        <v>137</v>
      </c>
      <c r="BC208" s="158">
        <f t="shared" si="56"/>
        <v>0</v>
      </c>
      <c r="BD208" s="158">
        <f t="shared" si="57"/>
        <v>4633.8599999999997</v>
      </c>
      <c r="BE208" s="158">
        <f t="shared" si="58"/>
        <v>0</v>
      </c>
      <c r="BF208" s="158">
        <f t="shared" si="59"/>
        <v>0</v>
      </c>
      <c r="BG208" s="158">
        <f t="shared" si="60"/>
        <v>0</v>
      </c>
      <c r="BH208" s="219" t="s">
        <v>79</v>
      </c>
      <c r="BI208" s="158">
        <f t="shared" si="61"/>
        <v>4633.8599999999997</v>
      </c>
      <c r="BJ208" s="219" t="s">
        <v>144</v>
      </c>
      <c r="BK208" s="219" t="s">
        <v>474</v>
      </c>
      <c r="BO208" s="315"/>
      <c r="BP208" s="316">
        <f t="shared" si="62"/>
        <v>0</v>
      </c>
      <c r="BQ208" s="317"/>
      <c r="BR208" s="316">
        <f t="shared" si="63"/>
        <v>0</v>
      </c>
      <c r="BS208" s="315"/>
      <c r="BT208" s="316">
        <f t="shared" si="64"/>
        <v>0</v>
      </c>
    </row>
    <row r="209" spans="1:72" s="217" customFormat="1" ht="16.5" customHeight="1" x14ac:dyDescent="0.2">
      <c r="A209" s="172"/>
      <c r="B209" s="26"/>
      <c r="C209" s="170" t="s">
        <v>475</v>
      </c>
      <c r="D209" s="151" t="s">
        <v>139</v>
      </c>
      <c r="E209" s="261" t="s">
        <v>476</v>
      </c>
      <c r="F209" s="262" t="s">
        <v>477</v>
      </c>
      <c r="G209" s="151" t="s">
        <v>142</v>
      </c>
      <c r="H209" s="298">
        <v>1.052</v>
      </c>
      <c r="I209" s="152">
        <v>2895</v>
      </c>
      <c r="J209" s="153">
        <f t="shared" si="52"/>
        <v>3045.54</v>
      </c>
      <c r="K209" s="262" t="s">
        <v>143</v>
      </c>
      <c r="L209" s="30"/>
      <c r="M209" s="154" t="s">
        <v>1</v>
      </c>
      <c r="N209" s="155" t="s">
        <v>38</v>
      </c>
      <c r="O209" s="51"/>
      <c r="P209" s="156">
        <f t="shared" si="53"/>
        <v>0</v>
      </c>
      <c r="Q209" s="156">
        <v>2.45329</v>
      </c>
      <c r="R209" s="156">
        <f t="shared" si="54"/>
        <v>2.58086108</v>
      </c>
      <c r="S209" s="230"/>
      <c r="T209" s="156">
        <v>0</v>
      </c>
      <c r="U209" s="234"/>
      <c r="V209" s="157">
        <f t="shared" si="55"/>
        <v>0</v>
      </c>
      <c r="AP209" s="219" t="s">
        <v>144</v>
      </c>
      <c r="AR209" s="219" t="s">
        <v>139</v>
      </c>
      <c r="AS209" s="219" t="s">
        <v>79</v>
      </c>
      <c r="AW209" s="219" t="s">
        <v>137</v>
      </c>
      <c r="BC209" s="158">
        <f t="shared" si="56"/>
        <v>0</v>
      </c>
      <c r="BD209" s="158">
        <f t="shared" si="57"/>
        <v>3045.54</v>
      </c>
      <c r="BE209" s="158">
        <f t="shared" si="58"/>
        <v>0</v>
      </c>
      <c r="BF209" s="158">
        <f t="shared" si="59"/>
        <v>0</v>
      </c>
      <c r="BG209" s="158">
        <f t="shared" si="60"/>
        <v>0</v>
      </c>
      <c r="BH209" s="219" t="s">
        <v>79</v>
      </c>
      <c r="BI209" s="158">
        <f t="shared" si="61"/>
        <v>3045.54</v>
      </c>
      <c r="BJ209" s="219" t="s">
        <v>144</v>
      </c>
      <c r="BK209" s="219" t="s">
        <v>478</v>
      </c>
      <c r="BO209" s="315"/>
      <c r="BP209" s="316">
        <f t="shared" si="62"/>
        <v>0</v>
      </c>
      <c r="BQ209" s="317"/>
      <c r="BR209" s="316">
        <f t="shared" si="63"/>
        <v>0</v>
      </c>
      <c r="BS209" s="315"/>
      <c r="BT209" s="316">
        <f t="shared" si="64"/>
        <v>0</v>
      </c>
    </row>
    <row r="210" spans="1:72" s="217" customFormat="1" ht="16.5" customHeight="1" x14ac:dyDescent="0.2">
      <c r="A210" s="172"/>
      <c r="B210" s="26"/>
      <c r="C210" s="170" t="s">
        <v>479</v>
      </c>
      <c r="D210" s="151" t="s">
        <v>139</v>
      </c>
      <c r="E210" s="261" t="s">
        <v>480</v>
      </c>
      <c r="F210" s="262" t="s">
        <v>481</v>
      </c>
      <c r="G210" s="151" t="s">
        <v>142</v>
      </c>
      <c r="H210" s="298">
        <v>11.2</v>
      </c>
      <c r="I210" s="152">
        <v>294.5</v>
      </c>
      <c r="J210" s="153">
        <f t="shared" si="52"/>
        <v>3298.4</v>
      </c>
      <c r="K210" s="262" t="s">
        <v>143</v>
      </c>
      <c r="L210" s="30"/>
      <c r="M210" s="154" t="s">
        <v>1</v>
      </c>
      <c r="N210" s="155" t="s">
        <v>38</v>
      </c>
      <c r="O210" s="51"/>
      <c r="P210" s="156">
        <f t="shared" si="53"/>
        <v>0</v>
      </c>
      <c r="Q210" s="156">
        <v>0</v>
      </c>
      <c r="R210" s="156">
        <f t="shared" si="54"/>
        <v>0</v>
      </c>
      <c r="S210" s="230"/>
      <c r="T210" s="156">
        <v>0</v>
      </c>
      <c r="U210" s="234"/>
      <c r="V210" s="157">
        <f t="shared" si="55"/>
        <v>0</v>
      </c>
      <c r="AP210" s="219" t="s">
        <v>144</v>
      </c>
      <c r="AR210" s="219" t="s">
        <v>139</v>
      </c>
      <c r="AS210" s="219" t="s">
        <v>79</v>
      </c>
      <c r="AW210" s="219" t="s">
        <v>137</v>
      </c>
      <c r="BC210" s="158">
        <f t="shared" si="56"/>
        <v>0</v>
      </c>
      <c r="BD210" s="158">
        <f t="shared" si="57"/>
        <v>3298.4</v>
      </c>
      <c r="BE210" s="158">
        <f t="shared" si="58"/>
        <v>0</v>
      </c>
      <c r="BF210" s="158">
        <f t="shared" si="59"/>
        <v>0</v>
      </c>
      <c r="BG210" s="158">
        <f t="shared" si="60"/>
        <v>0</v>
      </c>
      <c r="BH210" s="219" t="s">
        <v>79</v>
      </c>
      <c r="BI210" s="158">
        <f t="shared" si="61"/>
        <v>3298.4</v>
      </c>
      <c r="BJ210" s="219" t="s">
        <v>144</v>
      </c>
      <c r="BK210" s="219" t="s">
        <v>482</v>
      </c>
      <c r="BO210" s="315"/>
      <c r="BP210" s="316">
        <f t="shared" si="62"/>
        <v>0</v>
      </c>
      <c r="BQ210" s="317"/>
      <c r="BR210" s="316">
        <f t="shared" si="63"/>
        <v>0</v>
      </c>
      <c r="BS210" s="315"/>
      <c r="BT210" s="316">
        <f t="shared" si="64"/>
        <v>0</v>
      </c>
    </row>
    <row r="211" spans="1:72" s="217" customFormat="1" ht="16.5" customHeight="1" x14ac:dyDescent="0.2">
      <c r="A211" s="172"/>
      <c r="B211" s="26"/>
      <c r="C211" s="170" t="s">
        <v>483</v>
      </c>
      <c r="D211" s="151" t="s">
        <v>139</v>
      </c>
      <c r="E211" s="261" t="s">
        <v>484</v>
      </c>
      <c r="F211" s="262" t="s">
        <v>485</v>
      </c>
      <c r="G211" s="151" t="s">
        <v>142</v>
      </c>
      <c r="H211" s="298">
        <v>1.052</v>
      </c>
      <c r="I211" s="152">
        <v>73.599999999999994</v>
      </c>
      <c r="J211" s="153">
        <f t="shared" si="52"/>
        <v>77.430000000000007</v>
      </c>
      <c r="K211" s="262" t="s">
        <v>143</v>
      </c>
      <c r="L211" s="30"/>
      <c r="M211" s="154" t="s">
        <v>1</v>
      </c>
      <c r="N211" s="155" t="s">
        <v>38</v>
      </c>
      <c r="O211" s="51"/>
      <c r="P211" s="156">
        <f t="shared" si="53"/>
        <v>0</v>
      </c>
      <c r="Q211" s="156">
        <v>0</v>
      </c>
      <c r="R211" s="156">
        <f t="shared" si="54"/>
        <v>0</v>
      </c>
      <c r="S211" s="230"/>
      <c r="T211" s="156">
        <v>0</v>
      </c>
      <c r="U211" s="234"/>
      <c r="V211" s="157">
        <f t="shared" si="55"/>
        <v>0</v>
      </c>
      <c r="AP211" s="219" t="s">
        <v>144</v>
      </c>
      <c r="AR211" s="219" t="s">
        <v>139</v>
      </c>
      <c r="AS211" s="219" t="s">
        <v>79</v>
      </c>
      <c r="AW211" s="219" t="s">
        <v>137</v>
      </c>
      <c r="BC211" s="158">
        <f t="shared" si="56"/>
        <v>0</v>
      </c>
      <c r="BD211" s="158">
        <f t="shared" si="57"/>
        <v>77.430000000000007</v>
      </c>
      <c r="BE211" s="158">
        <f t="shared" si="58"/>
        <v>0</v>
      </c>
      <c r="BF211" s="158">
        <f t="shared" si="59"/>
        <v>0</v>
      </c>
      <c r="BG211" s="158">
        <f t="shared" si="60"/>
        <v>0</v>
      </c>
      <c r="BH211" s="219" t="s">
        <v>79</v>
      </c>
      <c r="BI211" s="158">
        <f t="shared" si="61"/>
        <v>77.430000000000007</v>
      </c>
      <c r="BJ211" s="219" t="s">
        <v>144</v>
      </c>
      <c r="BK211" s="219" t="s">
        <v>486</v>
      </c>
      <c r="BO211" s="315"/>
      <c r="BP211" s="316">
        <f t="shared" si="62"/>
        <v>0</v>
      </c>
      <c r="BQ211" s="317"/>
      <c r="BR211" s="316">
        <f t="shared" si="63"/>
        <v>0</v>
      </c>
      <c r="BS211" s="315"/>
      <c r="BT211" s="316">
        <f t="shared" si="64"/>
        <v>0</v>
      </c>
    </row>
    <row r="212" spans="1:72" s="217" customFormat="1" ht="16.5" customHeight="1" x14ac:dyDescent="0.2">
      <c r="A212" s="172"/>
      <c r="B212" s="26"/>
      <c r="C212" s="170" t="s">
        <v>487</v>
      </c>
      <c r="D212" s="151" t="s">
        <v>139</v>
      </c>
      <c r="E212" s="261" t="s">
        <v>488</v>
      </c>
      <c r="F212" s="262" t="s">
        <v>489</v>
      </c>
      <c r="G212" s="151" t="s">
        <v>223</v>
      </c>
      <c r="H212" s="298">
        <v>0.51900000000000002</v>
      </c>
      <c r="I212" s="152">
        <v>275</v>
      </c>
      <c r="J212" s="153">
        <f t="shared" si="52"/>
        <v>142.72999999999999</v>
      </c>
      <c r="K212" s="262" t="s">
        <v>143</v>
      </c>
      <c r="L212" s="30"/>
      <c r="M212" s="154" t="s">
        <v>1</v>
      </c>
      <c r="N212" s="155" t="s">
        <v>38</v>
      </c>
      <c r="O212" s="51"/>
      <c r="P212" s="156">
        <f t="shared" si="53"/>
        <v>0</v>
      </c>
      <c r="Q212" s="156">
        <v>1.3520000000000001E-2</v>
      </c>
      <c r="R212" s="156">
        <f t="shared" si="54"/>
        <v>7.0168800000000005E-3</v>
      </c>
      <c r="S212" s="230"/>
      <c r="T212" s="156">
        <v>0</v>
      </c>
      <c r="U212" s="234"/>
      <c r="V212" s="157">
        <f t="shared" si="55"/>
        <v>0</v>
      </c>
      <c r="AP212" s="219" t="s">
        <v>144</v>
      </c>
      <c r="AR212" s="219" t="s">
        <v>139</v>
      </c>
      <c r="AS212" s="219" t="s">
        <v>79</v>
      </c>
      <c r="AW212" s="219" t="s">
        <v>137</v>
      </c>
      <c r="BC212" s="158">
        <f t="shared" si="56"/>
        <v>0</v>
      </c>
      <c r="BD212" s="158">
        <f t="shared" si="57"/>
        <v>142.72999999999999</v>
      </c>
      <c r="BE212" s="158">
        <f t="shared" si="58"/>
        <v>0</v>
      </c>
      <c r="BF212" s="158">
        <f t="shared" si="59"/>
        <v>0</v>
      </c>
      <c r="BG212" s="158">
        <f t="shared" si="60"/>
        <v>0</v>
      </c>
      <c r="BH212" s="219" t="s">
        <v>79</v>
      </c>
      <c r="BI212" s="158">
        <f t="shared" si="61"/>
        <v>142.72999999999999</v>
      </c>
      <c r="BJ212" s="219" t="s">
        <v>144</v>
      </c>
      <c r="BK212" s="219" t="s">
        <v>490</v>
      </c>
      <c r="BO212" s="315"/>
      <c r="BP212" s="316">
        <f t="shared" si="62"/>
        <v>0</v>
      </c>
      <c r="BQ212" s="317"/>
      <c r="BR212" s="316">
        <f t="shared" si="63"/>
        <v>0</v>
      </c>
      <c r="BS212" s="315"/>
      <c r="BT212" s="316">
        <f t="shared" si="64"/>
        <v>0</v>
      </c>
    </row>
    <row r="213" spans="1:72" s="217" customFormat="1" ht="16.5" customHeight="1" x14ac:dyDescent="0.2">
      <c r="A213" s="172"/>
      <c r="B213" s="26"/>
      <c r="C213" s="170" t="s">
        <v>491</v>
      </c>
      <c r="D213" s="151" t="s">
        <v>139</v>
      </c>
      <c r="E213" s="261" t="s">
        <v>492</v>
      </c>
      <c r="F213" s="262" t="s">
        <v>493</v>
      </c>
      <c r="G213" s="151" t="s">
        <v>223</v>
      </c>
      <c r="H213" s="298">
        <v>0.51900000000000002</v>
      </c>
      <c r="I213" s="152">
        <v>83</v>
      </c>
      <c r="J213" s="153">
        <f t="shared" si="52"/>
        <v>43.08</v>
      </c>
      <c r="K213" s="262" t="s">
        <v>143</v>
      </c>
      <c r="L213" s="30"/>
      <c r="M213" s="154" t="s">
        <v>1</v>
      </c>
      <c r="N213" s="155" t="s">
        <v>38</v>
      </c>
      <c r="O213" s="51"/>
      <c r="P213" s="156">
        <f t="shared" si="53"/>
        <v>0</v>
      </c>
      <c r="Q213" s="156">
        <v>0</v>
      </c>
      <c r="R213" s="156">
        <f t="shared" si="54"/>
        <v>0</v>
      </c>
      <c r="S213" s="230"/>
      <c r="T213" s="156">
        <v>0</v>
      </c>
      <c r="U213" s="234"/>
      <c r="V213" s="157">
        <f t="shared" si="55"/>
        <v>0</v>
      </c>
      <c r="AP213" s="219" t="s">
        <v>144</v>
      </c>
      <c r="AR213" s="219" t="s">
        <v>139</v>
      </c>
      <c r="AS213" s="219" t="s">
        <v>79</v>
      </c>
      <c r="AW213" s="219" t="s">
        <v>137</v>
      </c>
      <c r="BC213" s="158">
        <f t="shared" si="56"/>
        <v>0</v>
      </c>
      <c r="BD213" s="158">
        <f t="shared" si="57"/>
        <v>43.08</v>
      </c>
      <c r="BE213" s="158">
        <f t="shared" si="58"/>
        <v>0</v>
      </c>
      <c r="BF213" s="158">
        <f t="shared" si="59"/>
        <v>0</v>
      </c>
      <c r="BG213" s="158">
        <f t="shared" si="60"/>
        <v>0</v>
      </c>
      <c r="BH213" s="219" t="s">
        <v>79</v>
      </c>
      <c r="BI213" s="158">
        <f t="shared" si="61"/>
        <v>43.08</v>
      </c>
      <c r="BJ213" s="219" t="s">
        <v>144</v>
      </c>
      <c r="BK213" s="219" t="s">
        <v>494</v>
      </c>
      <c r="BO213" s="315"/>
      <c r="BP213" s="316">
        <f t="shared" si="62"/>
        <v>0</v>
      </c>
      <c r="BQ213" s="317"/>
      <c r="BR213" s="316">
        <f t="shared" si="63"/>
        <v>0</v>
      </c>
      <c r="BS213" s="315"/>
      <c r="BT213" s="316">
        <f t="shared" si="64"/>
        <v>0</v>
      </c>
    </row>
    <row r="214" spans="1:72" s="217" customFormat="1" ht="16.5" customHeight="1" x14ac:dyDescent="0.2">
      <c r="A214" s="172"/>
      <c r="B214" s="26"/>
      <c r="C214" s="170" t="s">
        <v>495</v>
      </c>
      <c r="D214" s="151" t="s">
        <v>139</v>
      </c>
      <c r="E214" s="261" t="s">
        <v>496</v>
      </c>
      <c r="F214" s="262" t="s">
        <v>497</v>
      </c>
      <c r="G214" s="151" t="s">
        <v>196</v>
      </c>
      <c r="H214" s="298">
        <v>0.57199999999999995</v>
      </c>
      <c r="I214" s="152">
        <v>25830</v>
      </c>
      <c r="J214" s="153">
        <f t="shared" si="52"/>
        <v>14774.76</v>
      </c>
      <c r="K214" s="262" t="s">
        <v>143</v>
      </c>
      <c r="L214" s="30"/>
      <c r="M214" s="154" t="s">
        <v>1</v>
      </c>
      <c r="N214" s="155" t="s">
        <v>38</v>
      </c>
      <c r="O214" s="51"/>
      <c r="P214" s="156">
        <f t="shared" si="53"/>
        <v>0</v>
      </c>
      <c r="Q214" s="156">
        <v>1.06277</v>
      </c>
      <c r="R214" s="156">
        <f t="shared" si="54"/>
        <v>0.60790443999999999</v>
      </c>
      <c r="S214" s="230"/>
      <c r="T214" s="156">
        <v>0</v>
      </c>
      <c r="U214" s="234"/>
      <c r="V214" s="157">
        <f t="shared" si="55"/>
        <v>0</v>
      </c>
      <c r="AP214" s="219" t="s">
        <v>144</v>
      </c>
      <c r="AR214" s="219" t="s">
        <v>139</v>
      </c>
      <c r="AS214" s="219" t="s">
        <v>79</v>
      </c>
      <c r="AW214" s="219" t="s">
        <v>137</v>
      </c>
      <c r="BC214" s="158">
        <f t="shared" si="56"/>
        <v>0</v>
      </c>
      <c r="BD214" s="158">
        <f t="shared" si="57"/>
        <v>14774.76</v>
      </c>
      <c r="BE214" s="158">
        <f t="shared" si="58"/>
        <v>0</v>
      </c>
      <c r="BF214" s="158">
        <f t="shared" si="59"/>
        <v>0</v>
      </c>
      <c r="BG214" s="158">
        <f t="shared" si="60"/>
        <v>0</v>
      </c>
      <c r="BH214" s="219" t="s">
        <v>79</v>
      </c>
      <c r="BI214" s="158">
        <f t="shared" si="61"/>
        <v>14774.76</v>
      </c>
      <c r="BJ214" s="219" t="s">
        <v>144</v>
      </c>
      <c r="BK214" s="219" t="s">
        <v>498</v>
      </c>
      <c r="BO214" s="315"/>
      <c r="BP214" s="316">
        <f t="shared" si="62"/>
        <v>0</v>
      </c>
      <c r="BQ214" s="317"/>
      <c r="BR214" s="316">
        <f t="shared" si="63"/>
        <v>0</v>
      </c>
      <c r="BS214" s="315"/>
      <c r="BT214" s="316">
        <f t="shared" si="64"/>
        <v>0</v>
      </c>
    </row>
    <row r="215" spans="1:72" s="217" customFormat="1" ht="16.5" customHeight="1" x14ac:dyDescent="0.2">
      <c r="A215" s="172"/>
      <c r="B215" s="26"/>
      <c r="C215" s="170" t="s">
        <v>499</v>
      </c>
      <c r="D215" s="151" t="s">
        <v>139</v>
      </c>
      <c r="E215" s="261" t="s">
        <v>500</v>
      </c>
      <c r="F215" s="262" t="s">
        <v>501</v>
      </c>
      <c r="G215" s="151" t="s">
        <v>223</v>
      </c>
      <c r="H215" s="298">
        <v>17.242000000000001</v>
      </c>
      <c r="I215" s="152">
        <v>304.5</v>
      </c>
      <c r="J215" s="153">
        <f t="shared" si="52"/>
        <v>5250.19</v>
      </c>
      <c r="K215" s="262" t="s">
        <v>143</v>
      </c>
      <c r="L215" s="30"/>
      <c r="M215" s="154" t="s">
        <v>1</v>
      </c>
      <c r="N215" s="155" t="s">
        <v>38</v>
      </c>
      <c r="O215" s="51"/>
      <c r="P215" s="156">
        <f t="shared" si="53"/>
        <v>0</v>
      </c>
      <c r="Q215" s="156">
        <v>0.105</v>
      </c>
      <c r="R215" s="156">
        <f t="shared" si="54"/>
        <v>1.8104100000000001</v>
      </c>
      <c r="S215" s="230"/>
      <c r="T215" s="156">
        <v>0</v>
      </c>
      <c r="U215" s="234"/>
      <c r="V215" s="157">
        <f t="shared" si="55"/>
        <v>0</v>
      </c>
      <c r="AP215" s="219" t="s">
        <v>144</v>
      </c>
      <c r="AR215" s="219" t="s">
        <v>139</v>
      </c>
      <c r="AS215" s="219" t="s">
        <v>79</v>
      </c>
      <c r="AW215" s="219" t="s">
        <v>137</v>
      </c>
      <c r="BC215" s="158">
        <f t="shared" si="56"/>
        <v>0</v>
      </c>
      <c r="BD215" s="158">
        <f t="shared" si="57"/>
        <v>5250.19</v>
      </c>
      <c r="BE215" s="158">
        <f t="shared" si="58"/>
        <v>0</v>
      </c>
      <c r="BF215" s="158">
        <f t="shared" si="59"/>
        <v>0</v>
      </c>
      <c r="BG215" s="158">
        <f t="shared" si="60"/>
        <v>0</v>
      </c>
      <c r="BH215" s="219" t="s">
        <v>79</v>
      </c>
      <c r="BI215" s="158">
        <f t="shared" si="61"/>
        <v>5250.19</v>
      </c>
      <c r="BJ215" s="219" t="s">
        <v>144</v>
      </c>
      <c r="BK215" s="219" t="s">
        <v>502</v>
      </c>
      <c r="BO215" s="315"/>
      <c r="BP215" s="316">
        <f t="shared" si="62"/>
        <v>0</v>
      </c>
      <c r="BQ215" s="317"/>
      <c r="BR215" s="316">
        <f t="shared" si="63"/>
        <v>0</v>
      </c>
      <c r="BS215" s="315"/>
      <c r="BT215" s="316">
        <f t="shared" si="64"/>
        <v>0</v>
      </c>
    </row>
    <row r="216" spans="1:72" s="217" customFormat="1" ht="16.5" customHeight="1" x14ac:dyDescent="0.2">
      <c r="A216" s="172"/>
      <c r="B216" s="26"/>
      <c r="C216" s="170" t="s">
        <v>503</v>
      </c>
      <c r="D216" s="151" t="s">
        <v>139</v>
      </c>
      <c r="E216" s="261" t="s">
        <v>504</v>
      </c>
      <c r="F216" s="262" t="s">
        <v>505</v>
      </c>
      <c r="G216" s="151" t="s">
        <v>223</v>
      </c>
      <c r="H216" s="298">
        <v>19.042999999999999</v>
      </c>
      <c r="I216" s="152">
        <v>29</v>
      </c>
      <c r="J216" s="153">
        <f t="shared" si="52"/>
        <v>552.25</v>
      </c>
      <c r="K216" s="262" t="s">
        <v>143</v>
      </c>
      <c r="L216" s="30"/>
      <c r="M216" s="154" t="s">
        <v>1</v>
      </c>
      <c r="N216" s="155" t="s">
        <v>38</v>
      </c>
      <c r="O216" s="51"/>
      <c r="P216" s="156">
        <f t="shared" si="53"/>
        <v>0</v>
      </c>
      <c r="Q216" s="156">
        <v>6.9999999999999999E-4</v>
      </c>
      <c r="R216" s="156">
        <f t="shared" si="54"/>
        <v>1.3330099999999999E-2</v>
      </c>
      <c r="S216" s="230"/>
      <c r="T216" s="156">
        <v>0</v>
      </c>
      <c r="U216" s="234"/>
      <c r="V216" s="157">
        <f t="shared" si="55"/>
        <v>0</v>
      </c>
      <c r="AP216" s="219" t="s">
        <v>144</v>
      </c>
      <c r="AR216" s="219" t="s">
        <v>139</v>
      </c>
      <c r="AS216" s="219" t="s">
        <v>79</v>
      </c>
      <c r="AW216" s="219" t="s">
        <v>137</v>
      </c>
      <c r="BC216" s="158">
        <f t="shared" si="56"/>
        <v>0</v>
      </c>
      <c r="BD216" s="158">
        <f t="shared" si="57"/>
        <v>552.25</v>
      </c>
      <c r="BE216" s="158">
        <f t="shared" si="58"/>
        <v>0</v>
      </c>
      <c r="BF216" s="158">
        <f t="shared" si="59"/>
        <v>0</v>
      </c>
      <c r="BG216" s="158">
        <f t="shared" si="60"/>
        <v>0</v>
      </c>
      <c r="BH216" s="219" t="s">
        <v>79</v>
      </c>
      <c r="BI216" s="158">
        <f t="shared" si="61"/>
        <v>552.25</v>
      </c>
      <c r="BJ216" s="219" t="s">
        <v>144</v>
      </c>
      <c r="BK216" s="219" t="s">
        <v>506</v>
      </c>
      <c r="BO216" s="315"/>
      <c r="BP216" s="316">
        <f t="shared" si="62"/>
        <v>0</v>
      </c>
      <c r="BQ216" s="317"/>
      <c r="BR216" s="316">
        <f t="shared" si="63"/>
        <v>0</v>
      </c>
      <c r="BS216" s="315"/>
      <c r="BT216" s="316">
        <f t="shared" si="64"/>
        <v>0</v>
      </c>
    </row>
    <row r="217" spans="1:72" s="217" customFormat="1" ht="16.5" customHeight="1" x14ac:dyDescent="0.2">
      <c r="A217" s="172"/>
      <c r="B217" s="26"/>
      <c r="C217" s="170" t="s">
        <v>507</v>
      </c>
      <c r="D217" s="151" t="s">
        <v>139</v>
      </c>
      <c r="E217" s="261" t="s">
        <v>508</v>
      </c>
      <c r="F217" s="262" t="s">
        <v>509</v>
      </c>
      <c r="G217" s="151" t="s">
        <v>142</v>
      </c>
      <c r="H217" s="298">
        <v>2.4140000000000001</v>
      </c>
      <c r="I217" s="152">
        <v>1120</v>
      </c>
      <c r="J217" s="153">
        <f t="shared" si="52"/>
        <v>2703.68</v>
      </c>
      <c r="K217" s="262" t="s">
        <v>143</v>
      </c>
      <c r="L217" s="30"/>
      <c r="M217" s="154" t="s">
        <v>1</v>
      </c>
      <c r="N217" s="155" t="s">
        <v>38</v>
      </c>
      <c r="O217" s="51"/>
      <c r="P217" s="156">
        <f t="shared" si="53"/>
        <v>0</v>
      </c>
      <c r="Q217" s="156">
        <v>1.98</v>
      </c>
      <c r="R217" s="156">
        <f t="shared" si="54"/>
        <v>4.7797200000000002</v>
      </c>
      <c r="S217" s="230"/>
      <c r="T217" s="156">
        <v>0</v>
      </c>
      <c r="U217" s="234"/>
      <c r="V217" s="157">
        <f t="shared" si="55"/>
        <v>0</v>
      </c>
      <c r="AP217" s="219" t="s">
        <v>144</v>
      </c>
      <c r="AR217" s="219" t="s">
        <v>139</v>
      </c>
      <c r="AS217" s="219" t="s">
        <v>79</v>
      </c>
      <c r="AW217" s="219" t="s">
        <v>137</v>
      </c>
      <c r="BC217" s="158">
        <f t="shared" si="56"/>
        <v>0</v>
      </c>
      <c r="BD217" s="158">
        <f t="shared" si="57"/>
        <v>2703.68</v>
      </c>
      <c r="BE217" s="158">
        <f t="shared" si="58"/>
        <v>0</v>
      </c>
      <c r="BF217" s="158">
        <f t="shared" si="59"/>
        <v>0</v>
      </c>
      <c r="BG217" s="158">
        <f t="shared" si="60"/>
        <v>0</v>
      </c>
      <c r="BH217" s="219" t="s">
        <v>79</v>
      </c>
      <c r="BI217" s="158">
        <f t="shared" si="61"/>
        <v>2703.68</v>
      </c>
      <c r="BJ217" s="219" t="s">
        <v>144</v>
      </c>
      <c r="BK217" s="219" t="s">
        <v>510</v>
      </c>
      <c r="BO217" s="315"/>
      <c r="BP217" s="316">
        <f t="shared" si="62"/>
        <v>0</v>
      </c>
      <c r="BQ217" s="317"/>
      <c r="BR217" s="316">
        <f t="shared" si="63"/>
        <v>0</v>
      </c>
      <c r="BS217" s="315"/>
      <c r="BT217" s="316">
        <f t="shared" si="64"/>
        <v>0</v>
      </c>
    </row>
    <row r="218" spans="1:72" s="217" customFormat="1" ht="16.5" customHeight="1" x14ac:dyDescent="0.2">
      <c r="A218" s="172"/>
      <c r="B218" s="26"/>
      <c r="C218" s="170" t="s">
        <v>511</v>
      </c>
      <c r="D218" s="151" t="s">
        <v>139</v>
      </c>
      <c r="E218" s="261" t="s">
        <v>512</v>
      </c>
      <c r="F218" s="262" t="s">
        <v>513</v>
      </c>
      <c r="G218" s="151" t="s">
        <v>142</v>
      </c>
      <c r="H218" s="298">
        <v>0</v>
      </c>
      <c r="I218" s="152">
        <v>2410</v>
      </c>
      <c r="J218" s="153">
        <f t="shared" si="52"/>
        <v>0</v>
      </c>
      <c r="K218" s="262" t="s">
        <v>143</v>
      </c>
      <c r="L218" s="30"/>
      <c r="M218" s="154" t="s">
        <v>1</v>
      </c>
      <c r="N218" s="155" t="s">
        <v>38</v>
      </c>
      <c r="O218" s="51"/>
      <c r="P218" s="156">
        <f t="shared" si="53"/>
        <v>0</v>
      </c>
      <c r="Q218" s="156">
        <v>0.20250000000000001</v>
      </c>
      <c r="R218" s="156">
        <f t="shared" si="54"/>
        <v>0</v>
      </c>
      <c r="S218" s="230"/>
      <c r="T218" s="156">
        <v>0</v>
      </c>
      <c r="U218" s="234"/>
      <c r="V218" s="157">
        <f t="shared" si="55"/>
        <v>0</v>
      </c>
      <c r="AP218" s="219" t="s">
        <v>144</v>
      </c>
      <c r="AR218" s="219" t="s">
        <v>139</v>
      </c>
      <c r="AS218" s="219" t="s">
        <v>79</v>
      </c>
      <c r="AW218" s="219" t="s">
        <v>137</v>
      </c>
      <c r="BC218" s="158">
        <f t="shared" si="56"/>
        <v>0</v>
      </c>
      <c r="BD218" s="158">
        <f t="shared" si="57"/>
        <v>0</v>
      </c>
      <c r="BE218" s="158">
        <f t="shared" si="58"/>
        <v>0</v>
      </c>
      <c r="BF218" s="158">
        <f t="shared" si="59"/>
        <v>0</v>
      </c>
      <c r="BG218" s="158">
        <f t="shared" si="60"/>
        <v>0</v>
      </c>
      <c r="BH218" s="219" t="s">
        <v>79</v>
      </c>
      <c r="BI218" s="158">
        <f t="shared" si="61"/>
        <v>0</v>
      </c>
      <c r="BJ218" s="219" t="s">
        <v>144</v>
      </c>
      <c r="BK218" s="219" t="s">
        <v>514</v>
      </c>
      <c r="BO218" s="315"/>
      <c r="BP218" s="316">
        <f t="shared" si="62"/>
        <v>0</v>
      </c>
      <c r="BQ218" s="317"/>
      <c r="BR218" s="316">
        <f t="shared" si="63"/>
        <v>0</v>
      </c>
      <c r="BS218" s="315"/>
      <c r="BT218" s="316">
        <f t="shared" si="64"/>
        <v>0</v>
      </c>
    </row>
    <row r="219" spans="1:72" s="217" customFormat="1" ht="16.5" customHeight="1" x14ac:dyDescent="0.2">
      <c r="A219" s="172"/>
      <c r="B219" s="26"/>
      <c r="C219" s="170" t="s">
        <v>515</v>
      </c>
      <c r="D219" s="151" t="s">
        <v>139</v>
      </c>
      <c r="E219" s="261" t="s">
        <v>516</v>
      </c>
      <c r="F219" s="262" t="s">
        <v>517</v>
      </c>
      <c r="G219" s="151" t="s">
        <v>257</v>
      </c>
      <c r="H219" s="298">
        <v>10</v>
      </c>
      <c r="I219" s="152">
        <v>682</v>
      </c>
      <c r="J219" s="153">
        <f t="shared" si="52"/>
        <v>6820</v>
      </c>
      <c r="K219" s="262" t="s">
        <v>143</v>
      </c>
      <c r="L219" s="30"/>
      <c r="M219" s="154" t="s">
        <v>1</v>
      </c>
      <c r="N219" s="155" t="s">
        <v>38</v>
      </c>
      <c r="O219" s="51"/>
      <c r="P219" s="156">
        <f t="shared" si="53"/>
        <v>0</v>
      </c>
      <c r="Q219" s="156">
        <v>4.8000000000000001E-4</v>
      </c>
      <c r="R219" s="156">
        <f t="shared" si="54"/>
        <v>4.8000000000000004E-3</v>
      </c>
      <c r="S219" s="230"/>
      <c r="T219" s="156">
        <v>0</v>
      </c>
      <c r="U219" s="234"/>
      <c r="V219" s="157">
        <f t="shared" si="55"/>
        <v>0</v>
      </c>
      <c r="AP219" s="219" t="s">
        <v>144</v>
      </c>
      <c r="AR219" s="219" t="s">
        <v>139</v>
      </c>
      <c r="AS219" s="219" t="s">
        <v>79</v>
      </c>
      <c r="AW219" s="219" t="s">
        <v>137</v>
      </c>
      <c r="BC219" s="158">
        <f t="shared" si="56"/>
        <v>0</v>
      </c>
      <c r="BD219" s="158">
        <f t="shared" si="57"/>
        <v>6820</v>
      </c>
      <c r="BE219" s="158">
        <f t="shared" si="58"/>
        <v>0</v>
      </c>
      <c r="BF219" s="158">
        <f t="shared" si="59"/>
        <v>0</v>
      </c>
      <c r="BG219" s="158">
        <f t="shared" si="60"/>
        <v>0</v>
      </c>
      <c r="BH219" s="219" t="s">
        <v>79</v>
      </c>
      <c r="BI219" s="158">
        <f t="shared" si="61"/>
        <v>6820</v>
      </c>
      <c r="BJ219" s="219" t="s">
        <v>144</v>
      </c>
      <c r="BK219" s="219" t="s">
        <v>518</v>
      </c>
      <c r="BO219" s="315"/>
      <c r="BP219" s="316">
        <f t="shared" si="62"/>
        <v>0</v>
      </c>
      <c r="BQ219" s="317"/>
      <c r="BR219" s="316">
        <f t="shared" si="63"/>
        <v>0</v>
      </c>
      <c r="BS219" s="315"/>
      <c r="BT219" s="316">
        <f t="shared" si="64"/>
        <v>0</v>
      </c>
    </row>
    <row r="220" spans="1:72" s="217" customFormat="1" ht="16.5" customHeight="1" x14ac:dyDescent="0.2">
      <c r="A220" s="172"/>
      <c r="B220" s="26"/>
      <c r="C220" s="170" t="s">
        <v>519</v>
      </c>
      <c r="D220" s="151" t="s">
        <v>139</v>
      </c>
      <c r="E220" s="261" t="s">
        <v>520</v>
      </c>
      <c r="F220" s="262" t="s">
        <v>521</v>
      </c>
      <c r="G220" s="151" t="s">
        <v>257</v>
      </c>
      <c r="H220" s="298">
        <v>10</v>
      </c>
      <c r="I220" s="152">
        <v>840</v>
      </c>
      <c r="J220" s="153">
        <f t="shared" si="52"/>
        <v>8400</v>
      </c>
      <c r="K220" s="262" t="s">
        <v>143</v>
      </c>
      <c r="L220" s="30"/>
      <c r="M220" s="154" t="s">
        <v>1</v>
      </c>
      <c r="N220" s="155" t="s">
        <v>38</v>
      </c>
      <c r="O220" s="51"/>
      <c r="P220" s="156">
        <f t="shared" si="53"/>
        <v>0</v>
      </c>
      <c r="Q220" s="156">
        <v>4.684E-2</v>
      </c>
      <c r="R220" s="156">
        <f t="shared" si="54"/>
        <v>0.46839999999999998</v>
      </c>
      <c r="S220" s="230"/>
      <c r="T220" s="156">
        <v>0</v>
      </c>
      <c r="U220" s="234"/>
      <c r="V220" s="157">
        <f t="shared" si="55"/>
        <v>0</v>
      </c>
      <c r="AP220" s="219" t="s">
        <v>144</v>
      </c>
      <c r="AR220" s="219" t="s">
        <v>139</v>
      </c>
      <c r="AS220" s="219" t="s">
        <v>79</v>
      </c>
      <c r="AW220" s="219" t="s">
        <v>137</v>
      </c>
      <c r="BC220" s="158">
        <f t="shared" si="56"/>
        <v>0</v>
      </c>
      <c r="BD220" s="158">
        <f t="shared" si="57"/>
        <v>8400</v>
      </c>
      <c r="BE220" s="158">
        <f t="shared" si="58"/>
        <v>0</v>
      </c>
      <c r="BF220" s="158">
        <f t="shared" si="59"/>
        <v>0</v>
      </c>
      <c r="BG220" s="158">
        <f t="shared" si="60"/>
        <v>0</v>
      </c>
      <c r="BH220" s="219" t="s">
        <v>79</v>
      </c>
      <c r="BI220" s="158">
        <f t="shared" si="61"/>
        <v>8400</v>
      </c>
      <c r="BJ220" s="219" t="s">
        <v>144</v>
      </c>
      <c r="BK220" s="219" t="s">
        <v>522</v>
      </c>
      <c r="BO220" s="315"/>
      <c r="BP220" s="316">
        <f t="shared" si="62"/>
        <v>0</v>
      </c>
      <c r="BQ220" s="317"/>
      <c r="BR220" s="316">
        <f t="shared" si="63"/>
        <v>0</v>
      </c>
      <c r="BS220" s="315"/>
      <c r="BT220" s="316">
        <f t="shared" si="64"/>
        <v>0</v>
      </c>
    </row>
    <row r="221" spans="1:72" s="217" customFormat="1" ht="16.5" customHeight="1" x14ac:dyDescent="0.2">
      <c r="A221" s="172"/>
      <c r="B221" s="26"/>
      <c r="C221" s="186" t="s">
        <v>523</v>
      </c>
      <c r="D221" s="159" t="s">
        <v>203</v>
      </c>
      <c r="E221" s="263" t="s">
        <v>524</v>
      </c>
      <c r="F221" s="264" t="s">
        <v>525</v>
      </c>
      <c r="G221" s="159" t="s">
        <v>257</v>
      </c>
      <c r="H221" s="299">
        <v>3</v>
      </c>
      <c r="I221" s="160">
        <v>1512</v>
      </c>
      <c r="J221" s="161">
        <f t="shared" si="52"/>
        <v>4536</v>
      </c>
      <c r="K221" s="264" t="s">
        <v>143</v>
      </c>
      <c r="L221" s="162"/>
      <c r="M221" s="163" t="s">
        <v>1</v>
      </c>
      <c r="N221" s="164" t="s">
        <v>38</v>
      </c>
      <c r="O221" s="51"/>
      <c r="P221" s="156">
        <f t="shared" si="53"/>
        <v>0</v>
      </c>
      <c r="Q221" s="156">
        <v>2.198E-2</v>
      </c>
      <c r="R221" s="156">
        <f t="shared" si="54"/>
        <v>6.5939999999999999E-2</v>
      </c>
      <c r="S221" s="230"/>
      <c r="T221" s="156">
        <v>0</v>
      </c>
      <c r="U221" s="234"/>
      <c r="V221" s="157">
        <f t="shared" si="55"/>
        <v>0</v>
      </c>
      <c r="AP221" s="219" t="s">
        <v>168</v>
      </c>
      <c r="AR221" s="219" t="s">
        <v>203</v>
      </c>
      <c r="AS221" s="219" t="s">
        <v>79</v>
      </c>
      <c r="AW221" s="219" t="s">
        <v>137</v>
      </c>
      <c r="BC221" s="158">
        <f t="shared" si="56"/>
        <v>0</v>
      </c>
      <c r="BD221" s="158">
        <f t="shared" si="57"/>
        <v>4536</v>
      </c>
      <c r="BE221" s="158">
        <f t="shared" si="58"/>
        <v>0</v>
      </c>
      <c r="BF221" s="158">
        <f t="shared" si="59"/>
        <v>0</v>
      </c>
      <c r="BG221" s="158">
        <f t="shared" si="60"/>
        <v>0</v>
      </c>
      <c r="BH221" s="219" t="s">
        <v>79</v>
      </c>
      <c r="BI221" s="158">
        <f t="shared" si="61"/>
        <v>4536</v>
      </c>
      <c r="BJ221" s="219" t="s">
        <v>144</v>
      </c>
      <c r="BK221" s="219" t="s">
        <v>526</v>
      </c>
      <c r="BO221" s="315"/>
      <c r="BP221" s="316">
        <f t="shared" si="62"/>
        <v>0</v>
      </c>
      <c r="BQ221" s="317"/>
      <c r="BR221" s="316">
        <f t="shared" si="63"/>
        <v>0</v>
      </c>
      <c r="BS221" s="315"/>
      <c r="BT221" s="316">
        <f t="shared" si="64"/>
        <v>0</v>
      </c>
    </row>
    <row r="222" spans="1:72" s="217" customFormat="1" ht="16.5" customHeight="1" x14ac:dyDescent="0.2">
      <c r="A222" s="172"/>
      <c r="B222" s="26"/>
      <c r="C222" s="186" t="s">
        <v>527</v>
      </c>
      <c r="D222" s="159" t="s">
        <v>203</v>
      </c>
      <c r="E222" s="263" t="s">
        <v>528</v>
      </c>
      <c r="F222" s="264" t="s">
        <v>529</v>
      </c>
      <c r="G222" s="159" t="s">
        <v>257</v>
      </c>
      <c r="H222" s="299">
        <v>7</v>
      </c>
      <c r="I222" s="160">
        <v>1541</v>
      </c>
      <c r="J222" s="161">
        <f t="shared" si="52"/>
        <v>10787</v>
      </c>
      <c r="K222" s="264" t="s">
        <v>143</v>
      </c>
      <c r="L222" s="162"/>
      <c r="M222" s="163" t="s">
        <v>1</v>
      </c>
      <c r="N222" s="164" t="s">
        <v>38</v>
      </c>
      <c r="O222" s="51"/>
      <c r="P222" s="156">
        <f t="shared" si="53"/>
        <v>0</v>
      </c>
      <c r="Q222" s="156">
        <v>2.265E-2</v>
      </c>
      <c r="R222" s="156">
        <f t="shared" si="54"/>
        <v>0.15855</v>
      </c>
      <c r="S222" s="230"/>
      <c r="T222" s="156">
        <v>0</v>
      </c>
      <c r="U222" s="234"/>
      <c r="V222" s="157">
        <f t="shared" si="55"/>
        <v>0</v>
      </c>
      <c r="AP222" s="219" t="s">
        <v>168</v>
      </c>
      <c r="AR222" s="219" t="s">
        <v>203</v>
      </c>
      <c r="AS222" s="219" t="s">
        <v>79</v>
      </c>
      <c r="AW222" s="219" t="s">
        <v>137</v>
      </c>
      <c r="BC222" s="158">
        <f t="shared" si="56"/>
        <v>0</v>
      </c>
      <c r="BD222" s="158">
        <f t="shared" si="57"/>
        <v>10787</v>
      </c>
      <c r="BE222" s="158">
        <f t="shared" si="58"/>
        <v>0</v>
      </c>
      <c r="BF222" s="158">
        <f t="shared" si="59"/>
        <v>0</v>
      </c>
      <c r="BG222" s="158">
        <f t="shared" si="60"/>
        <v>0</v>
      </c>
      <c r="BH222" s="219" t="s">
        <v>79</v>
      </c>
      <c r="BI222" s="158">
        <f t="shared" si="61"/>
        <v>10787</v>
      </c>
      <c r="BJ222" s="219" t="s">
        <v>144</v>
      </c>
      <c r="BK222" s="219" t="s">
        <v>530</v>
      </c>
      <c r="BO222" s="315"/>
      <c r="BP222" s="316">
        <f t="shared" si="62"/>
        <v>0</v>
      </c>
      <c r="BQ222" s="317"/>
      <c r="BR222" s="316">
        <f t="shared" si="63"/>
        <v>0</v>
      </c>
      <c r="BS222" s="315"/>
      <c r="BT222" s="316">
        <f t="shared" si="64"/>
        <v>0</v>
      </c>
    </row>
    <row r="223" spans="1:72" s="217" customFormat="1" ht="16.5" customHeight="1" x14ac:dyDescent="0.2">
      <c r="A223" s="172"/>
      <c r="B223" s="26"/>
      <c r="C223" s="186" t="s">
        <v>531</v>
      </c>
      <c r="D223" s="159" t="s">
        <v>203</v>
      </c>
      <c r="E223" s="263" t="s">
        <v>532</v>
      </c>
      <c r="F223" s="264" t="s">
        <v>533</v>
      </c>
      <c r="G223" s="159" t="s">
        <v>257</v>
      </c>
      <c r="H223" s="299">
        <v>2</v>
      </c>
      <c r="I223" s="160">
        <v>950</v>
      </c>
      <c r="J223" s="161">
        <f t="shared" si="52"/>
        <v>1900</v>
      </c>
      <c r="K223" s="264" t="s">
        <v>143</v>
      </c>
      <c r="L223" s="162"/>
      <c r="M223" s="163" t="s">
        <v>1</v>
      </c>
      <c r="N223" s="164" t="s">
        <v>38</v>
      </c>
      <c r="O223" s="51"/>
      <c r="P223" s="156">
        <f t="shared" si="53"/>
        <v>0</v>
      </c>
      <c r="Q223" s="156">
        <v>2.2880000000000001E-2</v>
      </c>
      <c r="R223" s="156">
        <f t="shared" si="54"/>
        <v>4.5760000000000002E-2</v>
      </c>
      <c r="S223" s="230"/>
      <c r="T223" s="156">
        <v>0</v>
      </c>
      <c r="U223" s="234"/>
      <c r="V223" s="157">
        <f t="shared" si="55"/>
        <v>0</v>
      </c>
      <c r="AP223" s="219" t="s">
        <v>168</v>
      </c>
      <c r="AR223" s="219" t="s">
        <v>203</v>
      </c>
      <c r="AS223" s="219" t="s">
        <v>79</v>
      </c>
      <c r="AW223" s="219" t="s">
        <v>137</v>
      </c>
      <c r="BC223" s="158">
        <f t="shared" si="56"/>
        <v>0</v>
      </c>
      <c r="BD223" s="158">
        <f t="shared" si="57"/>
        <v>1900</v>
      </c>
      <c r="BE223" s="158">
        <f t="shared" si="58"/>
        <v>0</v>
      </c>
      <c r="BF223" s="158">
        <f t="shared" si="59"/>
        <v>0</v>
      </c>
      <c r="BG223" s="158">
        <f t="shared" si="60"/>
        <v>0</v>
      </c>
      <c r="BH223" s="219" t="s">
        <v>79</v>
      </c>
      <c r="BI223" s="158">
        <f t="shared" si="61"/>
        <v>1900</v>
      </c>
      <c r="BJ223" s="219" t="s">
        <v>144</v>
      </c>
      <c r="BK223" s="219" t="s">
        <v>534</v>
      </c>
      <c r="BO223" s="315"/>
      <c r="BP223" s="316">
        <f t="shared" si="62"/>
        <v>0</v>
      </c>
      <c r="BQ223" s="317"/>
      <c r="BR223" s="316">
        <f t="shared" si="63"/>
        <v>0</v>
      </c>
      <c r="BS223" s="315"/>
      <c r="BT223" s="316">
        <f t="shared" si="64"/>
        <v>0</v>
      </c>
    </row>
    <row r="224" spans="1:72" s="217" customFormat="1" ht="16.5" customHeight="1" x14ac:dyDescent="0.2">
      <c r="A224" s="172"/>
      <c r="B224" s="26"/>
      <c r="C224" s="186" t="s">
        <v>535</v>
      </c>
      <c r="D224" s="159" t="s">
        <v>203</v>
      </c>
      <c r="E224" s="263" t="s">
        <v>536</v>
      </c>
      <c r="F224" s="264" t="s">
        <v>537</v>
      </c>
      <c r="G224" s="159" t="s">
        <v>257</v>
      </c>
      <c r="H224" s="299">
        <v>6</v>
      </c>
      <c r="I224" s="160">
        <v>950</v>
      </c>
      <c r="J224" s="161">
        <f t="shared" si="52"/>
        <v>5700</v>
      </c>
      <c r="K224" s="264" t="s">
        <v>143</v>
      </c>
      <c r="L224" s="162"/>
      <c r="M224" s="163" t="s">
        <v>1</v>
      </c>
      <c r="N224" s="164" t="s">
        <v>38</v>
      </c>
      <c r="O224" s="51"/>
      <c r="P224" s="156">
        <f t="shared" si="53"/>
        <v>0</v>
      </c>
      <c r="Q224" s="156">
        <v>2.333E-2</v>
      </c>
      <c r="R224" s="156">
        <f t="shared" si="54"/>
        <v>0.13997999999999999</v>
      </c>
      <c r="S224" s="230"/>
      <c r="T224" s="156">
        <v>0</v>
      </c>
      <c r="U224" s="234"/>
      <c r="V224" s="157">
        <f t="shared" si="55"/>
        <v>0</v>
      </c>
      <c r="AP224" s="219" t="s">
        <v>168</v>
      </c>
      <c r="AR224" s="219" t="s">
        <v>203</v>
      </c>
      <c r="AS224" s="219" t="s">
        <v>79</v>
      </c>
      <c r="AW224" s="219" t="s">
        <v>137</v>
      </c>
      <c r="BC224" s="158">
        <f t="shared" si="56"/>
        <v>0</v>
      </c>
      <c r="BD224" s="158">
        <f t="shared" si="57"/>
        <v>5700</v>
      </c>
      <c r="BE224" s="158">
        <f t="shared" si="58"/>
        <v>0</v>
      </c>
      <c r="BF224" s="158">
        <f t="shared" si="59"/>
        <v>0</v>
      </c>
      <c r="BG224" s="158">
        <f t="shared" si="60"/>
        <v>0</v>
      </c>
      <c r="BH224" s="219" t="s">
        <v>79</v>
      </c>
      <c r="BI224" s="158">
        <f t="shared" si="61"/>
        <v>5700</v>
      </c>
      <c r="BJ224" s="219" t="s">
        <v>144</v>
      </c>
      <c r="BK224" s="219" t="s">
        <v>538</v>
      </c>
      <c r="BO224" s="315"/>
      <c r="BP224" s="316">
        <f t="shared" si="62"/>
        <v>0</v>
      </c>
      <c r="BQ224" s="317"/>
      <c r="BR224" s="316">
        <f t="shared" si="63"/>
        <v>0</v>
      </c>
      <c r="BS224" s="315"/>
      <c r="BT224" s="316">
        <f t="shared" si="64"/>
        <v>0</v>
      </c>
    </row>
    <row r="225" spans="1:72" s="217" customFormat="1" ht="16.5" customHeight="1" x14ac:dyDescent="0.2">
      <c r="A225" s="172"/>
      <c r="B225" s="26"/>
      <c r="C225" s="186" t="s">
        <v>539</v>
      </c>
      <c r="D225" s="159" t="s">
        <v>203</v>
      </c>
      <c r="E225" s="263" t="s">
        <v>540</v>
      </c>
      <c r="F225" s="264" t="s">
        <v>541</v>
      </c>
      <c r="G225" s="159" t="s">
        <v>257</v>
      </c>
      <c r="H225" s="299">
        <v>1</v>
      </c>
      <c r="I225" s="160">
        <v>2500</v>
      </c>
      <c r="J225" s="161">
        <f t="shared" si="52"/>
        <v>2500</v>
      </c>
      <c r="K225" s="264" t="s">
        <v>1</v>
      </c>
      <c r="L225" s="162"/>
      <c r="M225" s="163" t="s">
        <v>1</v>
      </c>
      <c r="N225" s="164" t="s">
        <v>38</v>
      </c>
      <c r="O225" s="51"/>
      <c r="P225" s="156">
        <f t="shared" si="53"/>
        <v>0</v>
      </c>
      <c r="Q225" s="156">
        <v>2.333E-2</v>
      </c>
      <c r="R225" s="156">
        <f t="shared" si="54"/>
        <v>2.333E-2</v>
      </c>
      <c r="S225" s="230"/>
      <c r="T225" s="156">
        <v>0</v>
      </c>
      <c r="U225" s="234"/>
      <c r="V225" s="157">
        <f t="shared" si="55"/>
        <v>0</v>
      </c>
      <c r="AP225" s="219" t="s">
        <v>168</v>
      </c>
      <c r="AR225" s="219" t="s">
        <v>203</v>
      </c>
      <c r="AS225" s="219" t="s">
        <v>79</v>
      </c>
      <c r="AW225" s="219" t="s">
        <v>137</v>
      </c>
      <c r="BC225" s="158">
        <f t="shared" si="56"/>
        <v>0</v>
      </c>
      <c r="BD225" s="158">
        <f t="shared" si="57"/>
        <v>2500</v>
      </c>
      <c r="BE225" s="158">
        <f t="shared" si="58"/>
        <v>0</v>
      </c>
      <c r="BF225" s="158">
        <f t="shared" si="59"/>
        <v>0</v>
      </c>
      <c r="BG225" s="158">
        <f t="shared" si="60"/>
        <v>0</v>
      </c>
      <c r="BH225" s="219" t="s">
        <v>79</v>
      </c>
      <c r="BI225" s="158">
        <f t="shared" si="61"/>
        <v>2500</v>
      </c>
      <c r="BJ225" s="219" t="s">
        <v>144</v>
      </c>
      <c r="BK225" s="219" t="s">
        <v>542</v>
      </c>
      <c r="BO225" s="315"/>
      <c r="BP225" s="316">
        <f t="shared" si="62"/>
        <v>0</v>
      </c>
      <c r="BQ225" s="317"/>
      <c r="BR225" s="316">
        <f t="shared" si="63"/>
        <v>0</v>
      </c>
      <c r="BS225" s="315"/>
      <c r="BT225" s="316">
        <f t="shared" si="64"/>
        <v>0</v>
      </c>
    </row>
    <row r="226" spans="1:72" s="217" customFormat="1" ht="16.5" customHeight="1" x14ac:dyDescent="0.2">
      <c r="A226" s="172"/>
      <c r="B226" s="26"/>
      <c r="C226" s="186" t="s">
        <v>543</v>
      </c>
      <c r="D226" s="159" t="s">
        <v>203</v>
      </c>
      <c r="E226" s="263" t="s">
        <v>544</v>
      </c>
      <c r="F226" s="264" t="s">
        <v>545</v>
      </c>
      <c r="G226" s="159" t="s">
        <v>257</v>
      </c>
      <c r="H226" s="299">
        <v>1</v>
      </c>
      <c r="I226" s="160">
        <v>950</v>
      </c>
      <c r="J226" s="161">
        <f t="shared" si="52"/>
        <v>950</v>
      </c>
      <c r="K226" s="264" t="s">
        <v>143</v>
      </c>
      <c r="L226" s="162"/>
      <c r="M226" s="163" t="s">
        <v>1</v>
      </c>
      <c r="N226" s="164" t="s">
        <v>38</v>
      </c>
      <c r="O226" s="51"/>
      <c r="P226" s="156">
        <f t="shared" si="53"/>
        <v>0</v>
      </c>
      <c r="Q226" s="156">
        <v>2.3810000000000001E-2</v>
      </c>
      <c r="R226" s="156">
        <f t="shared" si="54"/>
        <v>2.3810000000000001E-2</v>
      </c>
      <c r="S226" s="230"/>
      <c r="T226" s="156">
        <v>0</v>
      </c>
      <c r="U226" s="234"/>
      <c r="V226" s="157">
        <f t="shared" si="55"/>
        <v>0</v>
      </c>
      <c r="AP226" s="219" t="s">
        <v>168</v>
      </c>
      <c r="AR226" s="219" t="s">
        <v>203</v>
      </c>
      <c r="AS226" s="219" t="s">
        <v>79</v>
      </c>
      <c r="AW226" s="219" t="s">
        <v>137</v>
      </c>
      <c r="BC226" s="158">
        <f t="shared" si="56"/>
        <v>0</v>
      </c>
      <c r="BD226" s="158">
        <f t="shared" si="57"/>
        <v>950</v>
      </c>
      <c r="BE226" s="158">
        <f t="shared" si="58"/>
        <v>0</v>
      </c>
      <c r="BF226" s="158">
        <f t="shared" si="59"/>
        <v>0</v>
      </c>
      <c r="BG226" s="158">
        <f t="shared" si="60"/>
        <v>0</v>
      </c>
      <c r="BH226" s="219" t="s">
        <v>79</v>
      </c>
      <c r="BI226" s="158">
        <f t="shared" si="61"/>
        <v>950</v>
      </c>
      <c r="BJ226" s="219" t="s">
        <v>144</v>
      </c>
      <c r="BK226" s="219" t="s">
        <v>546</v>
      </c>
      <c r="BO226" s="315"/>
      <c r="BP226" s="316">
        <f t="shared" si="62"/>
        <v>0</v>
      </c>
      <c r="BQ226" s="317"/>
      <c r="BR226" s="316">
        <f t="shared" si="63"/>
        <v>0</v>
      </c>
      <c r="BS226" s="315"/>
      <c r="BT226" s="316">
        <f t="shared" si="64"/>
        <v>0</v>
      </c>
    </row>
    <row r="227" spans="1:72" s="217" customFormat="1" ht="16.5" customHeight="1" x14ac:dyDescent="0.2">
      <c r="A227" s="172"/>
      <c r="B227" s="26"/>
      <c r="C227" s="186" t="s">
        <v>547</v>
      </c>
      <c r="D227" s="159" t="s">
        <v>203</v>
      </c>
      <c r="E227" s="263" t="s">
        <v>548</v>
      </c>
      <c r="F227" s="264" t="s">
        <v>549</v>
      </c>
      <c r="G227" s="159" t="s">
        <v>257</v>
      </c>
      <c r="H227" s="299">
        <v>7</v>
      </c>
      <c r="I227" s="160">
        <v>1000</v>
      </c>
      <c r="J227" s="161">
        <f t="shared" si="52"/>
        <v>7000</v>
      </c>
      <c r="K227" s="264" t="s">
        <v>1</v>
      </c>
      <c r="L227" s="162"/>
      <c r="M227" s="163" t="s">
        <v>1</v>
      </c>
      <c r="N227" s="164" t="s">
        <v>38</v>
      </c>
      <c r="O227" s="51"/>
      <c r="P227" s="156">
        <f t="shared" si="53"/>
        <v>0</v>
      </c>
      <c r="Q227" s="156">
        <v>2.3810000000000001E-2</v>
      </c>
      <c r="R227" s="156">
        <f t="shared" si="54"/>
        <v>0.16667000000000001</v>
      </c>
      <c r="S227" s="230"/>
      <c r="T227" s="156">
        <v>0</v>
      </c>
      <c r="U227" s="234"/>
      <c r="V227" s="157">
        <f t="shared" si="55"/>
        <v>0</v>
      </c>
      <c r="AP227" s="219" t="s">
        <v>168</v>
      </c>
      <c r="AR227" s="219" t="s">
        <v>203</v>
      </c>
      <c r="AS227" s="219" t="s">
        <v>79</v>
      </c>
      <c r="AW227" s="219" t="s">
        <v>137</v>
      </c>
      <c r="BC227" s="158">
        <f t="shared" si="56"/>
        <v>0</v>
      </c>
      <c r="BD227" s="158">
        <f t="shared" si="57"/>
        <v>7000</v>
      </c>
      <c r="BE227" s="158">
        <f t="shared" si="58"/>
        <v>0</v>
      </c>
      <c r="BF227" s="158">
        <f t="shared" si="59"/>
        <v>0</v>
      </c>
      <c r="BG227" s="158">
        <f t="shared" si="60"/>
        <v>0</v>
      </c>
      <c r="BH227" s="219" t="s">
        <v>79</v>
      </c>
      <c r="BI227" s="158">
        <f t="shared" si="61"/>
        <v>7000</v>
      </c>
      <c r="BJ227" s="219" t="s">
        <v>144</v>
      </c>
      <c r="BK227" s="219" t="s">
        <v>550</v>
      </c>
      <c r="BO227" s="315"/>
      <c r="BP227" s="316">
        <f t="shared" si="62"/>
        <v>0</v>
      </c>
      <c r="BQ227" s="317"/>
      <c r="BR227" s="316">
        <f t="shared" si="63"/>
        <v>0</v>
      </c>
      <c r="BS227" s="315"/>
      <c r="BT227" s="316">
        <f t="shared" si="64"/>
        <v>0</v>
      </c>
    </row>
    <row r="228" spans="1:72" s="217" customFormat="1" ht="16.5" customHeight="1" x14ac:dyDescent="0.2">
      <c r="A228" s="172"/>
      <c r="B228" s="26"/>
      <c r="C228" s="170" t="s">
        <v>551</v>
      </c>
      <c r="D228" s="151" t="s">
        <v>139</v>
      </c>
      <c r="E228" s="261" t="s">
        <v>552</v>
      </c>
      <c r="F228" s="262" t="s">
        <v>553</v>
      </c>
      <c r="G228" s="151" t="s">
        <v>257</v>
      </c>
      <c r="H228" s="298">
        <v>3</v>
      </c>
      <c r="I228" s="152">
        <v>550</v>
      </c>
      <c r="J228" s="153">
        <f t="shared" si="52"/>
        <v>1650</v>
      </c>
      <c r="K228" s="262" t="s">
        <v>143</v>
      </c>
      <c r="L228" s="30"/>
      <c r="M228" s="154" t="s">
        <v>1</v>
      </c>
      <c r="N228" s="155" t="s">
        <v>38</v>
      </c>
      <c r="O228" s="51"/>
      <c r="P228" s="156">
        <f t="shared" si="53"/>
        <v>0</v>
      </c>
      <c r="Q228" s="156">
        <v>5.3620000000000001E-2</v>
      </c>
      <c r="R228" s="156">
        <f t="shared" si="54"/>
        <v>0.16086</v>
      </c>
      <c r="S228" s="230"/>
      <c r="T228" s="156">
        <v>0</v>
      </c>
      <c r="U228" s="234"/>
      <c r="V228" s="157">
        <f t="shared" si="55"/>
        <v>0</v>
      </c>
      <c r="AP228" s="219" t="s">
        <v>144</v>
      </c>
      <c r="AR228" s="219" t="s">
        <v>139</v>
      </c>
      <c r="AS228" s="219" t="s">
        <v>79</v>
      </c>
      <c r="AW228" s="219" t="s">
        <v>137</v>
      </c>
      <c r="BC228" s="158">
        <f t="shared" si="56"/>
        <v>0</v>
      </c>
      <c r="BD228" s="158">
        <f t="shared" si="57"/>
        <v>1650</v>
      </c>
      <c r="BE228" s="158">
        <f t="shared" si="58"/>
        <v>0</v>
      </c>
      <c r="BF228" s="158">
        <f t="shared" si="59"/>
        <v>0</v>
      </c>
      <c r="BG228" s="158">
        <f t="shared" si="60"/>
        <v>0</v>
      </c>
      <c r="BH228" s="219" t="s">
        <v>79</v>
      </c>
      <c r="BI228" s="158">
        <f t="shared" si="61"/>
        <v>1650</v>
      </c>
      <c r="BJ228" s="219" t="s">
        <v>144</v>
      </c>
      <c r="BK228" s="219" t="s">
        <v>554</v>
      </c>
      <c r="BO228" s="315"/>
      <c r="BP228" s="316">
        <f t="shared" si="62"/>
        <v>0</v>
      </c>
      <c r="BQ228" s="317"/>
      <c r="BR228" s="316">
        <f t="shared" si="63"/>
        <v>0</v>
      </c>
      <c r="BS228" s="315"/>
      <c r="BT228" s="316">
        <f t="shared" si="64"/>
        <v>0</v>
      </c>
    </row>
    <row r="229" spans="1:72" s="217" customFormat="1" ht="16.5" customHeight="1" x14ac:dyDescent="0.2">
      <c r="A229" s="172"/>
      <c r="B229" s="26"/>
      <c r="C229" s="186" t="s">
        <v>555</v>
      </c>
      <c r="D229" s="159" t="s">
        <v>203</v>
      </c>
      <c r="E229" s="263" t="s">
        <v>556</v>
      </c>
      <c r="F229" s="264" t="s">
        <v>557</v>
      </c>
      <c r="G229" s="159" t="s">
        <v>257</v>
      </c>
      <c r="H229" s="299">
        <v>3</v>
      </c>
      <c r="I229" s="160">
        <v>5500</v>
      </c>
      <c r="J229" s="161">
        <f t="shared" si="52"/>
        <v>16500</v>
      </c>
      <c r="K229" s="264" t="s">
        <v>143</v>
      </c>
      <c r="L229" s="162"/>
      <c r="M229" s="163" t="s">
        <v>1</v>
      </c>
      <c r="N229" s="164" t="s">
        <v>38</v>
      </c>
      <c r="O229" s="51"/>
      <c r="P229" s="156">
        <f t="shared" si="53"/>
        <v>0</v>
      </c>
      <c r="Q229" s="156">
        <v>3.6999999999999998E-2</v>
      </c>
      <c r="R229" s="156">
        <f t="shared" si="54"/>
        <v>0.11099999999999999</v>
      </c>
      <c r="S229" s="230"/>
      <c r="T229" s="156">
        <v>0</v>
      </c>
      <c r="U229" s="234"/>
      <c r="V229" s="157">
        <f t="shared" si="55"/>
        <v>0</v>
      </c>
      <c r="AP229" s="219" t="s">
        <v>168</v>
      </c>
      <c r="AR229" s="219" t="s">
        <v>203</v>
      </c>
      <c r="AS229" s="219" t="s">
        <v>79</v>
      </c>
      <c r="AW229" s="219" t="s">
        <v>137</v>
      </c>
      <c r="BC229" s="158">
        <f t="shared" si="56"/>
        <v>0</v>
      </c>
      <c r="BD229" s="158">
        <f t="shared" si="57"/>
        <v>16500</v>
      </c>
      <c r="BE229" s="158">
        <f t="shared" si="58"/>
        <v>0</v>
      </c>
      <c r="BF229" s="158">
        <f t="shared" si="59"/>
        <v>0</v>
      </c>
      <c r="BG229" s="158">
        <f t="shared" si="60"/>
        <v>0</v>
      </c>
      <c r="BH229" s="219" t="s">
        <v>79</v>
      </c>
      <c r="BI229" s="158">
        <f t="shared" si="61"/>
        <v>16500</v>
      </c>
      <c r="BJ229" s="219" t="s">
        <v>144</v>
      </c>
      <c r="BK229" s="219" t="s">
        <v>558</v>
      </c>
      <c r="BO229" s="315"/>
      <c r="BP229" s="316">
        <f t="shared" si="62"/>
        <v>0</v>
      </c>
      <c r="BQ229" s="317"/>
      <c r="BR229" s="316">
        <f t="shared" si="63"/>
        <v>0</v>
      </c>
      <c r="BS229" s="315"/>
      <c r="BT229" s="316">
        <f t="shared" si="64"/>
        <v>0</v>
      </c>
    </row>
    <row r="230" spans="1:72" s="217" customFormat="1" ht="16.5" customHeight="1" x14ac:dyDescent="0.2">
      <c r="A230" s="172"/>
      <c r="B230" s="26"/>
      <c r="C230" s="170" t="s">
        <v>559</v>
      </c>
      <c r="D230" s="151" t="s">
        <v>139</v>
      </c>
      <c r="E230" s="261" t="s">
        <v>560</v>
      </c>
      <c r="F230" s="262" t="s">
        <v>561</v>
      </c>
      <c r="G230" s="151" t="s">
        <v>223</v>
      </c>
      <c r="H230" s="298">
        <v>11.093999999999999</v>
      </c>
      <c r="I230" s="152">
        <v>355.5</v>
      </c>
      <c r="J230" s="153">
        <f t="shared" si="52"/>
        <v>3943.92</v>
      </c>
      <c r="K230" s="262" t="s">
        <v>143</v>
      </c>
      <c r="L230" s="30"/>
      <c r="M230" s="154" t="s">
        <v>1</v>
      </c>
      <c r="N230" s="155" t="s">
        <v>38</v>
      </c>
      <c r="O230" s="51"/>
      <c r="P230" s="156">
        <f t="shared" si="53"/>
        <v>0</v>
      </c>
      <c r="Q230" s="156">
        <v>0.26140999999999998</v>
      </c>
      <c r="R230" s="156">
        <f t="shared" si="54"/>
        <v>2.9000825399999997</v>
      </c>
      <c r="S230" s="230"/>
      <c r="T230" s="156">
        <v>0</v>
      </c>
      <c r="U230" s="234"/>
      <c r="V230" s="157">
        <f t="shared" si="55"/>
        <v>0</v>
      </c>
      <c r="AP230" s="219" t="s">
        <v>144</v>
      </c>
      <c r="AR230" s="219" t="s">
        <v>139</v>
      </c>
      <c r="AS230" s="219" t="s">
        <v>79</v>
      </c>
      <c r="AW230" s="219" t="s">
        <v>137</v>
      </c>
      <c r="BC230" s="158">
        <f t="shared" si="56"/>
        <v>0</v>
      </c>
      <c r="BD230" s="158">
        <f t="shared" si="57"/>
        <v>3943.92</v>
      </c>
      <c r="BE230" s="158">
        <f t="shared" si="58"/>
        <v>0</v>
      </c>
      <c r="BF230" s="158">
        <f t="shared" si="59"/>
        <v>0</v>
      </c>
      <c r="BG230" s="158">
        <f t="shared" si="60"/>
        <v>0</v>
      </c>
      <c r="BH230" s="219" t="s">
        <v>79</v>
      </c>
      <c r="BI230" s="158">
        <f t="shared" si="61"/>
        <v>3943.92</v>
      </c>
      <c r="BJ230" s="219" t="s">
        <v>144</v>
      </c>
      <c r="BK230" s="219" t="s">
        <v>562</v>
      </c>
      <c r="BO230" s="315"/>
      <c r="BP230" s="316">
        <f t="shared" si="62"/>
        <v>0</v>
      </c>
      <c r="BQ230" s="317"/>
      <c r="BR230" s="316">
        <f t="shared" si="63"/>
        <v>0</v>
      </c>
      <c r="BS230" s="315"/>
      <c r="BT230" s="316">
        <f t="shared" si="64"/>
        <v>0</v>
      </c>
    </row>
    <row r="231" spans="1:72" s="9" customFormat="1" ht="22.9" customHeight="1" x14ac:dyDescent="0.3">
      <c r="A231" s="197"/>
      <c r="B231" s="135"/>
      <c r="C231" s="185"/>
      <c r="D231" s="137" t="s">
        <v>65</v>
      </c>
      <c r="E231" s="149" t="s">
        <v>172</v>
      </c>
      <c r="F231" s="149" t="s">
        <v>563</v>
      </c>
      <c r="G231" s="136"/>
      <c r="H231" s="297"/>
      <c r="I231" s="139"/>
      <c r="J231" s="150">
        <f>BI231</f>
        <v>1162108.0099999998</v>
      </c>
      <c r="K231" s="136"/>
      <c r="L231" s="141"/>
      <c r="M231" s="142"/>
      <c r="N231" s="143"/>
      <c r="O231" s="143"/>
      <c r="P231" s="144">
        <f>SUM(P232:P318)</f>
        <v>0</v>
      </c>
      <c r="Q231" s="143"/>
      <c r="R231" s="144">
        <f>SUM(R232:R318)</f>
        <v>13.222240000000001</v>
      </c>
      <c r="S231" s="221">
        <f>SUM(S232:S318)</f>
        <v>9.5495789999999996</v>
      </c>
      <c r="T231" s="143"/>
      <c r="U231" s="223">
        <f>SUM(U232:U318)</f>
        <v>370.16367745599996</v>
      </c>
      <c r="V231" s="145">
        <f>SUM(V232:V318)</f>
        <v>192.62782789999997</v>
      </c>
      <c r="AP231" s="146" t="s">
        <v>73</v>
      </c>
      <c r="AR231" s="147" t="s">
        <v>65</v>
      </c>
      <c r="AS231" s="147" t="s">
        <v>73</v>
      </c>
      <c r="AW231" s="146" t="s">
        <v>137</v>
      </c>
      <c r="BI231" s="148">
        <f>SUM(BI232:BI318)</f>
        <v>1162108.0099999998</v>
      </c>
      <c r="BO231" s="312"/>
      <c r="BP231" s="313">
        <f>SUM(BP232:BP318)</f>
        <v>117614.0183</v>
      </c>
      <c r="BQ231" s="314"/>
      <c r="BR231" s="313">
        <f>SUM(BR232:BR318)</f>
        <v>161880.5239</v>
      </c>
      <c r="BS231" s="312"/>
      <c r="BT231" s="313">
        <f>SUM(BT232:BT318)</f>
        <v>288387.98619999998</v>
      </c>
    </row>
    <row r="232" spans="1:72" s="217" customFormat="1" ht="16.5" customHeight="1" x14ac:dyDescent="0.2">
      <c r="A232" s="172"/>
      <c r="B232" s="26"/>
      <c r="C232" s="170" t="s">
        <v>564</v>
      </c>
      <c r="D232" s="151" t="s">
        <v>139</v>
      </c>
      <c r="E232" s="261" t="s">
        <v>565</v>
      </c>
      <c r="F232" s="262" t="s">
        <v>566</v>
      </c>
      <c r="G232" s="151" t="s">
        <v>223</v>
      </c>
      <c r="H232" s="298">
        <v>285</v>
      </c>
      <c r="I232" s="152">
        <v>85</v>
      </c>
      <c r="J232" s="153">
        <f t="shared" ref="J232:J263" si="65">ROUND(I232*H232,2)</f>
        <v>24225</v>
      </c>
      <c r="K232" s="262" t="s">
        <v>143</v>
      </c>
      <c r="L232" s="30"/>
      <c r="M232" s="154" t="s">
        <v>1</v>
      </c>
      <c r="N232" s="155" t="s">
        <v>38</v>
      </c>
      <c r="O232" s="51"/>
      <c r="P232" s="156">
        <f t="shared" ref="P232:P263" si="66">O232*H232</f>
        <v>0</v>
      </c>
      <c r="Q232" s="156">
        <v>4.0000000000000003E-5</v>
      </c>
      <c r="R232" s="156">
        <f>Q232*H232</f>
        <v>1.14E-2</v>
      </c>
      <c r="S232" s="230"/>
      <c r="T232" s="156">
        <v>0</v>
      </c>
      <c r="U232" s="234"/>
      <c r="V232" s="157">
        <f t="shared" ref="V232:V255" si="67">T232*H232</f>
        <v>0</v>
      </c>
      <c r="AP232" s="219" t="s">
        <v>144</v>
      </c>
      <c r="AR232" s="219" t="s">
        <v>139</v>
      </c>
      <c r="AS232" s="219" t="s">
        <v>79</v>
      </c>
      <c r="AW232" s="219" t="s">
        <v>137</v>
      </c>
      <c r="BC232" s="158">
        <f t="shared" ref="BC232:BC263" si="68">IF(N232="základní",J232,0)</f>
        <v>0</v>
      </c>
      <c r="BD232" s="158">
        <f t="shared" ref="BD232:BD263" si="69">IF(N232="snížená",J232,0)</f>
        <v>24225</v>
      </c>
      <c r="BE232" s="158">
        <f t="shared" ref="BE232:BE263" si="70">IF(N232="zákl. přenesená",J232,0)</f>
        <v>0</v>
      </c>
      <c r="BF232" s="158">
        <f t="shared" ref="BF232:BF263" si="71">IF(N232="sníž. přenesená",J232,0)</f>
        <v>0</v>
      </c>
      <c r="BG232" s="158">
        <f t="shared" ref="BG232:BG263" si="72">IF(N232="nulová",J232,0)</f>
        <v>0</v>
      </c>
      <c r="BH232" s="219" t="s">
        <v>79</v>
      </c>
      <c r="BI232" s="158">
        <f t="shared" ref="BI232:BI263" si="73">ROUND(I232*H232,2)</f>
        <v>24225</v>
      </c>
      <c r="BJ232" s="219" t="s">
        <v>144</v>
      </c>
      <c r="BK232" s="219" t="s">
        <v>567</v>
      </c>
      <c r="BO232" s="315"/>
      <c r="BP232" s="316">
        <f t="shared" ref="BP232:BP295" si="74">BO232*I232</f>
        <v>0</v>
      </c>
      <c r="BQ232" s="317"/>
      <c r="BR232" s="316">
        <f t="shared" ref="BR232:BR295" si="75">BQ232*I232</f>
        <v>0</v>
      </c>
      <c r="BS232" s="315"/>
      <c r="BT232" s="316">
        <f t="shared" ref="BT232:BT295" si="76">BS232*I232</f>
        <v>0</v>
      </c>
    </row>
    <row r="233" spans="1:72" s="217" customFormat="1" ht="16.5" customHeight="1" x14ac:dyDescent="0.2">
      <c r="A233" s="172"/>
      <c r="B233" s="26"/>
      <c r="C233" s="170" t="s">
        <v>568</v>
      </c>
      <c r="D233" s="151" t="s">
        <v>139</v>
      </c>
      <c r="E233" s="261" t="s">
        <v>569</v>
      </c>
      <c r="F233" s="262" t="s">
        <v>570</v>
      </c>
      <c r="G233" s="151" t="s">
        <v>223</v>
      </c>
      <c r="H233" s="298">
        <v>285</v>
      </c>
      <c r="I233" s="152">
        <v>42.5</v>
      </c>
      <c r="J233" s="153">
        <f t="shared" si="65"/>
        <v>12112.5</v>
      </c>
      <c r="K233" s="262" t="s">
        <v>143</v>
      </c>
      <c r="L233" s="30"/>
      <c r="M233" s="154" t="s">
        <v>1</v>
      </c>
      <c r="N233" s="155" t="s">
        <v>38</v>
      </c>
      <c r="O233" s="51"/>
      <c r="P233" s="156">
        <f t="shared" si="66"/>
        <v>0</v>
      </c>
      <c r="Q233" s="156">
        <v>1.2999999999999999E-4</v>
      </c>
      <c r="R233" s="156">
        <f>Q233*H233</f>
        <v>3.705E-2</v>
      </c>
      <c r="S233" s="230"/>
      <c r="T233" s="156">
        <v>0</v>
      </c>
      <c r="U233" s="234"/>
      <c r="V233" s="157">
        <f t="shared" si="67"/>
        <v>0</v>
      </c>
      <c r="AP233" s="219" t="s">
        <v>144</v>
      </c>
      <c r="AR233" s="219" t="s">
        <v>139</v>
      </c>
      <c r="AS233" s="219" t="s">
        <v>79</v>
      </c>
      <c r="AW233" s="219" t="s">
        <v>137</v>
      </c>
      <c r="BC233" s="158">
        <f t="shared" si="68"/>
        <v>0</v>
      </c>
      <c r="BD233" s="158">
        <f t="shared" si="69"/>
        <v>12112.5</v>
      </c>
      <c r="BE233" s="158">
        <f t="shared" si="70"/>
        <v>0</v>
      </c>
      <c r="BF233" s="158">
        <f t="shared" si="71"/>
        <v>0</v>
      </c>
      <c r="BG233" s="158">
        <f t="shared" si="72"/>
        <v>0</v>
      </c>
      <c r="BH233" s="219" t="s">
        <v>79</v>
      </c>
      <c r="BI233" s="158">
        <f t="shared" si="73"/>
        <v>12112.5</v>
      </c>
      <c r="BJ233" s="219" t="s">
        <v>144</v>
      </c>
      <c r="BK233" s="219" t="s">
        <v>571</v>
      </c>
      <c r="BO233" s="315">
        <v>35</v>
      </c>
      <c r="BP233" s="316">
        <f t="shared" si="74"/>
        <v>1487.5</v>
      </c>
      <c r="BQ233" s="325">
        <v>150</v>
      </c>
      <c r="BR233" s="316">
        <f t="shared" si="75"/>
        <v>6375</v>
      </c>
      <c r="BS233" s="315"/>
      <c r="BT233" s="316">
        <f t="shared" si="76"/>
        <v>0</v>
      </c>
    </row>
    <row r="234" spans="1:72" s="217" customFormat="1" ht="16.5" customHeight="1" x14ac:dyDescent="0.2">
      <c r="A234" s="172"/>
      <c r="B234" s="26"/>
      <c r="C234" s="191" t="s">
        <v>2195</v>
      </c>
      <c r="D234" s="192" t="s">
        <v>139</v>
      </c>
      <c r="E234" s="269" t="s">
        <v>569</v>
      </c>
      <c r="F234" s="270" t="s">
        <v>570</v>
      </c>
      <c r="G234" s="192" t="s">
        <v>223</v>
      </c>
      <c r="H234" s="301">
        <v>355</v>
      </c>
      <c r="I234" s="193">
        <v>42.5</v>
      </c>
      <c r="J234" s="194">
        <f t="shared" si="65"/>
        <v>15087.5</v>
      </c>
      <c r="K234" s="271" t="s">
        <v>143</v>
      </c>
      <c r="L234" s="30"/>
      <c r="M234" s="154" t="s">
        <v>1</v>
      </c>
      <c r="N234" s="155" t="s">
        <v>38</v>
      </c>
      <c r="O234" s="51"/>
      <c r="P234" s="156">
        <f t="shared" si="66"/>
        <v>0</v>
      </c>
      <c r="Q234" s="156">
        <v>1.2999999999999999E-4</v>
      </c>
      <c r="R234" s="156"/>
      <c r="S234" s="208">
        <f>Q234*H234</f>
        <v>4.6149999999999997E-2</v>
      </c>
      <c r="T234" s="156">
        <v>0</v>
      </c>
      <c r="U234" s="234"/>
      <c r="V234" s="157">
        <f t="shared" si="67"/>
        <v>0</v>
      </c>
      <c r="AP234" s="219" t="s">
        <v>144</v>
      </c>
      <c r="AR234" s="219" t="s">
        <v>139</v>
      </c>
      <c r="AS234" s="219" t="s">
        <v>79</v>
      </c>
      <c r="AW234" s="219" t="s">
        <v>137</v>
      </c>
      <c r="BC234" s="158">
        <f t="shared" si="68"/>
        <v>0</v>
      </c>
      <c r="BD234" s="158">
        <f t="shared" si="69"/>
        <v>15087.5</v>
      </c>
      <c r="BE234" s="158">
        <f t="shared" si="70"/>
        <v>0</v>
      </c>
      <c r="BF234" s="158">
        <f t="shared" si="71"/>
        <v>0</v>
      </c>
      <c r="BG234" s="158">
        <f t="shared" si="72"/>
        <v>0</v>
      </c>
      <c r="BH234" s="219" t="s">
        <v>79</v>
      </c>
      <c r="BI234" s="158">
        <f t="shared" si="73"/>
        <v>15087.5</v>
      </c>
      <c r="BJ234" s="219" t="s">
        <v>144</v>
      </c>
      <c r="BK234" s="219" t="s">
        <v>571</v>
      </c>
      <c r="BO234" s="315"/>
      <c r="BP234" s="316">
        <f t="shared" si="74"/>
        <v>0</v>
      </c>
      <c r="BQ234" s="326">
        <v>200</v>
      </c>
      <c r="BR234" s="316">
        <f t="shared" si="75"/>
        <v>8500</v>
      </c>
      <c r="BS234" s="328">
        <v>155</v>
      </c>
      <c r="BT234" s="316">
        <f t="shared" si="76"/>
        <v>6587.5</v>
      </c>
    </row>
    <row r="235" spans="1:72" s="217" customFormat="1" ht="16.5" customHeight="1" x14ac:dyDescent="0.2">
      <c r="A235" s="172"/>
      <c r="B235" s="26"/>
      <c r="C235" s="170" t="s">
        <v>573</v>
      </c>
      <c r="D235" s="151" t="s">
        <v>139</v>
      </c>
      <c r="E235" s="261" t="s">
        <v>574</v>
      </c>
      <c r="F235" s="262" t="s">
        <v>575</v>
      </c>
      <c r="G235" s="151" t="s">
        <v>223</v>
      </c>
      <c r="H235" s="298">
        <v>305.46300000000002</v>
      </c>
      <c r="I235" s="152">
        <v>57.3</v>
      </c>
      <c r="J235" s="153">
        <f t="shared" si="65"/>
        <v>17503.03</v>
      </c>
      <c r="K235" s="262" t="s">
        <v>143</v>
      </c>
      <c r="L235" s="30"/>
      <c r="M235" s="154" t="s">
        <v>1</v>
      </c>
      <c r="N235" s="155" t="s">
        <v>38</v>
      </c>
      <c r="O235" s="51"/>
      <c r="P235" s="156">
        <f t="shared" si="66"/>
        <v>0</v>
      </c>
      <c r="Q235" s="156">
        <v>0</v>
      </c>
      <c r="R235" s="156">
        <f t="shared" ref="R235:R265" si="77">Q235*H235</f>
        <v>0</v>
      </c>
      <c r="S235" s="230"/>
      <c r="T235" s="156">
        <v>0</v>
      </c>
      <c r="U235" s="234"/>
      <c r="V235" s="157">
        <f t="shared" si="67"/>
        <v>0</v>
      </c>
      <c r="AP235" s="219" t="s">
        <v>144</v>
      </c>
      <c r="AR235" s="219" t="s">
        <v>139</v>
      </c>
      <c r="AS235" s="219" t="s">
        <v>79</v>
      </c>
      <c r="AW235" s="219" t="s">
        <v>137</v>
      </c>
      <c r="BC235" s="158">
        <f t="shared" si="68"/>
        <v>0</v>
      </c>
      <c r="BD235" s="158">
        <f t="shared" si="69"/>
        <v>17503.03</v>
      </c>
      <c r="BE235" s="158">
        <f t="shared" si="70"/>
        <v>0</v>
      </c>
      <c r="BF235" s="158">
        <f t="shared" si="71"/>
        <v>0</v>
      </c>
      <c r="BG235" s="158">
        <f t="shared" si="72"/>
        <v>0</v>
      </c>
      <c r="BH235" s="219" t="s">
        <v>79</v>
      </c>
      <c r="BI235" s="158">
        <f t="shared" si="73"/>
        <v>17503.03</v>
      </c>
      <c r="BJ235" s="219" t="s">
        <v>144</v>
      </c>
      <c r="BK235" s="219" t="s">
        <v>576</v>
      </c>
      <c r="BO235" s="315"/>
      <c r="BP235" s="316">
        <f t="shared" si="74"/>
        <v>0</v>
      </c>
      <c r="BQ235" s="317"/>
      <c r="BR235" s="316">
        <f t="shared" si="75"/>
        <v>0</v>
      </c>
      <c r="BS235" s="315"/>
      <c r="BT235" s="316">
        <f t="shared" si="76"/>
        <v>0</v>
      </c>
    </row>
    <row r="236" spans="1:72" s="217" customFormat="1" ht="16.5" customHeight="1" x14ac:dyDescent="0.2">
      <c r="A236" s="172"/>
      <c r="B236" s="26"/>
      <c r="C236" s="170" t="s">
        <v>577</v>
      </c>
      <c r="D236" s="151" t="s">
        <v>139</v>
      </c>
      <c r="E236" s="261" t="s">
        <v>578</v>
      </c>
      <c r="F236" s="262" t="s">
        <v>579</v>
      </c>
      <c r="G236" s="151" t="s">
        <v>223</v>
      </c>
      <c r="H236" s="298">
        <v>28102.596000000001</v>
      </c>
      <c r="I236" s="152">
        <v>1.1000000000000001</v>
      </c>
      <c r="J236" s="153">
        <f t="shared" si="65"/>
        <v>30912.86</v>
      </c>
      <c r="K236" s="262" t="s">
        <v>143</v>
      </c>
      <c r="L236" s="30"/>
      <c r="M236" s="154" t="s">
        <v>1</v>
      </c>
      <c r="N236" s="155" t="s">
        <v>38</v>
      </c>
      <c r="O236" s="51"/>
      <c r="P236" s="156">
        <f t="shared" si="66"/>
        <v>0</v>
      </c>
      <c r="Q236" s="156">
        <v>0</v>
      </c>
      <c r="R236" s="156">
        <f t="shared" si="77"/>
        <v>0</v>
      </c>
      <c r="S236" s="230"/>
      <c r="T236" s="156">
        <v>0</v>
      </c>
      <c r="U236" s="234"/>
      <c r="V236" s="157">
        <f t="shared" si="67"/>
        <v>0</v>
      </c>
      <c r="AP236" s="219" t="s">
        <v>144</v>
      </c>
      <c r="AR236" s="219" t="s">
        <v>139</v>
      </c>
      <c r="AS236" s="219" t="s">
        <v>79</v>
      </c>
      <c r="AW236" s="219" t="s">
        <v>137</v>
      </c>
      <c r="BC236" s="158">
        <f t="shared" si="68"/>
        <v>0</v>
      </c>
      <c r="BD236" s="158">
        <f t="shared" si="69"/>
        <v>30912.86</v>
      </c>
      <c r="BE236" s="158">
        <f t="shared" si="70"/>
        <v>0</v>
      </c>
      <c r="BF236" s="158">
        <f t="shared" si="71"/>
        <v>0</v>
      </c>
      <c r="BG236" s="158">
        <f t="shared" si="72"/>
        <v>0</v>
      </c>
      <c r="BH236" s="219" t="s">
        <v>79</v>
      </c>
      <c r="BI236" s="158">
        <f t="shared" si="73"/>
        <v>30912.86</v>
      </c>
      <c r="BJ236" s="219" t="s">
        <v>144</v>
      </c>
      <c r="BK236" s="219" t="s">
        <v>580</v>
      </c>
      <c r="BO236" s="315"/>
      <c r="BP236" s="316">
        <f t="shared" si="74"/>
        <v>0</v>
      </c>
      <c r="BQ236" s="317"/>
      <c r="BR236" s="316">
        <f t="shared" si="75"/>
        <v>0</v>
      </c>
      <c r="BS236" s="315"/>
      <c r="BT236" s="316">
        <f t="shared" si="76"/>
        <v>0</v>
      </c>
    </row>
    <row r="237" spans="1:72" s="217" customFormat="1" ht="16.5" customHeight="1" x14ac:dyDescent="0.2">
      <c r="A237" s="172"/>
      <c r="B237" s="26"/>
      <c r="C237" s="170" t="s">
        <v>581</v>
      </c>
      <c r="D237" s="151" t="s">
        <v>139</v>
      </c>
      <c r="E237" s="261" t="s">
        <v>582</v>
      </c>
      <c r="F237" s="262" t="s">
        <v>583</v>
      </c>
      <c r="G237" s="151" t="s">
        <v>223</v>
      </c>
      <c r="H237" s="298">
        <v>305.46300000000002</v>
      </c>
      <c r="I237" s="152">
        <v>35</v>
      </c>
      <c r="J237" s="153">
        <f t="shared" si="65"/>
        <v>10691.21</v>
      </c>
      <c r="K237" s="262" t="s">
        <v>143</v>
      </c>
      <c r="L237" s="30"/>
      <c r="M237" s="154" t="s">
        <v>1</v>
      </c>
      <c r="N237" s="155" t="s">
        <v>38</v>
      </c>
      <c r="O237" s="51"/>
      <c r="P237" s="156">
        <f t="shared" si="66"/>
        <v>0</v>
      </c>
      <c r="Q237" s="156">
        <v>0</v>
      </c>
      <c r="R237" s="156">
        <f t="shared" si="77"/>
        <v>0</v>
      </c>
      <c r="S237" s="230"/>
      <c r="T237" s="156">
        <v>0</v>
      </c>
      <c r="U237" s="234"/>
      <c r="V237" s="157">
        <f t="shared" si="67"/>
        <v>0</v>
      </c>
      <c r="AP237" s="219" t="s">
        <v>144</v>
      </c>
      <c r="AR237" s="219" t="s">
        <v>139</v>
      </c>
      <c r="AS237" s="219" t="s">
        <v>79</v>
      </c>
      <c r="AW237" s="219" t="s">
        <v>137</v>
      </c>
      <c r="BC237" s="158">
        <f t="shared" si="68"/>
        <v>0</v>
      </c>
      <c r="BD237" s="158">
        <f t="shared" si="69"/>
        <v>10691.21</v>
      </c>
      <c r="BE237" s="158">
        <f t="shared" si="70"/>
        <v>0</v>
      </c>
      <c r="BF237" s="158">
        <f t="shared" si="71"/>
        <v>0</v>
      </c>
      <c r="BG237" s="158">
        <f t="shared" si="72"/>
        <v>0</v>
      </c>
      <c r="BH237" s="219" t="s">
        <v>79</v>
      </c>
      <c r="BI237" s="158">
        <f t="shared" si="73"/>
        <v>10691.21</v>
      </c>
      <c r="BJ237" s="219" t="s">
        <v>144</v>
      </c>
      <c r="BK237" s="219" t="s">
        <v>584</v>
      </c>
      <c r="BO237" s="315"/>
      <c r="BP237" s="316">
        <f t="shared" si="74"/>
        <v>0</v>
      </c>
      <c r="BQ237" s="317"/>
      <c r="BR237" s="316">
        <f t="shared" si="75"/>
        <v>0</v>
      </c>
      <c r="BS237" s="315"/>
      <c r="BT237" s="316">
        <f t="shared" si="76"/>
        <v>0</v>
      </c>
    </row>
    <row r="238" spans="1:72" s="217" customFormat="1" ht="16.5" customHeight="1" x14ac:dyDescent="0.2">
      <c r="A238" s="172"/>
      <c r="B238" s="26"/>
      <c r="C238" s="170" t="s">
        <v>585</v>
      </c>
      <c r="D238" s="151" t="s">
        <v>139</v>
      </c>
      <c r="E238" s="261" t="s">
        <v>586</v>
      </c>
      <c r="F238" s="262" t="s">
        <v>587</v>
      </c>
      <c r="G238" s="151" t="s">
        <v>223</v>
      </c>
      <c r="H238" s="298">
        <v>305.46300000000002</v>
      </c>
      <c r="I238" s="152">
        <v>10.3</v>
      </c>
      <c r="J238" s="153">
        <f t="shared" si="65"/>
        <v>3146.27</v>
      </c>
      <c r="K238" s="262" t="s">
        <v>143</v>
      </c>
      <c r="L238" s="30"/>
      <c r="M238" s="154" t="s">
        <v>1</v>
      </c>
      <c r="N238" s="155" t="s">
        <v>38</v>
      </c>
      <c r="O238" s="51"/>
      <c r="P238" s="156">
        <f t="shared" si="66"/>
        <v>0</v>
      </c>
      <c r="Q238" s="156">
        <v>0</v>
      </c>
      <c r="R238" s="156">
        <f t="shared" si="77"/>
        <v>0</v>
      </c>
      <c r="S238" s="230"/>
      <c r="T238" s="156">
        <v>0</v>
      </c>
      <c r="U238" s="234"/>
      <c r="V238" s="157">
        <f t="shared" si="67"/>
        <v>0</v>
      </c>
      <c r="AP238" s="219" t="s">
        <v>144</v>
      </c>
      <c r="AR238" s="219" t="s">
        <v>139</v>
      </c>
      <c r="AS238" s="219" t="s">
        <v>79</v>
      </c>
      <c r="AW238" s="219" t="s">
        <v>137</v>
      </c>
      <c r="BC238" s="158">
        <f t="shared" si="68"/>
        <v>0</v>
      </c>
      <c r="BD238" s="158">
        <f t="shared" si="69"/>
        <v>3146.27</v>
      </c>
      <c r="BE238" s="158">
        <f t="shared" si="70"/>
        <v>0</v>
      </c>
      <c r="BF238" s="158">
        <f t="shared" si="71"/>
        <v>0</v>
      </c>
      <c r="BG238" s="158">
        <f t="shared" si="72"/>
        <v>0</v>
      </c>
      <c r="BH238" s="219" t="s">
        <v>79</v>
      </c>
      <c r="BI238" s="158">
        <f t="shared" si="73"/>
        <v>3146.27</v>
      </c>
      <c r="BJ238" s="219" t="s">
        <v>144</v>
      </c>
      <c r="BK238" s="219" t="s">
        <v>588</v>
      </c>
      <c r="BO238" s="315"/>
      <c r="BP238" s="316">
        <f t="shared" si="74"/>
        <v>0</v>
      </c>
      <c r="BQ238" s="317"/>
      <c r="BR238" s="316">
        <f t="shared" si="75"/>
        <v>0</v>
      </c>
      <c r="BS238" s="315"/>
      <c r="BT238" s="316">
        <f t="shared" si="76"/>
        <v>0</v>
      </c>
    </row>
    <row r="239" spans="1:72" s="217" customFormat="1" ht="16.5" customHeight="1" x14ac:dyDescent="0.2">
      <c r="A239" s="172"/>
      <c r="B239" s="26"/>
      <c r="C239" s="170" t="s">
        <v>589</v>
      </c>
      <c r="D239" s="151" t="s">
        <v>139</v>
      </c>
      <c r="E239" s="261" t="s">
        <v>590</v>
      </c>
      <c r="F239" s="262" t="s">
        <v>591</v>
      </c>
      <c r="G239" s="151" t="s">
        <v>223</v>
      </c>
      <c r="H239" s="298">
        <v>28102.596000000001</v>
      </c>
      <c r="I239" s="152">
        <v>0.3</v>
      </c>
      <c r="J239" s="153">
        <f t="shared" si="65"/>
        <v>8430.7800000000007</v>
      </c>
      <c r="K239" s="262" t="s">
        <v>143</v>
      </c>
      <c r="L239" s="30"/>
      <c r="M239" s="154" t="s">
        <v>1</v>
      </c>
      <c r="N239" s="155" t="s">
        <v>38</v>
      </c>
      <c r="O239" s="51"/>
      <c r="P239" s="156">
        <f t="shared" si="66"/>
        <v>0</v>
      </c>
      <c r="Q239" s="156">
        <v>0</v>
      </c>
      <c r="R239" s="156">
        <f t="shared" si="77"/>
        <v>0</v>
      </c>
      <c r="S239" s="230"/>
      <c r="T239" s="156">
        <v>0</v>
      </c>
      <c r="U239" s="234"/>
      <c r="V239" s="157">
        <f t="shared" si="67"/>
        <v>0</v>
      </c>
      <c r="AP239" s="219" t="s">
        <v>144</v>
      </c>
      <c r="AR239" s="219" t="s">
        <v>139</v>
      </c>
      <c r="AS239" s="219" t="s">
        <v>79</v>
      </c>
      <c r="AW239" s="219" t="s">
        <v>137</v>
      </c>
      <c r="BC239" s="158">
        <f t="shared" si="68"/>
        <v>0</v>
      </c>
      <c r="BD239" s="158">
        <f t="shared" si="69"/>
        <v>8430.7800000000007</v>
      </c>
      <c r="BE239" s="158">
        <f t="shared" si="70"/>
        <v>0</v>
      </c>
      <c r="BF239" s="158">
        <f t="shared" si="71"/>
        <v>0</v>
      </c>
      <c r="BG239" s="158">
        <f t="shared" si="72"/>
        <v>0</v>
      </c>
      <c r="BH239" s="219" t="s">
        <v>79</v>
      </c>
      <c r="BI239" s="158">
        <f t="shared" si="73"/>
        <v>8430.7800000000007</v>
      </c>
      <c r="BJ239" s="219" t="s">
        <v>144</v>
      </c>
      <c r="BK239" s="219" t="s">
        <v>592</v>
      </c>
      <c r="BO239" s="315"/>
      <c r="BP239" s="316">
        <f t="shared" si="74"/>
        <v>0</v>
      </c>
      <c r="BQ239" s="317"/>
      <c r="BR239" s="316">
        <f t="shared" si="75"/>
        <v>0</v>
      </c>
      <c r="BS239" s="315"/>
      <c r="BT239" s="316">
        <f t="shared" si="76"/>
        <v>0</v>
      </c>
    </row>
    <row r="240" spans="1:72" s="217" customFormat="1" ht="16.5" customHeight="1" x14ac:dyDescent="0.2">
      <c r="A240" s="172"/>
      <c r="B240" s="26"/>
      <c r="C240" s="170" t="s">
        <v>593</v>
      </c>
      <c r="D240" s="151" t="s">
        <v>139</v>
      </c>
      <c r="E240" s="261" t="s">
        <v>594</v>
      </c>
      <c r="F240" s="262" t="s">
        <v>595</v>
      </c>
      <c r="G240" s="151" t="s">
        <v>223</v>
      </c>
      <c r="H240" s="298">
        <v>305.46300000000002</v>
      </c>
      <c r="I240" s="152">
        <v>6.2</v>
      </c>
      <c r="J240" s="153">
        <f t="shared" si="65"/>
        <v>1893.87</v>
      </c>
      <c r="K240" s="262" t="s">
        <v>143</v>
      </c>
      <c r="L240" s="30"/>
      <c r="M240" s="154" t="s">
        <v>1</v>
      </c>
      <c r="N240" s="155" t="s">
        <v>38</v>
      </c>
      <c r="O240" s="51"/>
      <c r="P240" s="156">
        <f t="shared" si="66"/>
        <v>0</v>
      </c>
      <c r="Q240" s="156">
        <v>0</v>
      </c>
      <c r="R240" s="156">
        <f t="shared" si="77"/>
        <v>0</v>
      </c>
      <c r="S240" s="230"/>
      <c r="T240" s="156">
        <v>0</v>
      </c>
      <c r="U240" s="234"/>
      <c r="V240" s="157">
        <f t="shared" si="67"/>
        <v>0</v>
      </c>
      <c r="AP240" s="219" t="s">
        <v>144</v>
      </c>
      <c r="AR240" s="219" t="s">
        <v>139</v>
      </c>
      <c r="AS240" s="219" t="s">
        <v>79</v>
      </c>
      <c r="AW240" s="219" t="s">
        <v>137</v>
      </c>
      <c r="BC240" s="158">
        <f t="shared" si="68"/>
        <v>0</v>
      </c>
      <c r="BD240" s="158">
        <f t="shared" si="69"/>
        <v>1893.87</v>
      </c>
      <c r="BE240" s="158">
        <f t="shared" si="70"/>
        <v>0</v>
      </c>
      <c r="BF240" s="158">
        <f t="shared" si="71"/>
        <v>0</v>
      </c>
      <c r="BG240" s="158">
        <f t="shared" si="72"/>
        <v>0</v>
      </c>
      <c r="BH240" s="219" t="s">
        <v>79</v>
      </c>
      <c r="BI240" s="158">
        <f t="shared" si="73"/>
        <v>1893.87</v>
      </c>
      <c r="BJ240" s="219" t="s">
        <v>144</v>
      </c>
      <c r="BK240" s="219" t="s">
        <v>596</v>
      </c>
      <c r="BO240" s="315"/>
      <c r="BP240" s="316">
        <f t="shared" si="74"/>
        <v>0</v>
      </c>
      <c r="BQ240" s="317"/>
      <c r="BR240" s="316">
        <f t="shared" si="75"/>
        <v>0</v>
      </c>
      <c r="BS240" s="315"/>
      <c r="BT240" s="316">
        <f t="shared" si="76"/>
        <v>0</v>
      </c>
    </row>
    <row r="241" spans="1:72" s="217" customFormat="1" ht="16.5" customHeight="1" x14ac:dyDescent="0.2">
      <c r="A241" s="172"/>
      <c r="B241" s="26"/>
      <c r="C241" s="170" t="s">
        <v>597</v>
      </c>
      <c r="D241" s="151" t="s">
        <v>139</v>
      </c>
      <c r="E241" s="261" t="s">
        <v>598</v>
      </c>
      <c r="F241" s="262" t="s">
        <v>599</v>
      </c>
      <c r="G241" s="151" t="s">
        <v>600</v>
      </c>
      <c r="H241" s="298">
        <v>120</v>
      </c>
      <c r="I241" s="152">
        <v>300</v>
      </c>
      <c r="J241" s="153">
        <f t="shared" si="65"/>
        <v>36000</v>
      </c>
      <c r="K241" s="262" t="s">
        <v>143</v>
      </c>
      <c r="L241" s="30"/>
      <c r="M241" s="154" t="s">
        <v>1</v>
      </c>
      <c r="N241" s="155" t="s">
        <v>38</v>
      </c>
      <c r="O241" s="51"/>
      <c r="P241" s="156">
        <f t="shared" si="66"/>
        <v>0</v>
      </c>
      <c r="Q241" s="156">
        <v>0</v>
      </c>
      <c r="R241" s="156">
        <f t="shared" si="77"/>
        <v>0</v>
      </c>
      <c r="S241" s="230"/>
      <c r="T241" s="156">
        <v>0</v>
      </c>
      <c r="U241" s="234"/>
      <c r="V241" s="157">
        <f t="shared" si="67"/>
        <v>0</v>
      </c>
      <c r="AP241" s="219" t="s">
        <v>144</v>
      </c>
      <c r="AR241" s="219" t="s">
        <v>139</v>
      </c>
      <c r="AS241" s="219" t="s">
        <v>79</v>
      </c>
      <c r="AW241" s="219" t="s">
        <v>137</v>
      </c>
      <c r="BC241" s="158">
        <f t="shared" si="68"/>
        <v>0</v>
      </c>
      <c r="BD241" s="158">
        <f t="shared" si="69"/>
        <v>36000</v>
      </c>
      <c r="BE241" s="158">
        <f t="shared" si="70"/>
        <v>0</v>
      </c>
      <c r="BF241" s="158">
        <f t="shared" si="71"/>
        <v>0</v>
      </c>
      <c r="BG241" s="158">
        <f t="shared" si="72"/>
        <v>0</v>
      </c>
      <c r="BH241" s="219" t="s">
        <v>79</v>
      </c>
      <c r="BI241" s="158">
        <f t="shared" si="73"/>
        <v>36000</v>
      </c>
      <c r="BJ241" s="219" t="s">
        <v>144</v>
      </c>
      <c r="BK241" s="219" t="s">
        <v>601</v>
      </c>
      <c r="BO241" s="315"/>
      <c r="BP241" s="316">
        <f t="shared" si="74"/>
        <v>0</v>
      </c>
      <c r="BQ241" s="317"/>
      <c r="BR241" s="316">
        <f t="shared" si="75"/>
        <v>0</v>
      </c>
      <c r="BS241" s="315"/>
      <c r="BT241" s="316">
        <f t="shared" si="76"/>
        <v>0</v>
      </c>
    </row>
    <row r="242" spans="1:72" s="217" customFormat="1" ht="16.5" customHeight="1" x14ac:dyDescent="0.2">
      <c r="A242" s="172"/>
      <c r="B242" s="26"/>
      <c r="C242" s="170" t="s">
        <v>602</v>
      </c>
      <c r="D242" s="151" t="s">
        <v>139</v>
      </c>
      <c r="E242" s="261" t="s">
        <v>603</v>
      </c>
      <c r="F242" s="262" t="s">
        <v>604</v>
      </c>
      <c r="G242" s="151" t="s">
        <v>240</v>
      </c>
      <c r="H242" s="298">
        <v>9</v>
      </c>
      <c r="I242" s="152">
        <v>1050</v>
      </c>
      <c r="J242" s="153">
        <f t="shared" si="65"/>
        <v>9450</v>
      </c>
      <c r="K242" s="262" t="s">
        <v>143</v>
      </c>
      <c r="L242" s="30"/>
      <c r="M242" s="154" t="s">
        <v>1</v>
      </c>
      <c r="N242" s="155" t="s">
        <v>38</v>
      </c>
      <c r="O242" s="51"/>
      <c r="P242" s="156">
        <f t="shared" si="66"/>
        <v>0</v>
      </c>
      <c r="Q242" s="156">
        <v>0</v>
      </c>
      <c r="R242" s="156">
        <f t="shared" si="77"/>
        <v>0</v>
      </c>
      <c r="S242" s="230"/>
      <c r="T242" s="156">
        <v>4.8000000000000001E-2</v>
      </c>
      <c r="U242" s="234"/>
      <c r="V242" s="157">
        <f t="shared" si="67"/>
        <v>0.432</v>
      </c>
      <c r="AP242" s="219" t="s">
        <v>144</v>
      </c>
      <c r="AR242" s="219" t="s">
        <v>139</v>
      </c>
      <c r="AS242" s="219" t="s">
        <v>79</v>
      </c>
      <c r="AW242" s="219" t="s">
        <v>137</v>
      </c>
      <c r="BC242" s="158">
        <f t="shared" si="68"/>
        <v>0</v>
      </c>
      <c r="BD242" s="158">
        <f t="shared" si="69"/>
        <v>9450</v>
      </c>
      <c r="BE242" s="158">
        <f t="shared" si="70"/>
        <v>0</v>
      </c>
      <c r="BF242" s="158">
        <f t="shared" si="71"/>
        <v>0</v>
      </c>
      <c r="BG242" s="158">
        <f t="shared" si="72"/>
        <v>0</v>
      </c>
      <c r="BH242" s="219" t="s">
        <v>79</v>
      </c>
      <c r="BI242" s="158">
        <f t="shared" si="73"/>
        <v>9450</v>
      </c>
      <c r="BJ242" s="219" t="s">
        <v>144</v>
      </c>
      <c r="BK242" s="219" t="s">
        <v>605</v>
      </c>
      <c r="BO242" s="315"/>
      <c r="BP242" s="316">
        <f t="shared" si="74"/>
        <v>0</v>
      </c>
      <c r="BQ242" s="317"/>
      <c r="BR242" s="316">
        <f t="shared" si="75"/>
        <v>0</v>
      </c>
      <c r="BS242" s="315"/>
      <c r="BT242" s="316">
        <f t="shared" si="76"/>
        <v>0</v>
      </c>
    </row>
    <row r="243" spans="1:72" s="217" customFormat="1" ht="16.5" customHeight="1" x14ac:dyDescent="0.2">
      <c r="A243" s="172"/>
      <c r="B243" s="26"/>
      <c r="C243" s="170" t="s">
        <v>606</v>
      </c>
      <c r="D243" s="151" t="s">
        <v>139</v>
      </c>
      <c r="E243" s="261" t="s">
        <v>607</v>
      </c>
      <c r="F243" s="262" t="s">
        <v>608</v>
      </c>
      <c r="G243" s="151" t="s">
        <v>290</v>
      </c>
      <c r="H243" s="298">
        <v>1</v>
      </c>
      <c r="I243" s="152">
        <v>17650</v>
      </c>
      <c r="J243" s="153">
        <f t="shared" si="65"/>
        <v>17650</v>
      </c>
      <c r="K243" s="262" t="s">
        <v>143</v>
      </c>
      <c r="L243" s="30"/>
      <c r="M243" s="154" t="s">
        <v>1</v>
      </c>
      <c r="N243" s="155" t="s">
        <v>38</v>
      </c>
      <c r="O243" s="51"/>
      <c r="P243" s="156">
        <f t="shared" si="66"/>
        <v>0</v>
      </c>
      <c r="Q243" s="156">
        <v>0.22417999999999999</v>
      </c>
      <c r="R243" s="156">
        <f t="shared" si="77"/>
        <v>0.22417999999999999</v>
      </c>
      <c r="S243" s="230"/>
      <c r="T243" s="156">
        <v>0.17299999999999999</v>
      </c>
      <c r="U243" s="234"/>
      <c r="V243" s="157">
        <f t="shared" si="67"/>
        <v>0.17299999999999999</v>
      </c>
      <c r="AP243" s="219" t="s">
        <v>144</v>
      </c>
      <c r="AR243" s="219" t="s">
        <v>139</v>
      </c>
      <c r="AS243" s="219" t="s">
        <v>79</v>
      </c>
      <c r="AW243" s="219" t="s">
        <v>137</v>
      </c>
      <c r="BC243" s="158">
        <f t="shared" si="68"/>
        <v>0</v>
      </c>
      <c r="BD243" s="158">
        <f t="shared" si="69"/>
        <v>17650</v>
      </c>
      <c r="BE243" s="158">
        <f t="shared" si="70"/>
        <v>0</v>
      </c>
      <c r="BF243" s="158">
        <f t="shared" si="71"/>
        <v>0</v>
      </c>
      <c r="BG243" s="158">
        <f t="shared" si="72"/>
        <v>0</v>
      </c>
      <c r="BH243" s="219" t="s">
        <v>79</v>
      </c>
      <c r="BI243" s="158">
        <f t="shared" si="73"/>
        <v>17650</v>
      </c>
      <c r="BJ243" s="219" t="s">
        <v>144</v>
      </c>
      <c r="BK243" s="219" t="s">
        <v>609</v>
      </c>
      <c r="BO243" s="315"/>
      <c r="BP243" s="316">
        <f t="shared" si="74"/>
        <v>0</v>
      </c>
      <c r="BQ243" s="317"/>
      <c r="BR243" s="316">
        <f t="shared" si="75"/>
        <v>0</v>
      </c>
      <c r="BS243" s="315"/>
      <c r="BT243" s="316">
        <f t="shared" si="76"/>
        <v>0</v>
      </c>
    </row>
    <row r="244" spans="1:72" s="217" customFormat="1" ht="16.5" customHeight="1" x14ac:dyDescent="0.2">
      <c r="A244" s="172"/>
      <c r="B244" s="26"/>
      <c r="C244" s="170" t="s">
        <v>610</v>
      </c>
      <c r="D244" s="151" t="s">
        <v>139</v>
      </c>
      <c r="E244" s="261" t="s">
        <v>611</v>
      </c>
      <c r="F244" s="262" t="s">
        <v>612</v>
      </c>
      <c r="G244" s="151" t="s">
        <v>240</v>
      </c>
      <c r="H244" s="298">
        <v>10.5</v>
      </c>
      <c r="I244" s="152">
        <v>1350</v>
      </c>
      <c r="J244" s="153">
        <f t="shared" si="65"/>
        <v>14175</v>
      </c>
      <c r="K244" s="262" t="s">
        <v>143</v>
      </c>
      <c r="L244" s="30"/>
      <c r="M244" s="154" t="s">
        <v>1</v>
      </c>
      <c r="N244" s="155" t="s">
        <v>38</v>
      </c>
      <c r="O244" s="51"/>
      <c r="P244" s="156">
        <f t="shared" si="66"/>
        <v>0</v>
      </c>
      <c r="Q244" s="156">
        <v>2.81E-3</v>
      </c>
      <c r="R244" s="156">
        <f t="shared" si="77"/>
        <v>2.9505E-2</v>
      </c>
      <c r="S244" s="230"/>
      <c r="T244" s="156">
        <v>0</v>
      </c>
      <c r="U244" s="234"/>
      <c r="V244" s="157">
        <f t="shared" si="67"/>
        <v>0</v>
      </c>
      <c r="AP244" s="219" t="s">
        <v>144</v>
      </c>
      <c r="AR244" s="219" t="s">
        <v>139</v>
      </c>
      <c r="AS244" s="219" t="s">
        <v>79</v>
      </c>
      <c r="AW244" s="219" t="s">
        <v>137</v>
      </c>
      <c r="BC244" s="158">
        <f t="shared" si="68"/>
        <v>0</v>
      </c>
      <c r="BD244" s="158">
        <f t="shared" si="69"/>
        <v>14175</v>
      </c>
      <c r="BE244" s="158">
        <f t="shared" si="70"/>
        <v>0</v>
      </c>
      <c r="BF244" s="158">
        <f t="shared" si="71"/>
        <v>0</v>
      </c>
      <c r="BG244" s="158">
        <f t="shared" si="72"/>
        <v>0</v>
      </c>
      <c r="BH244" s="219" t="s">
        <v>79</v>
      </c>
      <c r="BI244" s="158">
        <f t="shared" si="73"/>
        <v>14175</v>
      </c>
      <c r="BJ244" s="219" t="s">
        <v>144</v>
      </c>
      <c r="BK244" s="219" t="s">
        <v>613</v>
      </c>
      <c r="BO244" s="315"/>
      <c r="BP244" s="316">
        <f t="shared" si="74"/>
        <v>0</v>
      </c>
      <c r="BQ244" s="317"/>
      <c r="BR244" s="316">
        <f t="shared" si="75"/>
        <v>0</v>
      </c>
      <c r="BS244" s="315"/>
      <c r="BT244" s="316">
        <f t="shared" si="76"/>
        <v>0</v>
      </c>
    </row>
    <row r="245" spans="1:72" s="217" customFormat="1" ht="16.5" customHeight="1" x14ac:dyDescent="0.2">
      <c r="A245" s="172"/>
      <c r="B245" s="26"/>
      <c r="C245" s="170" t="s">
        <v>614</v>
      </c>
      <c r="D245" s="151" t="s">
        <v>139</v>
      </c>
      <c r="E245" s="261" t="s">
        <v>615</v>
      </c>
      <c r="F245" s="262" t="s">
        <v>616</v>
      </c>
      <c r="G245" s="151" t="s">
        <v>257</v>
      </c>
      <c r="H245" s="298">
        <v>2</v>
      </c>
      <c r="I245" s="152">
        <v>150</v>
      </c>
      <c r="J245" s="153">
        <f t="shared" si="65"/>
        <v>300</v>
      </c>
      <c r="K245" s="262" t="s">
        <v>143</v>
      </c>
      <c r="L245" s="30"/>
      <c r="M245" s="154" t="s">
        <v>1</v>
      </c>
      <c r="N245" s="155" t="s">
        <v>38</v>
      </c>
      <c r="O245" s="51"/>
      <c r="P245" s="156">
        <f t="shared" si="66"/>
        <v>0</v>
      </c>
      <c r="Q245" s="156">
        <v>1.6379999999999999E-2</v>
      </c>
      <c r="R245" s="156">
        <f t="shared" si="77"/>
        <v>3.2759999999999997E-2</v>
      </c>
      <c r="S245" s="230"/>
      <c r="T245" s="156">
        <v>0</v>
      </c>
      <c r="U245" s="234"/>
      <c r="V245" s="157">
        <f t="shared" si="67"/>
        <v>0</v>
      </c>
      <c r="AP245" s="219" t="s">
        <v>144</v>
      </c>
      <c r="AR245" s="219" t="s">
        <v>139</v>
      </c>
      <c r="AS245" s="219" t="s">
        <v>79</v>
      </c>
      <c r="AW245" s="219" t="s">
        <v>137</v>
      </c>
      <c r="BC245" s="158">
        <f t="shared" si="68"/>
        <v>0</v>
      </c>
      <c r="BD245" s="158">
        <f t="shared" si="69"/>
        <v>300</v>
      </c>
      <c r="BE245" s="158">
        <f t="shared" si="70"/>
        <v>0</v>
      </c>
      <c r="BF245" s="158">
        <f t="shared" si="71"/>
        <v>0</v>
      </c>
      <c r="BG245" s="158">
        <f t="shared" si="72"/>
        <v>0</v>
      </c>
      <c r="BH245" s="219" t="s">
        <v>79</v>
      </c>
      <c r="BI245" s="158">
        <f t="shared" si="73"/>
        <v>300</v>
      </c>
      <c r="BJ245" s="219" t="s">
        <v>144</v>
      </c>
      <c r="BK245" s="219" t="s">
        <v>617</v>
      </c>
      <c r="BO245" s="315"/>
      <c r="BP245" s="316">
        <f t="shared" si="74"/>
        <v>0</v>
      </c>
      <c r="BQ245" s="317"/>
      <c r="BR245" s="316">
        <f t="shared" si="75"/>
        <v>0</v>
      </c>
      <c r="BS245" s="315"/>
      <c r="BT245" s="316">
        <f t="shared" si="76"/>
        <v>0</v>
      </c>
    </row>
    <row r="246" spans="1:72" s="217" customFormat="1" ht="16.5" customHeight="1" x14ac:dyDescent="0.2">
      <c r="A246" s="172"/>
      <c r="B246" s="26"/>
      <c r="C246" s="186" t="s">
        <v>618</v>
      </c>
      <c r="D246" s="159" t="s">
        <v>203</v>
      </c>
      <c r="E246" s="263" t="s">
        <v>619</v>
      </c>
      <c r="F246" s="264" t="s">
        <v>620</v>
      </c>
      <c r="G246" s="159" t="s">
        <v>257</v>
      </c>
      <c r="H246" s="299">
        <v>2</v>
      </c>
      <c r="I246" s="160">
        <v>95</v>
      </c>
      <c r="J246" s="161">
        <f t="shared" si="65"/>
        <v>190</v>
      </c>
      <c r="K246" s="264" t="s">
        <v>143</v>
      </c>
      <c r="L246" s="162"/>
      <c r="M246" s="163" t="s">
        <v>1</v>
      </c>
      <c r="N246" s="164" t="s">
        <v>38</v>
      </c>
      <c r="O246" s="51"/>
      <c r="P246" s="156">
        <f t="shared" si="66"/>
        <v>0</v>
      </c>
      <c r="Q246" s="156">
        <v>2.5000000000000001E-4</v>
      </c>
      <c r="R246" s="156">
        <f t="shared" si="77"/>
        <v>5.0000000000000001E-4</v>
      </c>
      <c r="S246" s="230"/>
      <c r="T246" s="156">
        <v>0</v>
      </c>
      <c r="U246" s="234"/>
      <c r="V246" s="157">
        <f t="shared" si="67"/>
        <v>0</v>
      </c>
      <c r="AP246" s="219" t="s">
        <v>168</v>
      </c>
      <c r="AR246" s="219" t="s">
        <v>203</v>
      </c>
      <c r="AS246" s="219" t="s">
        <v>79</v>
      </c>
      <c r="AW246" s="219" t="s">
        <v>137</v>
      </c>
      <c r="BC246" s="158">
        <f t="shared" si="68"/>
        <v>0</v>
      </c>
      <c r="BD246" s="158">
        <f t="shared" si="69"/>
        <v>190</v>
      </c>
      <c r="BE246" s="158">
        <f t="shared" si="70"/>
        <v>0</v>
      </c>
      <c r="BF246" s="158">
        <f t="shared" si="71"/>
        <v>0</v>
      </c>
      <c r="BG246" s="158">
        <f t="shared" si="72"/>
        <v>0</v>
      </c>
      <c r="BH246" s="219" t="s">
        <v>79</v>
      </c>
      <c r="BI246" s="158">
        <f t="shared" si="73"/>
        <v>190</v>
      </c>
      <c r="BJ246" s="219" t="s">
        <v>144</v>
      </c>
      <c r="BK246" s="219" t="s">
        <v>621</v>
      </c>
      <c r="BO246" s="315"/>
      <c r="BP246" s="316">
        <f t="shared" si="74"/>
        <v>0</v>
      </c>
      <c r="BQ246" s="317"/>
      <c r="BR246" s="316">
        <f t="shared" si="75"/>
        <v>0</v>
      </c>
      <c r="BS246" s="315"/>
      <c r="BT246" s="316">
        <f t="shared" si="76"/>
        <v>0</v>
      </c>
    </row>
    <row r="247" spans="1:72" s="217" customFormat="1" ht="16.5" customHeight="1" x14ac:dyDescent="0.2">
      <c r="A247" s="172"/>
      <c r="B247" s="26"/>
      <c r="C247" s="170" t="s">
        <v>622</v>
      </c>
      <c r="D247" s="151" t="s">
        <v>139</v>
      </c>
      <c r="E247" s="261" t="s">
        <v>623</v>
      </c>
      <c r="F247" s="262" t="s">
        <v>624</v>
      </c>
      <c r="G247" s="151" t="s">
        <v>257</v>
      </c>
      <c r="H247" s="298">
        <v>3</v>
      </c>
      <c r="I247" s="152">
        <v>150</v>
      </c>
      <c r="J247" s="153">
        <f t="shared" si="65"/>
        <v>450</v>
      </c>
      <c r="K247" s="262" t="s">
        <v>143</v>
      </c>
      <c r="L247" s="30"/>
      <c r="M247" s="154" t="s">
        <v>1</v>
      </c>
      <c r="N247" s="155" t="s">
        <v>38</v>
      </c>
      <c r="O247" s="51"/>
      <c r="P247" s="156">
        <f t="shared" si="66"/>
        <v>0</v>
      </c>
      <c r="Q247" s="156">
        <v>2.3400000000000001E-2</v>
      </c>
      <c r="R247" s="156">
        <f t="shared" si="77"/>
        <v>7.0199999999999999E-2</v>
      </c>
      <c r="S247" s="230"/>
      <c r="T247" s="156">
        <v>0</v>
      </c>
      <c r="U247" s="234"/>
      <c r="V247" s="157">
        <f t="shared" si="67"/>
        <v>0</v>
      </c>
      <c r="AP247" s="219" t="s">
        <v>144</v>
      </c>
      <c r="AR247" s="219" t="s">
        <v>139</v>
      </c>
      <c r="AS247" s="219" t="s">
        <v>79</v>
      </c>
      <c r="AW247" s="219" t="s">
        <v>137</v>
      </c>
      <c r="BC247" s="158">
        <f t="shared" si="68"/>
        <v>0</v>
      </c>
      <c r="BD247" s="158">
        <f t="shared" si="69"/>
        <v>450</v>
      </c>
      <c r="BE247" s="158">
        <f t="shared" si="70"/>
        <v>0</v>
      </c>
      <c r="BF247" s="158">
        <f t="shared" si="71"/>
        <v>0</v>
      </c>
      <c r="BG247" s="158">
        <f t="shared" si="72"/>
        <v>0</v>
      </c>
      <c r="BH247" s="219" t="s">
        <v>79</v>
      </c>
      <c r="BI247" s="158">
        <f t="shared" si="73"/>
        <v>450</v>
      </c>
      <c r="BJ247" s="219" t="s">
        <v>144</v>
      </c>
      <c r="BK247" s="219" t="s">
        <v>625</v>
      </c>
      <c r="BO247" s="315"/>
      <c r="BP247" s="316">
        <f t="shared" si="74"/>
        <v>0</v>
      </c>
      <c r="BQ247" s="317"/>
      <c r="BR247" s="316">
        <f t="shared" si="75"/>
        <v>0</v>
      </c>
      <c r="BS247" s="315"/>
      <c r="BT247" s="316">
        <f t="shared" si="76"/>
        <v>0</v>
      </c>
    </row>
    <row r="248" spans="1:72" s="217" customFormat="1" ht="16.5" customHeight="1" x14ac:dyDescent="0.2">
      <c r="A248" s="172"/>
      <c r="B248" s="26"/>
      <c r="C248" s="186" t="s">
        <v>626</v>
      </c>
      <c r="D248" s="159" t="s">
        <v>203</v>
      </c>
      <c r="E248" s="263" t="s">
        <v>627</v>
      </c>
      <c r="F248" s="264" t="s">
        <v>628</v>
      </c>
      <c r="G248" s="159" t="s">
        <v>257</v>
      </c>
      <c r="H248" s="299">
        <v>3</v>
      </c>
      <c r="I248" s="160">
        <v>1200</v>
      </c>
      <c r="J248" s="161">
        <f t="shared" si="65"/>
        <v>3600</v>
      </c>
      <c r="K248" s="264" t="s">
        <v>1</v>
      </c>
      <c r="L248" s="162"/>
      <c r="M248" s="163" t="s">
        <v>1</v>
      </c>
      <c r="N248" s="164" t="s">
        <v>38</v>
      </c>
      <c r="O248" s="51"/>
      <c r="P248" s="156">
        <f t="shared" si="66"/>
        <v>0</v>
      </c>
      <c r="Q248" s="156">
        <v>8.0000000000000002E-3</v>
      </c>
      <c r="R248" s="156">
        <f t="shared" si="77"/>
        <v>2.4E-2</v>
      </c>
      <c r="S248" s="230"/>
      <c r="T248" s="156">
        <v>0</v>
      </c>
      <c r="U248" s="234"/>
      <c r="V248" s="157">
        <f t="shared" si="67"/>
        <v>0</v>
      </c>
      <c r="AP248" s="219" t="s">
        <v>168</v>
      </c>
      <c r="AR248" s="219" t="s">
        <v>203</v>
      </c>
      <c r="AS248" s="219" t="s">
        <v>79</v>
      </c>
      <c r="AW248" s="219" t="s">
        <v>137</v>
      </c>
      <c r="BC248" s="158">
        <f t="shared" si="68"/>
        <v>0</v>
      </c>
      <c r="BD248" s="158">
        <f t="shared" si="69"/>
        <v>3600</v>
      </c>
      <c r="BE248" s="158">
        <f t="shared" si="70"/>
        <v>0</v>
      </c>
      <c r="BF248" s="158">
        <f t="shared" si="71"/>
        <v>0</v>
      </c>
      <c r="BG248" s="158">
        <f t="shared" si="72"/>
        <v>0</v>
      </c>
      <c r="BH248" s="219" t="s">
        <v>79</v>
      </c>
      <c r="BI248" s="158">
        <f t="shared" si="73"/>
        <v>3600</v>
      </c>
      <c r="BJ248" s="219" t="s">
        <v>144</v>
      </c>
      <c r="BK248" s="219" t="s">
        <v>629</v>
      </c>
      <c r="BO248" s="315"/>
      <c r="BP248" s="316">
        <f t="shared" si="74"/>
        <v>0</v>
      </c>
      <c r="BQ248" s="317"/>
      <c r="BR248" s="316">
        <f t="shared" si="75"/>
        <v>0</v>
      </c>
      <c r="BS248" s="315"/>
      <c r="BT248" s="316">
        <f t="shared" si="76"/>
        <v>0</v>
      </c>
    </row>
    <row r="249" spans="1:72" s="217" customFormat="1" ht="16.5" customHeight="1" x14ac:dyDescent="0.2">
      <c r="A249" s="172"/>
      <c r="B249" s="26"/>
      <c r="C249" s="170" t="s">
        <v>630</v>
      </c>
      <c r="D249" s="151" t="s">
        <v>139</v>
      </c>
      <c r="E249" s="261" t="s">
        <v>631</v>
      </c>
      <c r="F249" s="262" t="s">
        <v>632</v>
      </c>
      <c r="G249" s="151" t="s">
        <v>257</v>
      </c>
      <c r="H249" s="298">
        <v>1</v>
      </c>
      <c r="I249" s="152">
        <v>200</v>
      </c>
      <c r="J249" s="153">
        <f t="shared" si="65"/>
        <v>200</v>
      </c>
      <c r="K249" s="262" t="s">
        <v>143</v>
      </c>
      <c r="L249" s="30"/>
      <c r="M249" s="154" t="s">
        <v>1</v>
      </c>
      <c r="N249" s="155" t="s">
        <v>38</v>
      </c>
      <c r="O249" s="51"/>
      <c r="P249" s="156">
        <f t="shared" si="66"/>
        <v>0</v>
      </c>
      <c r="Q249" s="156">
        <v>2.8639999999999999E-2</v>
      </c>
      <c r="R249" s="156">
        <f t="shared" si="77"/>
        <v>2.8639999999999999E-2</v>
      </c>
      <c r="S249" s="230"/>
      <c r="T249" s="156">
        <v>0</v>
      </c>
      <c r="U249" s="234"/>
      <c r="V249" s="157">
        <f t="shared" si="67"/>
        <v>0</v>
      </c>
      <c r="AP249" s="219" t="s">
        <v>144</v>
      </c>
      <c r="AR249" s="219" t="s">
        <v>139</v>
      </c>
      <c r="AS249" s="219" t="s">
        <v>79</v>
      </c>
      <c r="AW249" s="219" t="s">
        <v>137</v>
      </c>
      <c r="BC249" s="158">
        <f t="shared" si="68"/>
        <v>0</v>
      </c>
      <c r="BD249" s="158">
        <f t="shared" si="69"/>
        <v>200</v>
      </c>
      <c r="BE249" s="158">
        <f t="shared" si="70"/>
        <v>0</v>
      </c>
      <c r="BF249" s="158">
        <f t="shared" si="71"/>
        <v>0</v>
      </c>
      <c r="BG249" s="158">
        <f t="shared" si="72"/>
        <v>0</v>
      </c>
      <c r="BH249" s="219" t="s">
        <v>79</v>
      </c>
      <c r="BI249" s="158">
        <f t="shared" si="73"/>
        <v>200</v>
      </c>
      <c r="BJ249" s="219" t="s">
        <v>144</v>
      </c>
      <c r="BK249" s="219" t="s">
        <v>633</v>
      </c>
      <c r="BO249" s="315"/>
      <c r="BP249" s="316">
        <f t="shared" si="74"/>
        <v>0</v>
      </c>
      <c r="BQ249" s="317"/>
      <c r="BR249" s="316">
        <f t="shared" si="75"/>
        <v>0</v>
      </c>
      <c r="BS249" s="315"/>
      <c r="BT249" s="316">
        <f t="shared" si="76"/>
        <v>0</v>
      </c>
    </row>
    <row r="250" spans="1:72" s="217" customFormat="1" ht="16.5" customHeight="1" x14ac:dyDescent="0.2">
      <c r="A250" s="172"/>
      <c r="B250" s="26"/>
      <c r="C250" s="186" t="s">
        <v>634</v>
      </c>
      <c r="D250" s="159" t="s">
        <v>203</v>
      </c>
      <c r="E250" s="263" t="s">
        <v>635</v>
      </c>
      <c r="F250" s="264" t="s">
        <v>636</v>
      </c>
      <c r="G250" s="159" t="s">
        <v>257</v>
      </c>
      <c r="H250" s="299">
        <v>1</v>
      </c>
      <c r="I250" s="160">
        <v>5200</v>
      </c>
      <c r="J250" s="161">
        <f t="shared" si="65"/>
        <v>5200</v>
      </c>
      <c r="K250" s="264" t="s">
        <v>1</v>
      </c>
      <c r="L250" s="162"/>
      <c r="M250" s="163" t="s">
        <v>1</v>
      </c>
      <c r="N250" s="164" t="s">
        <v>38</v>
      </c>
      <c r="O250" s="51"/>
      <c r="P250" s="156">
        <f t="shared" si="66"/>
        <v>0</v>
      </c>
      <c r="Q250" s="156">
        <v>1.0999999999999999E-2</v>
      </c>
      <c r="R250" s="156">
        <f t="shared" si="77"/>
        <v>1.0999999999999999E-2</v>
      </c>
      <c r="S250" s="230"/>
      <c r="T250" s="156">
        <v>0</v>
      </c>
      <c r="U250" s="234"/>
      <c r="V250" s="157">
        <f t="shared" si="67"/>
        <v>0</v>
      </c>
      <c r="AP250" s="219" t="s">
        <v>168</v>
      </c>
      <c r="AR250" s="219" t="s">
        <v>203</v>
      </c>
      <c r="AS250" s="219" t="s">
        <v>79</v>
      </c>
      <c r="AW250" s="219" t="s">
        <v>137</v>
      </c>
      <c r="BC250" s="158">
        <f t="shared" si="68"/>
        <v>0</v>
      </c>
      <c r="BD250" s="158">
        <f t="shared" si="69"/>
        <v>5200</v>
      </c>
      <c r="BE250" s="158">
        <f t="shared" si="70"/>
        <v>0</v>
      </c>
      <c r="BF250" s="158">
        <f t="shared" si="71"/>
        <v>0</v>
      </c>
      <c r="BG250" s="158">
        <f t="shared" si="72"/>
        <v>0</v>
      </c>
      <c r="BH250" s="219" t="s">
        <v>79</v>
      </c>
      <c r="BI250" s="158">
        <f t="shared" si="73"/>
        <v>5200</v>
      </c>
      <c r="BJ250" s="219" t="s">
        <v>144</v>
      </c>
      <c r="BK250" s="219" t="s">
        <v>637</v>
      </c>
      <c r="BO250" s="315"/>
      <c r="BP250" s="316">
        <f t="shared" si="74"/>
        <v>0</v>
      </c>
      <c r="BQ250" s="317"/>
      <c r="BR250" s="316">
        <f t="shared" si="75"/>
        <v>0</v>
      </c>
      <c r="BS250" s="315"/>
      <c r="BT250" s="316">
        <f t="shared" si="76"/>
        <v>0</v>
      </c>
    </row>
    <row r="251" spans="1:72" s="217" customFormat="1" ht="16.5" customHeight="1" x14ac:dyDescent="0.2">
      <c r="A251" s="172"/>
      <c r="B251" s="26"/>
      <c r="C251" s="170" t="s">
        <v>638</v>
      </c>
      <c r="D251" s="151" t="s">
        <v>139</v>
      </c>
      <c r="E251" s="261" t="s">
        <v>639</v>
      </c>
      <c r="F251" s="262" t="s">
        <v>640</v>
      </c>
      <c r="G251" s="151" t="s">
        <v>600</v>
      </c>
      <c r="H251" s="298">
        <v>72</v>
      </c>
      <c r="I251" s="152">
        <v>320</v>
      </c>
      <c r="J251" s="153">
        <f t="shared" si="65"/>
        <v>23040</v>
      </c>
      <c r="K251" s="262" t="s">
        <v>143</v>
      </c>
      <c r="L251" s="30"/>
      <c r="M251" s="154" t="s">
        <v>1</v>
      </c>
      <c r="N251" s="155" t="s">
        <v>38</v>
      </c>
      <c r="O251" s="51"/>
      <c r="P251" s="156">
        <f t="shared" si="66"/>
        <v>0</v>
      </c>
      <c r="Q251" s="156">
        <v>0</v>
      </c>
      <c r="R251" s="156">
        <f t="shared" si="77"/>
        <v>0</v>
      </c>
      <c r="S251" s="230"/>
      <c r="T251" s="156">
        <v>0</v>
      </c>
      <c r="U251" s="234"/>
      <c r="V251" s="157">
        <f t="shared" si="67"/>
        <v>0</v>
      </c>
      <c r="AP251" s="219" t="s">
        <v>144</v>
      </c>
      <c r="AR251" s="219" t="s">
        <v>139</v>
      </c>
      <c r="AS251" s="219" t="s">
        <v>79</v>
      </c>
      <c r="AW251" s="219" t="s">
        <v>137</v>
      </c>
      <c r="BC251" s="158">
        <f t="shared" si="68"/>
        <v>0</v>
      </c>
      <c r="BD251" s="158">
        <f t="shared" si="69"/>
        <v>23040</v>
      </c>
      <c r="BE251" s="158">
        <f t="shared" si="70"/>
        <v>0</v>
      </c>
      <c r="BF251" s="158">
        <f t="shared" si="71"/>
        <v>0</v>
      </c>
      <c r="BG251" s="158">
        <f t="shared" si="72"/>
        <v>0</v>
      </c>
      <c r="BH251" s="219" t="s">
        <v>79</v>
      </c>
      <c r="BI251" s="158">
        <f t="shared" si="73"/>
        <v>23040</v>
      </c>
      <c r="BJ251" s="219" t="s">
        <v>144</v>
      </c>
      <c r="BK251" s="219" t="s">
        <v>641</v>
      </c>
      <c r="BO251" s="315"/>
      <c r="BP251" s="316">
        <f t="shared" si="74"/>
        <v>0</v>
      </c>
      <c r="BQ251" s="317"/>
      <c r="BR251" s="316">
        <f t="shared" si="75"/>
        <v>0</v>
      </c>
      <c r="BS251" s="315"/>
      <c r="BT251" s="316">
        <f t="shared" si="76"/>
        <v>0</v>
      </c>
    </row>
    <row r="252" spans="1:72" s="217" customFormat="1" ht="16.5" customHeight="1" x14ac:dyDescent="0.2">
      <c r="A252" s="172"/>
      <c r="B252" s="26"/>
      <c r="C252" s="186" t="s">
        <v>642</v>
      </c>
      <c r="D252" s="159" t="s">
        <v>203</v>
      </c>
      <c r="E252" s="263" t="s">
        <v>643</v>
      </c>
      <c r="F252" s="264" t="s">
        <v>644</v>
      </c>
      <c r="G252" s="159" t="s">
        <v>645</v>
      </c>
      <c r="H252" s="299">
        <v>12.5</v>
      </c>
      <c r="I252" s="160">
        <v>968</v>
      </c>
      <c r="J252" s="161">
        <f t="shared" si="65"/>
        <v>12100</v>
      </c>
      <c r="K252" s="264" t="s">
        <v>143</v>
      </c>
      <c r="L252" s="162"/>
      <c r="M252" s="163" t="s">
        <v>1</v>
      </c>
      <c r="N252" s="164" t="s">
        <v>38</v>
      </c>
      <c r="O252" s="51"/>
      <c r="P252" s="156">
        <f t="shared" si="66"/>
        <v>0</v>
      </c>
      <c r="Q252" s="156">
        <v>9.7000000000000005E-4</v>
      </c>
      <c r="R252" s="156">
        <f t="shared" si="77"/>
        <v>1.2125E-2</v>
      </c>
      <c r="S252" s="230"/>
      <c r="T252" s="156">
        <v>0</v>
      </c>
      <c r="U252" s="234"/>
      <c r="V252" s="157">
        <f t="shared" si="67"/>
        <v>0</v>
      </c>
      <c r="AP252" s="219" t="s">
        <v>168</v>
      </c>
      <c r="AR252" s="219" t="s">
        <v>203</v>
      </c>
      <c r="AS252" s="219" t="s">
        <v>79</v>
      </c>
      <c r="AW252" s="219" t="s">
        <v>137</v>
      </c>
      <c r="BC252" s="158">
        <f t="shared" si="68"/>
        <v>0</v>
      </c>
      <c r="BD252" s="158">
        <f t="shared" si="69"/>
        <v>12100</v>
      </c>
      <c r="BE252" s="158">
        <f t="shared" si="70"/>
        <v>0</v>
      </c>
      <c r="BF252" s="158">
        <f t="shared" si="71"/>
        <v>0</v>
      </c>
      <c r="BG252" s="158">
        <f t="shared" si="72"/>
        <v>0</v>
      </c>
      <c r="BH252" s="219" t="s">
        <v>79</v>
      </c>
      <c r="BI252" s="158">
        <f t="shared" si="73"/>
        <v>12100</v>
      </c>
      <c r="BJ252" s="219" t="s">
        <v>144</v>
      </c>
      <c r="BK252" s="219" t="s">
        <v>646</v>
      </c>
      <c r="BO252" s="315"/>
      <c r="BP252" s="316">
        <f t="shared" si="74"/>
        <v>0</v>
      </c>
      <c r="BQ252" s="317"/>
      <c r="BR252" s="316">
        <f t="shared" si="75"/>
        <v>0</v>
      </c>
      <c r="BS252" s="315"/>
      <c r="BT252" s="316">
        <f t="shared" si="76"/>
        <v>0</v>
      </c>
    </row>
    <row r="253" spans="1:72" s="217" customFormat="1" ht="16.5" customHeight="1" x14ac:dyDescent="0.2">
      <c r="A253" s="172"/>
      <c r="B253" s="26"/>
      <c r="C253" s="186" t="s">
        <v>647</v>
      </c>
      <c r="D253" s="159" t="s">
        <v>203</v>
      </c>
      <c r="E253" s="263" t="s">
        <v>648</v>
      </c>
      <c r="F253" s="264" t="s">
        <v>649</v>
      </c>
      <c r="G253" s="159" t="s">
        <v>257</v>
      </c>
      <c r="H253" s="299">
        <v>34</v>
      </c>
      <c r="I253" s="160">
        <v>999</v>
      </c>
      <c r="J253" s="161">
        <f t="shared" si="65"/>
        <v>33966</v>
      </c>
      <c r="K253" s="264" t="s">
        <v>143</v>
      </c>
      <c r="L253" s="162"/>
      <c r="M253" s="163" t="s">
        <v>1</v>
      </c>
      <c r="N253" s="164" t="s">
        <v>38</v>
      </c>
      <c r="O253" s="51"/>
      <c r="P253" s="156">
        <f t="shared" si="66"/>
        <v>0</v>
      </c>
      <c r="Q253" s="156">
        <v>5.9999999999999995E-4</v>
      </c>
      <c r="R253" s="156">
        <f t="shared" si="77"/>
        <v>2.0399999999999998E-2</v>
      </c>
      <c r="S253" s="230"/>
      <c r="T253" s="156">
        <v>0</v>
      </c>
      <c r="U253" s="234"/>
      <c r="V253" s="157">
        <f t="shared" si="67"/>
        <v>0</v>
      </c>
      <c r="AP253" s="219" t="s">
        <v>168</v>
      </c>
      <c r="AR253" s="219" t="s">
        <v>203</v>
      </c>
      <c r="AS253" s="219" t="s">
        <v>79</v>
      </c>
      <c r="AW253" s="219" t="s">
        <v>137</v>
      </c>
      <c r="BC253" s="158">
        <f t="shared" si="68"/>
        <v>0</v>
      </c>
      <c r="BD253" s="158">
        <f t="shared" si="69"/>
        <v>33966</v>
      </c>
      <c r="BE253" s="158">
        <f t="shared" si="70"/>
        <v>0</v>
      </c>
      <c r="BF253" s="158">
        <f t="shared" si="71"/>
        <v>0</v>
      </c>
      <c r="BG253" s="158">
        <f t="shared" si="72"/>
        <v>0</v>
      </c>
      <c r="BH253" s="219" t="s">
        <v>79</v>
      </c>
      <c r="BI253" s="158">
        <f t="shared" si="73"/>
        <v>33966</v>
      </c>
      <c r="BJ253" s="219" t="s">
        <v>144</v>
      </c>
      <c r="BK253" s="219" t="s">
        <v>650</v>
      </c>
      <c r="BO253" s="315"/>
      <c r="BP253" s="316">
        <f t="shared" si="74"/>
        <v>0</v>
      </c>
      <c r="BQ253" s="317"/>
      <c r="BR253" s="316">
        <f t="shared" si="75"/>
        <v>0</v>
      </c>
      <c r="BS253" s="315"/>
      <c r="BT253" s="316">
        <f t="shared" si="76"/>
        <v>0</v>
      </c>
    </row>
    <row r="254" spans="1:72" s="217" customFormat="1" ht="16.5" customHeight="1" x14ac:dyDescent="0.2">
      <c r="A254" s="172"/>
      <c r="B254" s="26"/>
      <c r="C254" s="170" t="s">
        <v>651</v>
      </c>
      <c r="D254" s="151" t="s">
        <v>139</v>
      </c>
      <c r="E254" s="261" t="s">
        <v>652</v>
      </c>
      <c r="F254" s="262" t="s">
        <v>653</v>
      </c>
      <c r="G254" s="151" t="s">
        <v>600</v>
      </c>
      <c r="H254" s="298">
        <v>240</v>
      </c>
      <c r="I254" s="152">
        <v>250</v>
      </c>
      <c r="J254" s="153">
        <f t="shared" si="65"/>
        <v>60000</v>
      </c>
      <c r="K254" s="262" t="s">
        <v>143</v>
      </c>
      <c r="L254" s="30"/>
      <c r="M254" s="154" t="s">
        <v>1</v>
      </c>
      <c r="N254" s="155" t="s">
        <v>38</v>
      </c>
      <c r="O254" s="51"/>
      <c r="P254" s="156">
        <f t="shared" si="66"/>
        <v>0</v>
      </c>
      <c r="Q254" s="156">
        <v>0.05</v>
      </c>
      <c r="R254" s="156">
        <f t="shared" si="77"/>
        <v>12</v>
      </c>
      <c r="S254" s="230"/>
      <c r="T254" s="156">
        <v>0</v>
      </c>
      <c r="U254" s="234"/>
      <c r="V254" s="157">
        <f t="shared" si="67"/>
        <v>0</v>
      </c>
      <c r="AP254" s="219" t="s">
        <v>144</v>
      </c>
      <c r="AR254" s="219" t="s">
        <v>139</v>
      </c>
      <c r="AS254" s="219" t="s">
        <v>79</v>
      </c>
      <c r="AW254" s="219" t="s">
        <v>137</v>
      </c>
      <c r="BC254" s="158">
        <f t="shared" si="68"/>
        <v>0</v>
      </c>
      <c r="BD254" s="158">
        <f t="shared" si="69"/>
        <v>60000</v>
      </c>
      <c r="BE254" s="158">
        <f t="shared" si="70"/>
        <v>0</v>
      </c>
      <c r="BF254" s="158">
        <f t="shared" si="71"/>
        <v>0</v>
      </c>
      <c r="BG254" s="158">
        <f t="shared" si="72"/>
        <v>0</v>
      </c>
      <c r="BH254" s="219" t="s">
        <v>79</v>
      </c>
      <c r="BI254" s="158">
        <f t="shared" si="73"/>
        <v>60000</v>
      </c>
      <c r="BJ254" s="219" t="s">
        <v>144</v>
      </c>
      <c r="BK254" s="219" t="s">
        <v>654</v>
      </c>
      <c r="BO254" s="315"/>
      <c r="BP254" s="316">
        <f t="shared" si="74"/>
        <v>0</v>
      </c>
      <c r="BQ254" s="325">
        <v>25</v>
      </c>
      <c r="BR254" s="316">
        <f t="shared" si="75"/>
        <v>6250</v>
      </c>
      <c r="BS254" s="315"/>
      <c r="BT254" s="316">
        <f t="shared" si="76"/>
        <v>0</v>
      </c>
    </row>
    <row r="255" spans="1:72" s="217" customFormat="1" ht="16.5" customHeight="1" x14ac:dyDescent="0.2">
      <c r="A255" s="172"/>
      <c r="B255" s="26"/>
      <c r="C255" s="170" t="s">
        <v>656</v>
      </c>
      <c r="D255" s="151" t="s">
        <v>139</v>
      </c>
      <c r="E255" s="261" t="s">
        <v>657</v>
      </c>
      <c r="F255" s="262" t="s">
        <v>658</v>
      </c>
      <c r="G255" s="151" t="s">
        <v>142</v>
      </c>
      <c r="H255" s="298">
        <v>9.0820000000000007</v>
      </c>
      <c r="I255" s="152">
        <v>665</v>
      </c>
      <c r="J255" s="153">
        <f t="shared" si="65"/>
        <v>6039.53</v>
      </c>
      <c r="K255" s="262" t="s">
        <v>143</v>
      </c>
      <c r="L255" s="30"/>
      <c r="M255" s="154" t="s">
        <v>1</v>
      </c>
      <c r="N255" s="155" t="s">
        <v>38</v>
      </c>
      <c r="O255" s="51"/>
      <c r="P255" s="156">
        <f t="shared" si="66"/>
        <v>0</v>
      </c>
      <c r="Q255" s="156">
        <v>0</v>
      </c>
      <c r="R255" s="156">
        <f t="shared" si="77"/>
        <v>0</v>
      </c>
      <c r="S255" s="230"/>
      <c r="T255" s="156">
        <v>2.27</v>
      </c>
      <c r="U255" s="234"/>
      <c r="V255" s="157">
        <f t="shared" si="67"/>
        <v>20.616140000000001</v>
      </c>
      <c r="AP255" s="219" t="s">
        <v>144</v>
      </c>
      <c r="AR255" s="219" t="s">
        <v>139</v>
      </c>
      <c r="AS255" s="219" t="s">
        <v>79</v>
      </c>
      <c r="AW255" s="219" t="s">
        <v>137</v>
      </c>
      <c r="BC255" s="158">
        <f t="shared" si="68"/>
        <v>0</v>
      </c>
      <c r="BD255" s="158">
        <f t="shared" si="69"/>
        <v>6039.53</v>
      </c>
      <c r="BE255" s="158">
        <f t="shared" si="70"/>
        <v>0</v>
      </c>
      <c r="BF255" s="158">
        <f t="shared" si="71"/>
        <v>0</v>
      </c>
      <c r="BG255" s="158">
        <f t="shared" si="72"/>
        <v>0</v>
      </c>
      <c r="BH255" s="219" t="s">
        <v>79</v>
      </c>
      <c r="BI255" s="158">
        <f t="shared" si="73"/>
        <v>6039.53</v>
      </c>
      <c r="BJ255" s="219" t="s">
        <v>144</v>
      </c>
      <c r="BK255" s="219" t="s">
        <v>659</v>
      </c>
      <c r="BO255" s="315">
        <v>9.0820000000000007</v>
      </c>
      <c r="BP255" s="316">
        <f t="shared" si="74"/>
        <v>6039.5300000000007</v>
      </c>
      <c r="BQ255" s="317"/>
      <c r="BR255" s="316">
        <f t="shared" si="75"/>
        <v>0</v>
      </c>
      <c r="BS255" s="315"/>
      <c r="BT255" s="316">
        <f t="shared" si="76"/>
        <v>0</v>
      </c>
    </row>
    <row r="256" spans="1:72" s="217" customFormat="1" ht="16.5" customHeight="1" x14ac:dyDescent="0.2">
      <c r="A256" s="172"/>
      <c r="B256" s="26"/>
      <c r="C256" s="191" t="s">
        <v>2196</v>
      </c>
      <c r="D256" s="192" t="s">
        <v>139</v>
      </c>
      <c r="E256" s="269" t="s">
        <v>657</v>
      </c>
      <c r="F256" s="271" t="s">
        <v>658</v>
      </c>
      <c r="G256" s="192" t="s">
        <v>142</v>
      </c>
      <c r="H256" s="301">
        <v>56.664999999999999</v>
      </c>
      <c r="I256" s="193">
        <v>665</v>
      </c>
      <c r="J256" s="194">
        <f t="shared" si="65"/>
        <v>37682.230000000003</v>
      </c>
      <c r="K256" s="271" t="s">
        <v>143</v>
      </c>
      <c r="L256" s="30"/>
      <c r="M256" s="154" t="s">
        <v>1</v>
      </c>
      <c r="N256" s="155" t="s">
        <v>38</v>
      </c>
      <c r="O256" s="51"/>
      <c r="P256" s="156">
        <f t="shared" si="66"/>
        <v>0</v>
      </c>
      <c r="Q256" s="156">
        <v>0</v>
      </c>
      <c r="R256" s="156">
        <f t="shared" si="77"/>
        <v>0</v>
      </c>
      <c r="S256" s="230"/>
      <c r="T256" s="156">
        <v>2.27</v>
      </c>
      <c r="U256" s="220">
        <f>T256*H256</f>
        <v>128.62954999999999</v>
      </c>
      <c r="V256" s="157"/>
      <c r="AP256" s="219" t="s">
        <v>144</v>
      </c>
      <c r="AR256" s="219" t="s">
        <v>139</v>
      </c>
      <c r="AS256" s="219" t="s">
        <v>79</v>
      </c>
      <c r="AW256" s="219" t="s">
        <v>137</v>
      </c>
      <c r="BC256" s="158">
        <f t="shared" si="68"/>
        <v>0</v>
      </c>
      <c r="BD256" s="158">
        <f t="shared" si="69"/>
        <v>37682.230000000003</v>
      </c>
      <c r="BE256" s="158">
        <f t="shared" si="70"/>
        <v>0</v>
      </c>
      <c r="BF256" s="158">
        <f t="shared" si="71"/>
        <v>0</v>
      </c>
      <c r="BG256" s="158">
        <f t="shared" si="72"/>
        <v>0</v>
      </c>
      <c r="BH256" s="219" t="s">
        <v>79</v>
      </c>
      <c r="BI256" s="158">
        <f t="shared" si="73"/>
        <v>37682.230000000003</v>
      </c>
      <c r="BJ256" s="219" t="s">
        <v>144</v>
      </c>
      <c r="BK256" s="219" t="s">
        <v>659</v>
      </c>
      <c r="BO256" s="315"/>
      <c r="BP256" s="316">
        <f t="shared" si="74"/>
        <v>0</v>
      </c>
      <c r="BQ256" s="326">
        <v>8.3439999999999994</v>
      </c>
      <c r="BR256" s="316">
        <f t="shared" si="75"/>
        <v>5548.7599999999993</v>
      </c>
      <c r="BS256" s="328">
        <v>45.69</v>
      </c>
      <c r="BT256" s="316">
        <f t="shared" si="76"/>
        <v>30383.85</v>
      </c>
    </row>
    <row r="257" spans="1:72" s="217" customFormat="1" ht="16.5" customHeight="1" x14ac:dyDescent="0.2">
      <c r="A257" s="172"/>
      <c r="B257" s="26"/>
      <c r="C257" s="170" t="s">
        <v>660</v>
      </c>
      <c r="D257" s="151" t="s">
        <v>139</v>
      </c>
      <c r="E257" s="261" t="s">
        <v>661</v>
      </c>
      <c r="F257" s="262" t="s">
        <v>662</v>
      </c>
      <c r="G257" s="151" t="s">
        <v>223</v>
      </c>
      <c r="H257" s="298">
        <v>4.9130000000000003</v>
      </c>
      <c r="I257" s="152">
        <v>89</v>
      </c>
      <c r="J257" s="153">
        <f t="shared" si="65"/>
        <v>437.26</v>
      </c>
      <c r="K257" s="262" t="s">
        <v>143</v>
      </c>
      <c r="L257" s="30"/>
      <c r="M257" s="154" t="s">
        <v>1</v>
      </c>
      <c r="N257" s="155" t="s">
        <v>38</v>
      </c>
      <c r="O257" s="51"/>
      <c r="P257" s="156">
        <f t="shared" si="66"/>
        <v>0</v>
      </c>
      <c r="Q257" s="156">
        <v>0</v>
      </c>
      <c r="R257" s="156">
        <f t="shared" si="77"/>
        <v>0</v>
      </c>
      <c r="S257" s="230"/>
      <c r="T257" s="156">
        <v>0.13100000000000001</v>
      </c>
      <c r="U257" s="234"/>
      <c r="V257" s="157">
        <f>T257*H257</f>
        <v>0.64360300000000004</v>
      </c>
      <c r="AP257" s="219" t="s">
        <v>144</v>
      </c>
      <c r="AR257" s="219" t="s">
        <v>139</v>
      </c>
      <c r="AS257" s="219" t="s">
        <v>79</v>
      </c>
      <c r="AW257" s="219" t="s">
        <v>137</v>
      </c>
      <c r="BC257" s="158">
        <f t="shared" si="68"/>
        <v>0</v>
      </c>
      <c r="BD257" s="158">
        <f t="shared" si="69"/>
        <v>437.26</v>
      </c>
      <c r="BE257" s="158">
        <f t="shared" si="70"/>
        <v>0</v>
      </c>
      <c r="BF257" s="158">
        <f t="shared" si="71"/>
        <v>0</v>
      </c>
      <c r="BG257" s="158">
        <f t="shared" si="72"/>
        <v>0</v>
      </c>
      <c r="BH257" s="219" t="s">
        <v>79</v>
      </c>
      <c r="BI257" s="158">
        <f t="shared" si="73"/>
        <v>437.26</v>
      </c>
      <c r="BJ257" s="219" t="s">
        <v>144</v>
      </c>
      <c r="BK257" s="219" t="s">
        <v>663</v>
      </c>
      <c r="BO257" s="315">
        <v>4.9130000000000003</v>
      </c>
      <c r="BP257" s="316">
        <f t="shared" si="74"/>
        <v>437.25700000000001</v>
      </c>
      <c r="BQ257" s="317"/>
      <c r="BR257" s="316">
        <f t="shared" si="75"/>
        <v>0</v>
      </c>
      <c r="BS257" s="315"/>
      <c r="BT257" s="316">
        <f t="shared" si="76"/>
        <v>0</v>
      </c>
    </row>
    <row r="258" spans="1:72" s="217" customFormat="1" ht="16.5" customHeight="1" x14ac:dyDescent="0.2">
      <c r="A258" s="172"/>
      <c r="B258" s="26"/>
      <c r="C258" s="191" t="s">
        <v>2197</v>
      </c>
      <c r="D258" s="192" t="s">
        <v>139</v>
      </c>
      <c r="E258" s="269" t="s">
        <v>661</v>
      </c>
      <c r="F258" s="271" t="s">
        <v>662</v>
      </c>
      <c r="G258" s="192" t="s">
        <v>223</v>
      </c>
      <c r="H258" s="301">
        <v>47.716999999999999</v>
      </c>
      <c r="I258" s="193">
        <v>89</v>
      </c>
      <c r="J258" s="194">
        <f t="shared" si="65"/>
        <v>4246.8100000000004</v>
      </c>
      <c r="K258" s="271" t="s">
        <v>143</v>
      </c>
      <c r="L258" s="30"/>
      <c r="M258" s="154" t="s">
        <v>1</v>
      </c>
      <c r="N258" s="155" t="s">
        <v>38</v>
      </c>
      <c r="O258" s="51"/>
      <c r="P258" s="156">
        <f t="shared" si="66"/>
        <v>0</v>
      </c>
      <c r="Q258" s="156">
        <v>0</v>
      </c>
      <c r="R258" s="156">
        <f t="shared" si="77"/>
        <v>0</v>
      </c>
      <c r="S258" s="230"/>
      <c r="T258" s="156">
        <v>0.13100000000000001</v>
      </c>
      <c r="U258" s="220">
        <f>T258*H258</f>
        <v>6.2509269999999999</v>
      </c>
      <c r="V258" s="157"/>
      <c r="AP258" s="219" t="s">
        <v>144</v>
      </c>
      <c r="AR258" s="219" t="s">
        <v>139</v>
      </c>
      <c r="AS258" s="219" t="s">
        <v>79</v>
      </c>
      <c r="AW258" s="219" t="s">
        <v>137</v>
      </c>
      <c r="BC258" s="158">
        <f t="shared" si="68"/>
        <v>0</v>
      </c>
      <c r="BD258" s="158">
        <f t="shared" si="69"/>
        <v>4246.8100000000004</v>
      </c>
      <c r="BE258" s="158">
        <f t="shared" si="70"/>
        <v>0</v>
      </c>
      <c r="BF258" s="158">
        <f t="shared" si="71"/>
        <v>0</v>
      </c>
      <c r="BG258" s="158">
        <f t="shared" si="72"/>
        <v>0</v>
      </c>
      <c r="BH258" s="219" t="s">
        <v>79</v>
      </c>
      <c r="BI258" s="158">
        <f t="shared" si="73"/>
        <v>4246.8100000000004</v>
      </c>
      <c r="BJ258" s="219" t="s">
        <v>144</v>
      </c>
      <c r="BK258" s="219" t="s">
        <v>663</v>
      </c>
      <c r="BO258" s="315"/>
      <c r="BP258" s="316">
        <f t="shared" si="74"/>
        <v>0</v>
      </c>
      <c r="BQ258" s="326">
        <v>6.0140000000000002</v>
      </c>
      <c r="BR258" s="316">
        <f t="shared" si="75"/>
        <v>535.24599999999998</v>
      </c>
      <c r="BS258" s="328">
        <v>41.7</v>
      </c>
      <c r="BT258" s="316">
        <f t="shared" si="76"/>
        <v>3711.3</v>
      </c>
    </row>
    <row r="259" spans="1:72" s="217" customFormat="1" ht="16.5" customHeight="1" x14ac:dyDescent="0.2">
      <c r="A259" s="172"/>
      <c r="B259" s="26"/>
      <c r="C259" s="170" t="s">
        <v>664</v>
      </c>
      <c r="D259" s="151" t="s">
        <v>139</v>
      </c>
      <c r="E259" s="261" t="s">
        <v>665</v>
      </c>
      <c r="F259" s="262" t="s">
        <v>666</v>
      </c>
      <c r="G259" s="151" t="s">
        <v>223</v>
      </c>
      <c r="H259" s="298">
        <v>15.298999999999999</v>
      </c>
      <c r="I259" s="152">
        <v>108</v>
      </c>
      <c r="J259" s="153">
        <f t="shared" si="65"/>
        <v>1652.29</v>
      </c>
      <c r="K259" s="262" t="s">
        <v>143</v>
      </c>
      <c r="L259" s="30"/>
      <c r="M259" s="154" t="s">
        <v>1</v>
      </c>
      <c r="N259" s="155" t="s">
        <v>38</v>
      </c>
      <c r="O259" s="51"/>
      <c r="P259" s="156">
        <f t="shared" si="66"/>
        <v>0</v>
      </c>
      <c r="Q259" s="156">
        <v>0</v>
      </c>
      <c r="R259" s="156">
        <f t="shared" si="77"/>
        <v>0</v>
      </c>
      <c r="S259" s="230"/>
      <c r="T259" s="156">
        <v>0.26100000000000001</v>
      </c>
      <c r="U259" s="234"/>
      <c r="V259" s="157">
        <f>T259*H259</f>
        <v>3.993039</v>
      </c>
      <c r="AP259" s="219" t="s">
        <v>144</v>
      </c>
      <c r="AR259" s="219" t="s">
        <v>139</v>
      </c>
      <c r="AS259" s="219" t="s">
        <v>79</v>
      </c>
      <c r="AW259" s="219" t="s">
        <v>137</v>
      </c>
      <c r="BC259" s="158">
        <f t="shared" si="68"/>
        <v>0</v>
      </c>
      <c r="BD259" s="158">
        <f t="shared" si="69"/>
        <v>1652.29</v>
      </c>
      <c r="BE259" s="158">
        <f t="shared" si="70"/>
        <v>0</v>
      </c>
      <c r="BF259" s="158">
        <f t="shared" si="71"/>
        <v>0</v>
      </c>
      <c r="BG259" s="158">
        <f t="shared" si="72"/>
        <v>0</v>
      </c>
      <c r="BH259" s="219" t="s">
        <v>79</v>
      </c>
      <c r="BI259" s="158">
        <f t="shared" si="73"/>
        <v>1652.29</v>
      </c>
      <c r="BJ259" s="219" t="s">
        <v>144</v>
      </c>
      <c r="BK259" s="219" t="s">
        <v>667</v>
      </c>
      <c r="BO259" s="315">
        <v>15.298999999999999</v>
      </c>
      <c r="BP259" s="316">
        <f t="shared" si="74"/>
        <v>1652.2919999999999</v>
      </c>
      <c r="BQ259" s="317"/>
      <c r="BR259" s="316">
        <f t="shared" si="75"/>
        <v>0</v>
      </c>
      <c r="BS259" s="315"/>
      <c r="BT259" s="316">
        <f t="shared" si="76"/>
        <v>0</v>
      </c>
    </row>
    <row r="260" spans="1:72" s="217" customFormat="1" ht="16.5" customHeight="1" x14ac:dyDescent="0.2">
      <c r="A260" s="172"/>
      <c r="B260" s="26"/>
      <c r="C260" s="191" t="s">
        <v>2198</v>
      </c>
      <c r="D260" s="192" t="s">
        <v>139</v>
      </c>
      <c r="E260" s="269" t="s">
        <v>665</v>
      </c>
      <c r="F260" s="271" t="s">
        <v>666</v>
      </c>
      <c r="G260" s="192" t="s">
        <v>223</v>
      </c>
      <c r="H260" s="301">
        <v>107.30500000000001</v>
      </c>
      <c r="I260" s="193">
        <v>108</v>
      </c>
      <c r="J260" s="194">
        <f t="shared" si="65"/>
        <v>11588.94</v>
      </c>
      <c r="K260" s="271" t="s">
        <v>143</v>
      </c>
      <c r="L260" s="30"/>
      <c r="M260" s="154" t="s">
        <v>1</v>
      </c>
      <c r="N260" s="155" t="s">
        <v>38</v>
      </c>
      <c r="O260" s="51"/>
      <c r="P260" s="156">
        <f t="shared" si="66"/>
        <v>0</v>
      </c>
      <c r="Q260" s="156">
        <v>0</v>
      </c>
      <c r="R260" s="156">
        <f t="shared" si="77"/>
        <v>0</v>
      </c>
      <c r="S260" s="230"/>
      <c r="T260" s="156">
        <v>0.26100000000000001</v>
      </c>
      <c r="U260" s="220">
        <f>T260*H260</f>
        <v>28.006605000000004</v>
      </c>
      <c r="V260" s="157"/>
      <c r="AP260" s="219" t="s">
        <v>144</v>
      </c>
      <c r="AR260" s="219" t="s">
        <v>139</v>
      </c>
      <c r="AS260" s="219" t="s">
        <v>79</v>
      </c>
      <c r="AW260" s="219" t="s">
        <v>137</v>
      </c>
      <c r="BC260" s="158">
        <f t="shared" si="68"/>
        <v>0</v>
      </c>
      <c r="BD260" s="158">
        <f t="shared" si="69"/>
        <v>11588.94</v>
      </c>
      <c r="BE260" s="158">
        <f t="shared" si="70"/>
        <v>0</v>
      </c>
      <c r="BF260" s="158">
        <f t="shared" si="71"/>
        <v>0</v>
      </c>
      <c r="BG260" s="158">
        <f t="shared" si="72"/>
        <v>0</v>
      </c>
      <c r="BH260" s="219" t="s">
        <v>79</v>
      </c>
      <c r="BI260" s="158">
        <f t="shared" si="73"/>
        <v>11588.94</v>
      </c>
      <c r="BJ260" s="219" t="s">
        <v>144</v>
      </c>
      <c r="BK260" s="219" t="s">
        <v>667</v>
      </c>
      <c r="BO260" s="315"/>
      <c r="BP260" s="316">
        <f t="shared" si="74"/>
        <v>0</v>
      </c>
      <c r="BQ260" s="326">
        <v>66.14</v>
      </c>
      <c r="BR260" s="316">
        <f t="shared" si="75"/>
        <v>7143.12</v>
      </c>
      <c r="BS260" s="328">
        <v>38.659999999999997</v>
      </c>
      <c r="BT260" s="316">
        <f t="shared" si="76"/>
        <v>4175.28</v>
      </c>
    </row>
    <row r="261" spans="1:72" s="217" customFormat="1" ht="16.5" customHeight="1" x14ac:dyDescent="0.2">
      <c r="A261" s="172"/>
      <c r="B261" s="26"/>
      <c r="C261" s="190" t="s">
        <v>2199</v>
      </c>
      <c r="D261" s="187" t="s">
        <v>139</v>
      </c>
      <c r="E261" s="267" t="s">
        <v>2188</v>
      </c>
      <c r="F261" s="268" t="s">
        <v>2189</v>
      </c>
      <c r="G261" s="187" t="s">
        <v>223</v>
      </c>
      <c r="H261" s="300">
        <v>1.08</v>
      </c>
      <c r="I261" s="188">
        <v>233</v>
      </c>
      <c r="J261" s="189">
        <f t="shared" si="65"/>
        <v>251.64</v>
      </c>
      <c r="K261" s="266"/>
      <c r="L261" s="30"/>
      <c r="M261" s="154" t="s">
        <v>1</v>
      </c>
      <c r="N261" s="155" t="s">
        <v>38</v>
      </c>
      <c r="O261" s="51"/>
      <c r="P261" s="156">
        <f t="shared" si="66"/>
        <v>0</v>
      </c>
      <c r="Q261" s="156">
        <v>0</v>
      </c>
      <c r="R261" s="156">
        <f t="shared" si="77"/>
        <v>0</v>
      </c>
      <c r="S261" s="230"/>
      <c r="T261" s="156">
        <v>8.2669999999999993E-2</v>
      </c>
      <c r="U261" s="210">
        <f>T261*H261</f>
        <v>8.9283600000000005E-2</v>
      </c>
      <c r="V261" s="157"/>
      <c r="AP261" s="219" t="s">
        <v>144</v>
      </c>
      <c r="AR261" s="219" t="s">
        <v>139</v>
      </c>
      <c r="AS261" s="219" t="s">
        <v>79</v>
      </c>
      <c r="AW261" s="219" t="s">
        <v>137</v>
      </c>
      <c r="BC261" s="158">
        <f t="shared" si="68"/>
        <v>0</v>
      </c>
      <c r="BD261" s="158">
        <f t="shared" si="69"/>
        <v>251.64</v>
      </c>
      <c r="BE261" s="158">
        <f t="shared" si="70"/>
        <v>0</v>
      </c>
      <c r="BF261" s="158">
        <f t="shared" si="71"/>
        <v>0</v>
      </c>
      <c r="BG261" s="158">
        <f t="shared" si="72"/>
        <v>0</v>
      </c>
      <c r="BH261" s="219" t="s">
        <v>79</v>
      </c>
      <c r="BI261" s="158">
        <f t="shared" si="73"/>
        <v>251.64</v>
      </c>
      <c r="BJ261" s="219" t="s">
        <v>144</v>
      </c>
      <c r="BK261" s="219" t="s">
        <v>667</v>
      </c>
      <c r="BO261" s="315"/>
      <c r="BP261" s="316">
        <f t="shared" si="74"/>
        <v>0</v>
      </c>
      <c r="BQ261" s="326">
        <v>1.08</v>
      </c>
      <c r="BR261" s="316">
        <f t="shared" si="75"/>
        <v>251.64000000000001</v>
      </c>
      <c r="BS261" s="315"/>
      <c r="BT261" s="316">
        <f t="shared" si="76"/>
        <v>0</v>
      </c>
    </row>
    <row r="262" spans="1:72" s="217" customFormat="1" ht="16.5" customHeight="1" x14ac:dyDescent="0.2">
      <c r="A262" s="172"/>
      <c r="B262" s="26"/>
      <c r="C262" s="190" t="s">
        <v>2200</v>
      </c>
      <c r="D262" s="187" t="s">
        <v>139</v>
      </c>
      <c r="E262" s="267" t="s">
        <v>2158</v>
      </c>
      <c r="F262" s="268" t="s">
        <v>2159</v>
      </c>
      <c r="G262" s="190" t="s">
        <v>142</v>
      </c>
      <c r="H262" s="300">
        <v>17.911000000000001</v>
      </c>
      <c r="I262" s="188">
        <v>980</v>
      </c>
      <c r="J262" s="189">
        <f t="shared" si="65"/>
        <v>17552.78</v>
      </c>
      <c r="K262" s="266"/>
      <c r="L262" s="30"/>
      <c r="M262" s="154" t="s">
        <v>1</v>
      </c>
      <c r="N262" s="155" t="s">
        <v>38</v>
      </c>
      <c r="O262" s="51"/>
      <c r="P262" s="156">
        <f t="shared" si="66"/>
        <v>0</v>
      </c>
      <c r="Q262" s="156">
        <v>0</v>
      </c>
      <c r="R262" s="156">
        <f t="shared" si="77"/>
        <v>0</v>
      </c>
      <c r="S262" s="230"/>
      <c r="T262" s="156">
        <v>1.5940000000000001</v>
      </c>
      <c r="U262" s="210">
        <f>T262*H262</f>
        <v>28.550134000000003</v>
      </c>
      <c r="V262" s="157"/>
      <c r="AP262" s="219" t="s">
        <v>144</v>
      </c>
      <c r="AR262" s="219" t="s">
        <v>139</v>
      </c>
      <c r="AS262" s="219" t="s">
        <v>79</v>
      </c>
      <c r="AW262" s="219" t="s">
        <v>137</v>
      </c>
      <c r="BC262" s="158">
        <f t="shared" si="68"/>
        <v>0</v>
      </c>
      <c r="BD262" s="158">
        <f t="shared" si="69"/>
        <v>17552.78</v>
      </c>
      <c r="BE262" s="158">
        <f t="shared" si="70"/>
        <v>0</v>
      </c>
      <c r="BF262" s="158">
        <f t="shared" si="71"/>
        <v>0</v>
      </c>
      <c r="BG262" s="158">
        <f t="shared" si="72"/>
        <v>0</v>
      </c>
      <c r="BH262" s="219" t="s">
        <v>79</v>
      </c>
      <c r="BI262" s="158">
        <f t="shared" si="73"/>
        <v>17552.78</v>
      </c>
      <c r="BJ262" s="219" t="s">
        <v>144</v>
      </c>
      <c r="BK262" s="219" t="s">
        <v>667</v>
      </c>
      <c r="BO262" s="315"/>
      <c r="BP262" s="316">
        <f t="shared" si="74"/>
        <v>0</v>
      </c>
      <c r="BQ262" s="326">
        <v>13.715</v>
      </c>
      <c r="BR262" s="316">
        <f t="shared" si="75"/>
        <v>13440.7</v>
      </c>
      <c r="BS262" s="315"/>
      <c r="BT262" s="316">
        <f t="shared" si="76"/>
        <v>0</v>
      </c>
    </row>
    <row r="263" spans="1:72" s="217" customFormat="1" ht="16.5" customHeight="1" x14ac:dyDescent="0.2">
      <c r="A263" s="172"/>
      <c r="B263" s="26"/>
      <c r="C263" s="170" t="s">
        <v>668</v>
      </c>
      <c r="D263" s="151" t="s">
        <v>139</v>
      </c>
      <c r="E263" s="261" t="s">
        <v>669</v>
      </c>
      <c r="F263" s="262" t="s">
        <v>670</v>
      </c>
      <c r="G263" s="151" t="s">
        <v>240</v>
      </c>
      <c r="H263" s="298">
        <v>1.35</v>
      </c>
      <c r="I263" s="152">
        <v>443</v>
      </c>
      <c r="J263" s="153">
        <f t="shared" si="65"/>
        <v>598.04999999999995</v>
      </c>
      <c r="K263" s="262" t="s">
        <v>143</v>
      </c>
      <c r="L263" s="30"/>
      <c r="M263" s="154" t="s">
        <v>1</v>
      </c>
      <c r="N263" s="155" t="s">
        <v>38</v>
      </c>
      <c r="O263" s="51"/>
      <c r="P263" s="156">
        <f t="shared" si="66"/>
        <v>0</v>
      </c>
      <c r="Q263" s="156">
        <v>0</v>
      </c>
      <c r="R263" s="156">
        <f t="shared" si="77"/>
        <v>0</v>
      </c>
      <c r="S263" s="230"/>
      <c r="T263" s="156">
        <v>0.37</v>
      </c>
      <c r="U263" s="234"/>
      <c r="V263" s="157">
        <f>T263*H263</f>
        <v>0.4995</v>
      </c>
      <c r="AP263" s="219" t="s">
        <v>144</v>
      </c>
      <c r="AR263" s="219" t="s">
        <v>139</v>
      </c>
      <c r="AS263" s="219" t="s">
        <v>79</v>
      </c>
      <c r="AW263" s="219" t="s">
        <v>137</v>
      </c>
      <c r="BC263" s="158">
        <f t="shared" si="68"/>
        <v>0</v>
      </c>
      <c r="BD263" s="158">
        <f t="shared" si="69"/>
        <v>598.04999999999995</v>
      </c>
      <c r="BE263" s="158">
        <f t="shared" si="70"/>
        <v>0</v>
      </c>
      <c r="BF263" s="158">
        <f t="shared" si="71"/>
        <v>0</v>
      </c>
      <c r="BG263" s="158">
        <f t="shared" si="72"/>
        <v>0</v>
      </c>
      <c r="BH263" s="219" t="s">
        <v>79</v>
      </c>
      <c r="BI263" s="158">
        <f t="shared" si="73"/>
        <v>598.04999999999995</v>
      </c>
      <c r="BJ263" s="219" t="s">
        <v>144</v>
      </c>
      <c r="BK263" s="219" t="s">
        <v>671</v>
      </c>
      <c r="BO263" s="315"/>
      <c r="BP263" s="316">
        <f t="shared" si="74"/>
        <v>0</v>
      </c>
      <c r="BQ263" s="325">
        <v>1.35</v>
      </c>
      <c r="BR263" s="316">
        <f t="shared" si="75"/>
        <v>598.05000000000007</v>
      </c>
      <c r="BS263" s="315"/>
      <c r="BT263" s="316">
        <f t="shared" si="76"/>
        <v>0</v>
      </c>
    </row>
    <row r="264" spans="1:72" s="217" customFormat="1" ht="16.5" customHeight="1" x14ac:dyDescent="0.2">
      <c r="A264" s="172"/>
      <c r="B264" s="26"/>
      <c r="C264" s="190" t="s">
        <v>2201</v>
      </c>
      <c r="D264" s="187" t="s">
        <v>139</v>
      </c>
      <c r="E264" s="265" t="s">
        <v>697</v>
      </c>
      <c r="F264" s="268" t="s">
        <v>2263</v>
      </c>
      <c r="G264" s="187" t="s">
        <v>142</v>
      </c>
      <c r="H264" s="300">
        <v>58.628700000000002</v>
      </c>
      <c r="I264" s="188">
        <v>2005</v>
      </c>
      <c r="J264" s="189">
        <f t="shared" ref="J264:J294" si="78">ROUND(I264*H264,2)</f>
        <v>117550.54</v>
      </c>
      <c r="K264" s="266"/>
      <c r="L264" s="30"/>
      <c r="M264" s="154" t="s">
        <v>1</v>
      </c>
      <c r="N264" s="155" t="s">
        <v>38</v>
      </c>
      <c r="O264" s="51"/>
      <c r="P264" s="156">
        <f t="shared" ref="P264:P294" si="79">O264*H264</f>
        <v>0</v>
      </c>
      <c r="Q264" s="156">
        <v>0</v>
      </c>
      <c r="R264" s="156">
        <f t="shared" si="77"/>
        <v>0</v>
      </c>
      <c r="S264" s="230"/>
      <c r="T264" s="156">
        <v>1.4</v>
      </c>
      <c r="U264" s="210">
        <f>T264*H264</f>
        <v>82.080179999999999</v>
      </c>
      <c r="V264" s="157"/>
      <c r="AP264" s="219" t="s">
        <v>144</v>
      </c>
      <c r="AR264" s="219" t="s">
        <v>139</v>
      </c>
      <c r="AS264" s="219" t="s">
        <v>79</v>
      </c>
      <c r="AW264" s="219" t="s">
        <v>137</v>
      </c>
      <c r="BC264" s="158">
        <f t="shared" ref="BC264:BC294" si="80">IF(N264="základní",J264,0)</f>
        <v>0</v>
      </c>
      <c r="BD264" s="158">
        <f t="shared" ref="BD264:BD294" si="81">IF(N264="snížená",J264,0)</f>
        <v>117550.54</v>
      </c>
      <c r="BE264" s="158">
        <f t="shared" ref="BE264:BE294" si="82">IF(N264="zákl. přenesená",J264,0)</f>
        <v>0</v>
      </c>
      <c r="BF264" s="158">
        <f t="shared" ref="BF264:BF294" si="83">IF(N264="sníž. přenesená",J264,0)</f>
        <v>0</v>
      </c>
      <c r="BG264" s="158">
        <f t="shared" ref="BG264:BG294" si="84">IF(N264="nulová",J264,0)</f>
        <v>0</v>
      </c>
      <c r="BH264" s="219" t="s">
        <v>79</v>
      </c>
      <c r="BI264" s="158">
        <f t="shared" ref="BI264:BI294" si="85">ROUND(I264*H264,2)</f>
        <v>117550.54</v>
      </c>
      <c r="BJ264" s="219" t="s">
        <v>144</v>
      </c>
      <c r="BK264" s="219" t="s">
        <v>698</v>
      </c>
      <c r="BO264" s="315"/>
      <c r="BP264" s="316">
        <f t="shared" si="74"/>
        <v>0</v>
      </c>
      <c r="BQ264" s="326">
        <v>19.8</v>
      </c>
      <c r="BR264" s="316">
        <f t="shared" si="75"/>
        <v>39699</v>
      </c>
      <c r="BS264" s="328">
        <v>14.064</v>
      </c>
      <c r="BT264" s="316">
        <f t="shared" si="76"/>
        <v>28198.32</v>
      </c>
    </row>
    <row r="265" spans="1:72" s="217" customFormat="1" ht="16.5" customHeight="1" x14ac:dyDescent="0.2">
      <c r="A265" s="172"/>
      <c r="B265" s="26"/>
      <c r="C265" s="190" t="s">
        <v>2202</v>
      </c>
      <c r="D265" s="187" t="s">
        <v>139</v>
      </c>
      <c r="E265" s="267" t="s">
        <v>2164</v>
      </c>
      <c r="F265" s="268" t="s">
        <v>2165</v>
      </c>
      <c r="G265" s="190" t="s">
        <v>223</v>
      </c>
      <c r="H265" s="300">
        <v>73.045000000000002</v>
      </c>
      <c r="I265" s="188">
        <v>368</v>
      </c>
      <c r="J265" s="189">
        <f t="shared" si="78"/>
        <v>26880.560000000001</v>
      </c>
      <c r="K265" s="266"/>
      <c r="L265" s="30"/>
      <c r="M265" s="154" t="s">
        <v>1</v>
      </c>
      <c r="N265" s="155" t="s">
        <v>38</v>
      </c>
      <c r="O265" s="51"/>
      <c r="P265" s="156">
        <f t="shared" si="79"/>
        <v>0</v>
      </c>
      <c r="Q265" s="156">
        <v>0</v>
      </c>
      <c r="R265" s="156">
        <f t="shared" si="77"/>
        <v>0</v>
      </c>
      <c r="S265" s="230"/>
      <c r="T265" s="156">
        <v>0.27900000000000003</v>
      </c>
      <c r="U265" s="210">
        <f>T265*H265</f>
        <v>20.379555000000003</v>
      </c>
      <c r="V265" s="157"/>
      <c r="AP265" s="219" t="s">
        <v>144</v>
      </c>
      <c r="AR265" s="219" t="s">
        <v>139</v>
      </c>
      <c r="AS265" s="219" t="s">
        <v>79</v>
      </c>
      <c r="AW265" s="219" t="s">
        <v>137</v>
      </c>
      <c r="BC265" s="158">
        <f t="shared" si="80"/>
        <v>0</v>
      </c>
      <c r="BD265" s="158">
        <f t="shared" si="81"/>
        <v>26880.560000000001</v>
      </c>
      <c r="BE265" s="158">
        <f t="shared" si="82"/>
        <v>0</v>
      </c>
      <c r="BF265" s="158">
        <f t="shared" si="83"/>
        <v>0</v>
      </c>
      <c r="BG265" s="158">
        <f t="shared" si="84"/>
        <v>0</v>
      </c>
      <c r="BH265" s="219" t="s">
        <v>79</v>
      </c>
      <c r="BI265" s="158">
        <f t="shared" si="85"/>
        <v>26880.560000000001</v>
      </c>
      <c r="BJ265" s="219" t="s">
        <v>144</v>
      </c>
      <c r="BK265" s="219" t="s">
        <v>671</v>
      </c>
      <c r="BO265" s="315"/>
      <c r="BP265" s="316">
        <f t="shared" si="74"/>
        <v>0</v>
      </c>
      <c r="BQ265" s="317"/>
      <c r="BR265" s="316">
        <f t="shared" si="75"/>
        <v>0</v>
      </c>
      <c r="BS265" s="328">
        <v>73.045000000000002</v>
      </c>
      <c r="BT265" s="316">
        <f t="shared" si="76"/>
        <v>26880.560000000001</v>
      </c>
    </row>
    <row r="266" spans="1:72" s="217" customFormat="1" ht="16.5" customHeight="1" x14ac:dyDescent="0.2">
      <c r="A266" s="172"/>
      <c r="B266" s="26"/>
      <c r="C266" s="190" t="s">
        <v>2203</v>
      </c>
      <c r="D266" s="187" t="s">
        <v>139</v>
      </c>
      <c r="E266" s="267" t="s">
        <v>2172</v>
      </c>
      <c r="F266" s="268" t="s">
        <v>2169</v>
      </c>
      <c r="G266" s="190" t="s">
        <v>223</v>
      </c>
      <c r="H266" s="300">
        <v>77.015000000000001</v>
      </c>
      <c r="I266" s="188">
        <v>887</v>
      </c>
      <c r="J266" s="189">
        <f t="shared" si="78"/>
        <v>68312.31</v>
      </c>
      <c r="K266" s="266"/>
      <c r="L266" s="30"/>
      <c r="M266" s="154" t="s">
        <v>1</v>
      </c>
      <c r="N266" s="155" t="s">
        <v>38</v>
      </c>
      <c r="O266" s="51"/>
      <c r="P266" s="156">
        <f t="shared" si="79"/>
        <v>0</v>
      </c>
      <c r="Q266" s="156">
        <v>8.4599999999999995E-2</v>
      </c>
      <c r="R266" s="156"/>
      <c r="S266" s="209">
        <f>Q266*H266</f>
        <v>6.5154689999999995</v>
      </c>
      <c r="T266" s="156">
        <v>0</v>
      </c>
      <c r="U266" s="234"/>
      <c r="V266" s="157">
        <f>T266*H266</f>
        <v>0</v>
      </c>
      <c r="AP266" s="219" t="s">
        <v>144</v>
      </c>
      <c r="AR266" s="219" t="s">
        <v>139</v>
      </c>
      <c r="AS266" s="219" t="s">
        <v>79</v>
      </c>
      <c r="AW266" s="219" t="s">
        <v>137</v>
      </c>
      <c r="BC266" s="158">
        <f t="shared" si="80"/>
        <v>0</v>
      </c>
      <c r="BD266" s="158">
        <f t="shared" si="81"/>
        <v>68312.31</v>
      </c>
      <c r="BE266" s="158">
        <f t="shared" si="82"/>
        <v>0</v>
      </c>
      <c r="BF266" s="158">
        <f t="shared" si="83"/>
        <v>0</v>
      </c>
      <c r="BG266" s="158">
        <f t="shared" si="84"/>
        <v>0</v>
      </c>
      <c r="BH266" s="219" t="s">
        <v>79</v>
      </c>
      <c r="BI266" s="158">
        <f t="shared" si="85"/>
        <v>68312.31</v>
      </c>
      <c r="BJ266" s="219" t="s">
        <v>144</v>
      </c>
      <c r="BK266" s="219" t="s">
        <v>671</v>
      </c>
      <c r="BO266" s="315"/>
      <c r="BP266" s="316">
        <f t="shared" si="74"/>
        <v>0</v>
      </c>
      <c r="BQ266" s="326">
        <v>7.56</v>
      </c>
      <c r="BR266" s="316">
        <f t="shared" si="75"/>
        <v>6705.7199999999993</v>
      </c>
      <c r="BS266" s="328">
        <v>69.454999999999998</v>
      </c>
      <c r="BT266" s="316">
        <f t="shared" si="76"/>
        <v>61606.584999999999</v>
      </c>
    </row>
    <row r="267" spans="1:72" s="217" customFormat="1" ht="16.5" customHeight="1" x14ac:dyDescent="0.2">
      <c r="A267" s="172"/>
      <c r="B267" s="26"/>
      <c r="C267" s="190" t="s">
        <v>2204</v>
      </c>
      <c r="D267" s="187" t="s">
        <v>139</v>
      </c>
      <c r="E267" s="267" t="s">
        <v>2171</v>
      </c>
      <c r="F267" s="268" t="s">
        <v>2170</v>
      </c>
      <c r="G267" s="190" t="s">
        <v>223</v>
      </c>
      <c r="H267" s="300">
        <v>77.015000000000001</v>
      </c>
      <c r="I267" s="188">
        <v>178</v>
      </c>
      <c r="J267" s="189">
        <f t="shared" si="78"/>
        <v>13708.67</v>
      </c>
      <c r="K267" s="266"/>
      <c r="L267" s="30"/>
      <c r="M267" s="154" t="s">
        <v>1</v>
      </c>
      <c r="N267" s="155" t="s">
        <v>38</v>
      </c>
      <c r="O267" s="51"/>
      <c r="P267" s="156">
        <f t="shared" si="79"/>
        <v>0</v>
      </c>
      <c r="Q267" s="156">
        <v>0</v>
      </c>
      <c r="R267" s="156">
        <f t="shared" ref="R267:R297" si="86">Q267*H267</f>
        <v>0</v>
      </c>
      <c r="S267" s="230"/>
      <c r="T267" s="156">
        <v>0</v>
      </c>
      <c r="U267" s="234"/>
      <c r="V267" s="157">
        <f>T267*H267</f>
        <v>0</v>
      </c>
      <c r="AP267" s="219" t="s">
        <v>144</v>
      </c>
      <c r="AR267" s="219" t="s">
        <v>139</v>
      </c>
      <c r="AS267" s="219" t="s">
        <v>79</v>
      </c>
      <c r="AW267" s="219" t="s">
        <v>137</v>
      </c>
      <c r="BC267" s="158">
        <f t="shared" si="80"/>
        <v>0</v>
      </c>
      <c r="BD267" s="158">
        <f t="shared" si="81"/>
        <v>13708.67</v>
      </c>
      <c r="BE267" s="158">
        <f t="shared" si="82"/>
        <v>0</v>
      </c>
      <c r="BF267" s="158">
        <f t="shared" si="83"/>
        <v>0</v>
      </c>
      <c r="BG267" s="158">
        <f t="shared" si="84"/>
        <v>0</v>
      </c>
      <c r="BH267" s="219" t="s">
        <v>79</v>
      </c>
      <c r="BI267" s="158">
        <f t="shared" si="85"/>
        <v>13708.67</v>
      </c>
      <c r="BJ267" s="219" t="s">
        <v>144</v>
      </c>
      <c r="BK267" s="219" t="s">
        <v>671</v>
      </c>
      <c r="BO267" s="315"/>
      <c r="BP267" s="316">
        <f t="shared" si="74"/>
        <v>0</v>
      </c>
      <c r="BQ267" s="326">
        <v>7.56</v>
      </c>
      <c r="BR267" s="316">
        <f t="shared" si="75"/>
        <v>1345.6799999999998</v>
      </c>
      <c r="BS267" s="328">
        <v>69.454999999999998</v>
      </c>
      <c r="BT267" s="316">
        <f t="shared" si="76"/>
        <v>12362.99</v>
      </c>
    </row>
    <row r="268" spans="1:72" s="217" customFormat="1" ht="16.5" customHeight="1" x14ac:dyDescent="0.2">
      <c r="A268" s="172"/>
      <c r="B268" s="26"/>
      <c r="C268" s="170" t="s">
        <v>672</v>
      </c>
      <c r="D268" s="151" t="s">
        <v>139</v>
      </c>
      <c r="E268" s="261" t="s">
        <v>673</v>
      </c>
      <c r="F268" s="262" t="s">
        <v>674</v>
      </c>
      <c r="G268" s="151" t="s">
        <v>196</v>
      </c>
      <c r="H268" s="298">
        <v>0.24399999999999999</v>
      </c>
      <c r="I268" s="152">
        <v>7265</v>
      </c>
      <c r="J268" s="153">
        <f t="shared" si="78"/>
        <v>1772.66</v>
      </c>
      <c r="K268" s="262" t="s">
        <v>143</v>
      </c>
      <c r="L268" s="30"/>
      <c r="M268" s="154" t="s">
        <v>1</v>
      </c>
      <c r="N268" s="155" t="s">
        <v>38</v>
      </c>
      <c r="O268" s="51"/>
      <c r="P268" s="156">
        <f t="shared" si="79"/>
        <v>0</v>
      </c>
      <c r="Q268" s="156">
        <v>0</v>
      </c>
      <c r="R268" s="156">
        <f t="shared" si="86"/>
        <v>0</v>
      </c>
      <c r="S268" s="230"/>
      <c r="T268" s="156">
        <v>1</v>
      </c>
      <c r="U268" s="234"/>
      <c r="V268" s="157">
        <f>T268*H268</f>
        <v>0.24399999999999999</v>
      </c>
      <c r="AP268" s="219" t="s">
        <v>144</v>
      </c>
      <c r="AR268" s="219" t="s">
        <v>139</v>
      </c>
      <c r="AS268" s="219" t="s">
        <v>79</v>
      </c>
      <c r="AW268" s="219" t="s">
        <v>137</v>
      </c>
      <c r="BC268" s="158">
        <f t="shared" si="80"/>
        <v>0</v>
      </c>
      <c r="BD268" s="158">
        <f t="shared" si="81"/>
        <v>1772.66</v>
      </c>
      <c r="BE268" s="158">
        <f t="shared" si="82"/>
        <v>0</v>
      </c>
      <c r="BF268" s="158">
        <f t="shared" si="83"/>
        <v>0</v>
      </c>
      <c r="BG268" s="158">
        <f t="shared" si="84"/>
        <v>0</v>
      </c>
      <c r="BH268" s="219" t="s">
        <v>79</v>
      </c>
      <c r="BI268" s="158">
        <f t="shared" si="85"/>
        <v>1772.66</v>
      </c>
      <c r="BJ268" s="219" t="s">
        <v>144</v>
      </c>
      <c r="BK268" s="219" t="s">
        <v>675</v>
      </c>
      <c r="BO268" s="315">
        <v>0.24399999999999999</v>
      </c>
      <c r="BP268" s="316">
        <f t="shared" si="74"/>
        <v>1772.6599999999999</v>
      </c>
      <c r="BQ268" s="317"/>
      <c r="BR268" s="316">
        <f t="shared" si="75"/>
        <v>0</v>
      </c>
      <c r="BS268" s="315"/>
      <c r="BT268" s="316">
        <f t="shared" si="76"/>
        <v>0</v>
      </c>
    </row>
    <row r="269" spans="1:72" s="217" customFormat="1" ht="16.5" customHeight="1" x14ac:dyDescent="0.2">
      <c r="A269" s="172"/>
      <c r="B269" s="26"/>
      <c r="C269" s="191" t="s">
        <v>2208</v>
      </c>
      <c r="D269" s="192" t="s">
        <v>139</v>
      </c>
      <c r="E269" s="269" t="s">
        <v>673</v>
      </c>
      <c r="F269" s="271" t="s">
        <v>674</v>
      </c>
      <c r="G269" s="192" t="s">
        <v>196</v>
      </c>
      <c r="H269" s="301">
        <v>0.504</v>
      </c>
      <c r="I269" s="193">
        <v>7265</v>
      </c>
      <c r="J269" s="194">
        <f t="shared" si="78"/>
        <v>3661.56</v>
      </c>
      <c r="K269" s="271" t="s">
        <v>143</v>
      </c>
      <c r="L269" s="30"/>
      <c r="M269" s="154" t="s">
        <v>1</v>
      </c>
      <c r="N269" s="155" t="s">
        <v>38</v>
      </c>
      <c r="O269" s="51"/>
      <c r="P269" s="156">
        <f t="shared" si="79"/>
        <v>0</v>
      </c>
      <c r="Q269" s="156">
        <v>0</v>
      </c>
      <c r="R269" s="156">
        <f t="shared" si="86"/>
        <v>0</v>
      </c>
      <c r="S269" s="230"/>
      <c r="T269" s="156">
        <v>1</v>
      </c>
      <c r="U269" s="220">
        <f>T269*H269</f>
        <v>0.504</v>
      </c>
      <c r="V269" s="157"/>
      <c r="AP269" s="219" t="s">
        <v>144</v>
      </c>
      <c r="AR269" s="219" t="s">
        <v>139</v>
      </c>
      <c r="AS269" s="219" t="s">
        <v>79</v>
      </c>
      <c r="AW269" s="219" t="s">
        <v>137</v>
      </c>
      <c r="BC269" s="158">
        <f t="shared" si="80"/>
        <v>0</v>
      </c>
      <c r="BD269" s="158">
        <f t="shared" si="81"/>
        <v>3661.56</v>
      </c>
      <c r="BE269" s="158">
        <f t="shared" si="82"/>
        <v>0</v>
      </c>
      <c r="BF269" s="158">
        <f t="shared" si="83"/>
        <v>0</v>
      </c>
      <c r="BG269" s="158">
        <f t="shared" si="84"/>
        <v>0</v>
      </c>
      <c r="BH269" s="219" t="s">
        <v>79</v>
      </c>
      <c r="BI269" s="158">
        <f t="shared" si="85"/>
        <v>3661.56</v>
      </c>
      <c r="BJ269" s="219" t="s">
        <v>144</v>
      </c>
      <c r="BK269" s="219" t="s">
        <v>675</v>
      </c>
      <c r="BO269" s="315"/>
      <c r="BP269" s="316">
        <f t="shared" si="74"/>
        <v>0</v>
      </c>
      <c r="BQ269" s="326">
        <v>0.1953</v>
      </c>
      <c r="BR269" s="316">
        <f t="shared" si="75"/>
        <v>1418.8544999999999</v>
      </c>
      <c r="BS269" s="328">
        <v>0.29299999999999998</v>
      </c>
      <c r="BT269" s="316">
        <f t="shared" si="76"/>
        <v>2128.645</v>
      </c>
    </row>
    <row r="270" spans="1:72" s="217" customFormat="1" ht="16.5" customHeight="1" x14ac:dyDescent="0.2">
      <c r="A270" s="172"/>
      <c r="B270" s="26"/>
      <c r="C270" s="190" t="s">
        <v>2205</v>
      </c>
      <c r="D270" s="187" t="s">
        <v>139</v>
      </c>
      <c r="E270" s="267" t="s">
        <v>2162</v>
      </c>
      <c r="F270" s="268" t="s">
        <v>2163</v>
      </c>
      <c r="G270" s="190" t="s">
        <v>142</v>
      </c>
      <c r="H270" s="300">
        <v>12.085000000000001</v>
      </c>
      <c r="I270" s="188">
        <v>1350</v>
      </c>
      <c r="J270" s="189">
        <f t="shared" si="78"/>
        <v>16314.75</v>
      </c>
      <c r="K270" s="266"/>
      <c r="L270" s="30"/>
      <c r="M270" s="154" t="s">
        <v>1</v>
      </c>
      <c r="N270" s="155" t="s">
        <v>38</v>
      </c>
      <c r="O270" s="51"/>
      <c r="P270" s="156">
        <f t="shared" si="79"/>
        <v>0</v>
      </c>
      <c r="Q270" s="156">
        <v>0</v>
      </c>
      <c r="R270" s="156">
        <f t="shared" si="86"/>
        <v>0</v>
      </c>
      <c r="S270" s="230"/>
      <c r="T270" s="156">
        <v>1.8</v>
      </c>
      <c r="U270" s="210">
        <f>T270*H270</f>
        <v>21.753000000000004</v>
      </c>
      <c r="V270" s="157"/>
      <c r="AP270" s="219" t="s">
        <v>144</v>
      </c>
      <c r="AR270" s="219" t="s">
        <v>139</v>
      </c>
      <c r="AS270" s="219" t="s">
        <v>79</v>
      </c>
      <c r="AW270" s="219" t="s">
        <v>137</v>
      </c>
      <c r="BC270" s="158">
        <f t="shared" si="80"/>
        <v>0</v>
      </c>
      <c r="BD270" s="158">
        <f t="shared" si="81"/>
        <v>16314.75</v>
      </c>
      <c r="BE270" s="158">
        <f t="shared" si="82"/>
        <v>0</v>
      </c>
      <c r="BF270" s="158">
        <f t="shared" si="83"/>
        <v>0</v>
      </c>
      <c r="BG270" s="158">
        <f t="shared" si="84"/>
        <v>0</v>
      </c>
      <c r="BH270" s="219" t="s">
        <v>79</v>
      </c>
      <c r="BI270" s="158">
        <f t="shared" si="85"/>
        <v>16314.75</v>
      </c>
      <c r="BJ270" s="219" t="s">
        <v>144</v>
      </c>
      <c r="BK270" s="219" t="s">
        <v>675</v>
      </c>
      <c r="BO270" s="315"/>
      <c r="BP270" s="316">
        <f t="shared" si="74"/>
        <v>0</v>
      </c>
      <c r="BQ270" s="326">
        <v>0.1794</v>
      </c>
      <c r="BR270" s="316">
        <f t="shared" si="75"/>
        <v>242.19</v>
      </c>
      <c r="BS270" s="328">
        <v>11.81</v>
      </c>
      <c r="BT270" s="316">
        <f t="shared" si="76"/>
        <v>15943.5</v>
      </c>
    </row>
    <row r="271" spans="1:72" s="217" customFormat="1" ht="16.5" customHeight="1" x14ac:dyDescent="0.2">
      <c r="A271" s="172"/>
      <c r="B271" s="26"/>
      <c r="C271" s="170" t="s">
        <v>676</v>
      </c>
      <c r="D271" s="151" t="s">
        <v>139</v>
      </c>
      <c r="E271" s="261" t="s">
        <v>677</v>
      </c>
      <c r="F271" s="262" t="s">
        <v>678</v>
      </c>
      <c r="G271" s="151" t="s">
        <v>142</v>
      </c>
      <c r="H271" s="298">
        <v>11.365</v>
      </c>
      <c r="I271" s="152">
        <v>2195</v>
      </c>
      <c r="J271" s="153">
        <f t="shared" si="78"/>
        <v>24946.18</v>
      </c>
      <c r="K271" s="262" t="s">
        <v>143</v>
      </c>
      <c r="L271" s="30"/>
      <c r="M271" s="154" t="s">
        <v>1</v>
      </c>
      <c r="N271" s="155" t="s">
        <v>38</v>
      </c>
      <c r="O271" s="51"/>
      <c r="P271" s="156">
        <f t="shared" si="79"/>
        <v>0</v>
      </c>
      <c r="Q271" s="156">
        <v>0</v>
      </c>
      <c r="R271" s="156">
        <f t="shared" si="86"/>
        <v>0</v>
      </c>
      <c r="S271" s="230"/>
      <c r="T271" s="156">
        <v>2.2000000000000002</v>
      </c>
      <c r="U271" s="234"/>
      <c r="V271" s="157">
        <f>T271*H271</f>
        <v>25.003000000000004</v>
      </c>
      <c r="AP271" s="219" t="s">
        <v>144</v>
      </c>
      <c r="AR271" s="219" t="s">
        <v>139</v>
      </c>
      <c r="AS271" s="219" t="s">
        <v>79</v>
      </c>
      <c r="AW271" s="219" t="s">
        <v>137</v>
      </c>
      <c r="BC271" s="158">
        <f t="shared" si="80"/>
        <v>0</v>
      </c>
      <c r="BD271" s="158">
        <f t="shared" si="81"/>
        <v>24946.18</v>
      </c>
      <c r="BE271" s="158">
        <f t="shared" si="82"/>
        <v>0</v>
      </c>
      <c r="BF271" s="158">
        <f t="shared" si="83"/>
        <v>0</v>
      </c>
      <c r="BG271" s="158">
        <f t="shared" si="84"/>
        <v>0</v>
      </c>
      <c r="BH271" s="219" t="s">
        <v>79</v>
      </c>
      <c r="BI271" s="158">
        <f t="shared" si="85"/>
        <v>24946.18</v>
      </c>
      <c r="BJ271" s="219" t="s">
        <v>144</v>
      </c>
      <c r="BK271" s="219" t="s">
        <v>679</v>
      </c>
      <c r="BO271" s="315"/>
      <c r="BP271" s="316">
        <f t="shared" si="74"/>
        <v>0</v>
      </c>
      <c r="BQ271" s="317"/>
      <c r="BR271" s="316">
        <f t="shared" si="75"/>
        <v>0</v>
      </c>
      <c r="BS271" s="315"/>
      <c r="BT271" s="316">
        <f t="shared" si="76"/>
        <v>0</v>
      </c>
    </row>
    <row r="272" spans="1:72" s="217" customFormat="1" ht="16.5" customHeight="1" x14ac:dyDescent="0.2">
      <c r="A272" s="172"/>
      <c r="B272" s="26"/>
      <c r="C272" s="190" t="s">
        <v>2206</v>
      </c>
      <c r="D272" s="187" t="s">
        <v>139</v>
      </c>
      <c r="E272" s="267" t="s">
        <v>2154</v>
      </c>
      <c r="F272" s="268" t="s">
        <v>2155</v>
      </c>
      <c r="G272" s="187" t="s">
        <v>142</v>
      </c>
      <c r="H272" s="300">
        <v>6.0862999999999996</v>
      </c>
      <c r="I272" s="188">
        <v>2865</v>
      </c>
      <c r="J272" s="189">
        <f t="shared" si="78"/>
        <v>17437.25</v>
      </c>
      <c r="K272" s="266"/>
      <c r="L272" s="30"/>
      <c r="M272" s="154" t="s">
        <v>1</v>
      </c>
      <c r="N272" s="155" t="s">
        <v>38</v>
      </c>
      <c r="O272" s="51"/>
      <c r="P272" s="156">
        <f t="shared" si="79"/>
        <v>0</v>
      </c>
      <c r="Q272" s="156">
        <v>0</v>
      </c>
      <c r="R272" s="156">
        <f t="shared" si="86"/>
        <v>0</v>
      </c>
      <c r="S272" s="230"/>
      <c r="T272" s="156">
        <v>2.2000000000000002</v>
      </c>
      <c r="U272" s="210">
        <f>T272*H272</f>
        <v>13.389860000000001</v>
      </c>
      <c r="V272" s="157"/>
      <c r="AP272" s="219" t="s">
        <v>144</v>
      </c>
      <c r="AR272" s="219" t="s">
        <v>139</v>
      </c>
      <c r="AS272" s="219" t="s">
        <v>79</v>
      </c>
      <c r="AW272" s="219" t="s">
        <v>137</v>
      </c>
      <c r="BC272" s="158">
        <f t="shared" si="80"/>
        <v>0</v>
      </c>
      <c r="BD272" s="158">
        <f t="shared" si="81"/>
        <v>17437.25</v>
      </c>
      <c r="BE272" s="158">
        <f t="shared" si="82"/>
        <v>0</v>
      </c>
      <c r="BF272" s="158">
        <f t="shared" si="83"/>
        <v>0</v>
      </c>
      <c r="BG272" s="158">
        <f t="shared" si="84"/>
        <v>0</v>
      </c>
      <c r="BH272" s="219" t="s">
        <v>79</v>
      </c>
      <c r="BI272" s="158">
        <f t="shared" si="85"/>
        <v>17437.25</v>
      </c>
      <c r="BJ272" s="219" t="s">
        <v>144</v>
      </c>
      <c r="BK272" s="219" t="s">
        <v>679</v>
      </c>
      <c r="BO272" s="315"/>
      <c r="BP272" s="316">
        <f t="shared" si="74"/>
        <v>0</v>
      </c>
      <c r="BQ272" s="317"/>
      <c r="BR272" s="316">
        <f t="shared" si="75"/>
        <v>0</v>
      </c>
      <c r="BS272" s="328">
        <v>6.0830000000000002</v>
      </c>
      <c r="BT272" s="316">
        <f t="shared" si="76"/>
        <v>17427.795000000002</v>
      </c>
    </row>
    <row r="273" spans="1:72" s="217" customFormat="1" ht="16.5" customHeight="1" x14ac:dyDescent="0.2">
      <c r="A273" s="172"/>
      <c r="B273" s="26"/>
      <c r="C273" s="190" t="s">
        <v>2207</v>
      </c>
      <c r="D273" s="187" t="s">
        <v>139</v>
      </c>
      <c r="E273" s="267" t="s">
        <v>2157</v>
      </c>
      <c r="F273" s="268" t="s">
        <v>2156</v>
      </c>
      <c r="G273" s="187" t="s">
        <v>142</v>
      </c>
      <c r="H273" s="300">
        <v>2.4889999999999999</v>
      </c>
      <c r="I273" s="188">
        <v>1565</v>
      </c>
      <c r="J273" s="189">
        <f t="shared" si="78"/>
        <v>3895.29</v>
      </c>
      <c r="K273" s="266"/>
      <c r="L273" s="30"/>
      <c r="M273" s="154" t="s">
        <v>1</v>
      </c>
      <c r="N273" s="155" t="s">
        <v>38</v>
      </c>
      <c r="O273" s="51"/>
      <c r="P273" s="156">
        <f t="shared" si="79"/>
        <v>0</v>
      </c>
      <c r="Q273" s="156">
        <v>0</v>
      </c>
      <c r="R273" s="156">
        <f t="shared" si="86"/>
        <v>0</v>
      </c>
      <c r="S273" s="230"/>
      <c r="T273" s="156">
        <v>2.2000000000000002</v>
      </c>
      <c r="U273" s="210">
        <f>T273*H273</f>
        <v>5.4758000000000004</v>
      </c>
      <c r="V273" s="157"/>
      <c r="AP273" s="219" t="s">
        <v>144</v>
      </c>
      <c r="AR273" s="219" t="s">
        <v>139</v>
      </c>
      <c r="AS273" s="219" t="s">
        <v>79</v>
      </c>
      <c r="AW273" s="219" t="s">
        <v>137</v>
      </c>
      <c r="BC273" s="158">
        <f t="shared" si="80"/>
        <v>0</v>
      </c>
      <c r="BD273" s="158">
        <f t="shared" si="81"/>
        <v>3895.29</v>
      </c>
      <c r="BE273" s="158">
        <f t="shared" si="82"/>
        <v>0</v>
      </c>
      <c r="BF273" s="158">
        <f t="shared" si="83"/>
        <v>0</v>
      </c>
      <c r="BG273" s="158">
        <f t="shared" si="84"/>
        <v>0</v>
      </c>
      <c r="BH273" s="219" t="s">
        <v>79</v>
      </c>
      <c r="BI273" s="158">
        <f t="shared" si="85"/>
        <v>3895.29</v>
      </c>
      <c r="BJ273" s="219" t="s">
        <v>144</v>
      </c>
      <c r="BK273" s="219" t="s">
        <v>679</v>
      </c>
      <c r="BO273" s="315"/>
      <c r="BP273" s="316">
        <f t="shared" si="74"/>
        <v>0</v>
      </c>
      <c r="BQ273" s="317"/>
      <c r="BR273" s="316">
        <f t="shared" si="75"/>
        <v>0</v>
      </c>
      <c r="BS273" s="328">
        <v>2.48</v>
      </c>
      <c r="BT273" s="316">
        <f t="shared" si="76"/>
        <v>3881.2</v>
      </c>
    </row>
    <row r="274" spans="1:72" s="217" customFormat="1" ht="16.5" customHeight="1" x14ac:dyDescent="0.2">
      <c r="A274" s="172"/>
      <c r="B274" s="26"/>
      <c r="C274" s="170" t="s">
        <v>680</v>
      </c>
      <c r="D274" s="151" t="s">
        <v>139</v>
      </c>
      <c r="E274" s="261" t="s">
        <v>681</v>
      </c>
      <c r="F274" s="262" t="s">
        <v>682</v>
      </c>
      <c r="G274" s="151" t="s">
        <v>142</v>
      </c>
      <c r="H274" s="298">
        <v>11.365</v>
      </c>
      <c r="I274" s="152">
        <v>978</v>
      </c>
      <c r="J274" s="153">
        <f t="shared" si="78"/>
        <v>11114.97</v>
      </c>
      <c r="K274" s="262" t="s">
        <v>143</v>
      </c>
      <c r="L274" s="30"/>
      <c r="M274" s="154" t="s">
        <v>1</v>
      </c>
      <c r="N274" s="155" t="s">
        <v>38</v>
      </c>
      <c r="O274" s="51"/>
      <c r="P274" s="156">
        <f t="shared" si="79"/>
        <v>0</v>
      </c>
      <c r="Q274" s="156">
        <v>0</v>
      </c>
      <c r="R274" s="156">
        <f t="shared" si="86"/>
        <v>0</v>
      </c>
      <c r="S274" s="230"/>
      <c r="T274" s="156">
        <v>4.7000000000000002E-3</v>
      </c>
      <c r="U274" s="234"/>
      <c r="V274" s="157">
        <f t="shared" ref="V274:V281" si="87">T274*H274</f>
        <v>5.3415500000000005E-2</v>
      </c>
      <c r="AP274" s="219" t="s">
        <v>144</v>
      </c>
      <c r="AR274" s="219" t="s">
        <v>139</v>
      </c>
      <c r="AS274" s="219" t="s">
        <v>79</v>
      </c>
      <c r="AW274" s="219" t="s">
        <v>137</v>
      </c>
      <c r="BC274" s="158">
        <f t="shared" si="80"/>
        <v>0</v>
      </c>
      <c r="BD274" s="158">
        <f t="shared" si="81"/>
        <v>11114.97</v>
      </c>
      <c r="BE274" s="158">
        <f t="shared" si="82"/>
        <v>0</v>
      </c>
      <c r="BF274" s="158">
        <f t="shared" si="83"/>
        <v>0</v>
      </c>
      <c r="BG274" s="158">
        <f t="shared" si="84"/>
        <v>0</v>
      </c>
      <c r="BH274" s="219" t="s">
        <v>79</v>
      </c>
      <c r="BI274" s="158">
        <f t="shared" si="85"/>
        <v>11114.97</v>
      </c>
      <c r="BJ274" s="219" t="s">
        <v>144</v>
      </c>
      <c r="BK274" s="219" t="s">
        <v>683</v>
      </c>
      <c r="BO274" s="315"/>
      <c r="BP274" s="316">
        <f t="shared" si="74"/>
        <v>0</v>
      </c>
      <c r="BQ274" s="317"/>
      <c r="BR274" s="316">
        <f t="shared" si="75"/>
        <v>0</v>
      </c>
      <c r="BS274" s="327">
        <v>11.365</v>
      </c>
      <c r="BT274" s="316">
        <f t="shared" si="76"/>
        <v>11114.97</v>
      </c>
    </row>
    <row r="275" spans="1:72" s="217" customFormat="1" ht="16.5" customHeight="1" x14ac:dyDescent="0.2">
      <c r="A275" s="172"/>
      <c r="B275" s="26"/>
      <c r="C275" s="170" t="s">
        <v>684</v>
      </c>
      <c r="D275" s="151" t="s">
        <v>139</v>
      </c>
      <c r="E275" s="261" t="s">
        <v>685</v>
      </c>
      <c r="F275" s="262" t="s">
        <v>686</v>
      </c>
      <c r="G275" s="151" t="s">
        <v>223</v>
      </c>
      <c r="H275" s="298">
        <v>125.01</v>
      </c>
      <c r="I275" s="152">
        <v>175</v>
      </c>
      <c r="J275" s="153">
        <f t="shared" si="78"/>
        <v>21876.75</v>
      </c>
      <c r="K275" s="262" t="s">
        <v>143</v>
      </c>
      <c r="L275" s="30"/>
      <c r="M275" s="154" t="s">
        <v>1</v>
      </c>
      <c r="N275" s="155" t="s">
        <v>38</v>
      </c>
      <c r="O275" s="51"/>
      <c r="P275" s="156">
        <f t="shared" si="79"/>
        <v>0</v>
      </c>
      <c r="Q275" s="156">
        <v>0</v>
      </c>
      <c r="R275" s="156">
        <f t="shared" si="86"/>
        <v>0</v>
      </c>
      <c r="S275" s="230"/>
      <c r="T275" s="156">
        <v>0</v>
      </c>
      <c r="U275" s="234"/>
      <c r="V275" s="157">
        <f t="shared" si="87"/>
        <v>0</v>
      </c>
      <c r="AP275" s="219" t="s">
        <v>144</v>
      </c>
      <c r="AR275" s="219" t="s">
        <v>139</v>
      </c>
      <c r="AS275" s="219" t="s">
        <v>79</v>
      </c>
      <c r="AW275" s="219" t="s">
        <v>137</v>
      </c>
      <c r="BC275" s="158">
        <f t="shared" si="80"/>
        <v>0</v>
      </c>
      <c r="BD275" s="158">
        <f t="shared" si="81"/>
        <v>21876.75</v>
      </c>
      <c r="BE275" s="158">
        <f t="shared" si="82"/>
        <v>0</v>
      </c>
      <c r="BF275" s="158">
        <f t="shared" si="83"/>
        <v>0</v>
      </c>
      <c r="BG275" s="158">
        <f t="shared" si="84"/>
        <v>0</v>
      </c>
      <c r="BH275" s="219" t="s">
        <v>79</v>
      </c>
      <c r="BI275" s="158">
        <f t="shared" si="85"/>
        <v>21876.75</v>
      </c>
      <c r="BJ275" s="219" t="s">
        <v>144</v>
      </c>
      <c r="BK275" s="219" t="s">
        <v>687</v>
      </c>
      <c r="BO275" s="315"/>
      <c r="BP275" s="316">
        <f t="shared" si="74"/>
        <v>0</v>
      </c>
      <c r="BQ275" s="317"/>
      <c r="BR275" s="316">
        <f t="shared" si="75"/>
        <v>0</v>
      </c>
      <c r="BS275" s="315"/>
      <c r="BT275" s="316">
        <f t="shared" si="76"/>
        <v>0</v>
      </c>
    </row>
    <row r="276" spans="1:72" s="217" customFormat="1" ht="16.5" customHeight="1" x14ac:dyDescent="0.2">
      <c r="A276" s="172"/>
      <c r="B276" s="26"/>
      <c r="C276" s="170" t="s">
        <v>688</v>
      </c>
      <c r="D276" s="151" t="s">
        <v>139</v>
      </c>
      <c r="E276" s="261" t="s">
        <v>689</v>
      </c>
      <c r="F276" s="262" t="s">
        <v>690</v>
      </c>
      <c r="G276" s="151" t="s">
        <v>223</v>
      </c>
      <c r="H276" s="298">
        <v>250.02</v>
      </c>
      <c r="I276" s="152">
        <v>47</v>
      </c>
      <c r="J276" s="153">
        <f t="shared" si="78"/>
        <v>11750.94</v>
      </c>
      <c r="K276" s="262" t="s">
        <v>143</v>
      </c>
      <c r="L276" s="30"/>
      <c r="M276" s="154" t="s">
        <v>1</v>
      </c>
      <c r="N276" s="155" t="s">
        <v>38</v>
      </c>
      <c r="O276" s="51"/>
      <c r="P276" s="156">
        <f t="shared" si="79"/>
        <v>0</v>
      </c>
      <c r="Q276" s="156">
        <v>0</v>
      </c>
      <c r="R276" s="156">
        <f t="shared" si="86"/>
        <v>0</v>
      </c>
      <c r="S276" s="230"/>
      <c r="T276" s="156">
        <v>0</v>
      </c>
      <c r="U276" s="234"/>
      <c r="V276" s="157">
        <f t="shared" si="87"/>
        <v>0</v>
      </c>
      <c r="AP276" s="219" t="s">
        <v>144</v>
      </c>
      <c r="AR276" s="219" t="s">
        <v>139</v>
      </c>
      <c r="AS276" s="219" t="s">
        <v>79</v>
      </c>
      <c r="AW276" s="219" t="s">
        <v>137</v>
      </c>
      <c r="BC276" s="158">
        <f t="shared" si="80"/>
        <v>0</v>
      </c>
      <c r="BD276" s="158">
        <f t="shared" si="81"/>
        <v>11750.94</v>
      </c>
      <c r="BE276" s="158">
        <f t="shared" si="82"/>
        <v>0</v>
      </c>
      <c r="BF276" s="158">
        <f t="shared" si="83"/>
        <v>0</v>
      </c>
      <c r="BG276" s="158">
        <f t="shared" si="84"/>
        <v>0</v>
      </c>
      <c r="BH276" s="219" t="s">
        <v>79</v>
      </c>
      <c r="BI276" s="158">
        <f t="shared" si="85"/>
        <v>11750.94</v>
      </c>
      <c r="BJ276" s="219" t="s">
        <v>144</v>
      </c>
      <c r="BK276" s="219" t="s">
        <v>691</v>
      </c>
      <c r="BO276" s="315"/>
      <c r="BP276" s="316">
        <f t="shared" si="74"/>
        <v>0</v>
      </c>
      <c r="BQ276" s="317"/>
      <c r="BR276" s="316">
        <f t="shared" si="75"/>
        <v>0</v>
      </c>
      <c r="BS276" s="315"/>
      <c r="BT276" s="316">
        <f t="shared" si="76"/>
        <v>0</v>
      </c>
    </row>
    <row r="277" spans="1:72" s="217" customFormat="1" ht="16.5" customHeight="1" x14ac:dyDescent="0.2">
      <c r="A277" s="172"/>
      <c r="B277" s="26"/>
      <c r="C277" s="170" t="s">
        <v>692</v>
      </c>
      <c r="D277" s="151" t="s">
        <v>139</v>
      </c>
      <c r="E277" s="261" t="s">
        <v>693</v>
      </c>
      <c r="F277" s="262" t="s">
        <v>694</v>
      </c>
      <c r="G277" s="151" t="s">
        <v>223</v>
      </c>
      <c r="H277" s="298">
        <v>50.08</v>
      </c>
      <c r="I277" s="152">
        <v>85</v>
      </c>
      <c r="J277" s="153">
        <f t="shared" si="78"/>
        <v>4256.8</v>
      </c>
      <c r="K277" s="262" t="s">
        <v>143</v>
      </c>
      <c r="L277" s="30"/>
      <c r="M277" s="154" t="s">
        <v>1</v>
      </c>
      <c r="N277" s="155" t="s">
        <v>38</v>
      </c>
      <c r="O277" s="51"/>
      <c r="P277" s="156">
        <f t="shared" si="79"/>
        <v>0</v>
      </c>
      <c r="Q277" s="156">
        <v>0</v>
      </c>
      <c r="R277" s="156">
        <f t="shared" si="86"/>
        <v>0</v>
      </c>
      <c r="S277" s="230"/>
      <c r="T277" s="156">
        <v>5.7000000000000002E-2</v>
      </c>
      <c r="U277" s="234"/>
      <c r="V277" s="157">
        <f t="shared" si="87"/>
        <v>2.8545600000000002</v>
      </c>
      <c r="AP277" s="219" t="s">
        <v>144</v>
      </c>
      <c r="AR277" s="219" t="s">
        <v>139</v>
      </c>
      <c r="AS277" s="219" t="s">
        <v>79</v>
      </c>
      <c r="AW277" s="219" t="s">
        <v>137</v>
      </c>
      <c r="BC277" s="158">
        <f t="shared" si="80"/>
        <v>0</v>
      </c>
      <c r="BD277" s="158">
        <f t="shared" si="81"/>
        <v>4256.8</v>
      </c>
      <c r="BE277" s="158">
        <f t="shared" si="82"/>
        <v>0</v>
      </c>
      <c r="BF277" s="158">
        <f t="shared" si="83"/>
        <v>0</v>
      </c>
      <c r="BG277" s="158">
        <f t="shared" si="84"/>
        <v>0</v>
      </c>
      <c r="BH277" s="219" t="s">
        <v>79</v>
      </c>
      <c r="BI277" s="158">
        <f t="shared" si="85"/>
        <v>4256.8</v>
      </c>
      <c r="BJ277" s="219" t="s">
        <v>144</v>
      </c>
      <c r="BK277" s="219" t="s">
        <v>695</v>
      </c>
      <c r="BO277" s="315"/>
      <c r="BP277" s="316">
        <f t="shared" si="74"/>
        <v>0</v>
      </c>
      <c r="BQ277" s="317"/>
      <c r="BR277" s="316">
        <f t="shared" si="75"/>
        <v>0</v>
      </c>
      <c r="BS277" s="327">
        <v>50.08</v>
      </c>
      <c r="BT277" s="316">
        <f t="shared" si="76"/>
        <v>4256.8</v>
      </c>
    </row>
    <row r="278" spans="1:72" s="217" customFormat="1" ht="16.5" customHeight="1" x14ac:dyDescent="0.2">
      <c r="A278" s="172"/>
      <c r="B278" s="26"/>
      <c r="C278" s="170" t="s">
        <v>696</v>
      </c>
      <c r="D278" s="151" t="s">
        <v>139</v>
      </c>
      <c r="E278" s="261" t="s">
        <v>697</v>
      </c>
      <c r="F278" s="272" t="s">
        <v>2209</v>
      </c>
      <c r="G278" s="151" t="s">
        <v>142</v>
      </c>
      <c r="H278" s="298">
        <v>23.736000000000001</v>
      </c>
      <c r="I278" s="152">
        <v>212</v>
      </c>
      <c r="J278" s="153">
        <f t="shared" si="78"/>
        <v>5032.03</v>
      </c>
      <c r="K278" s="262" t="s">
        <v>143</v>
      </c>
      <c r="L278" s="30"/>
      <c r="M278" s="154" t="s">
        <v>1</v>
      </c>
      <c r="N278" s="155" t="s">
        <v>38</v>
      </c>
      <c r="O278" s="51"/>
      <c r="P278" s="156">
        <f t="shared" si="79"/>
        <v>0</v>
      </c>
      <c r="Q278" s="156">
        <v>0</v>
      </c>
      <c r="R278" s="156">
        <f t="shared" si="86"/>
        <v>0</v>
      </c>
      <c r="S278" s="230"/>
      <c r="T278" s="156">
        <v>1.4</v>
      </c>
      <c r="U278" s="234"/>
      <c r="V278" s="157">
        <f t="shared" si="87"/>
        <v>33.230399999999996</v>
      </c>
      <c r="AP278" s="219" t="s">
        <v>144</v>
      </c>
      <c r="AR278" s="219" t="s">
        <v>139</v>
      </c>
      <c r="AS278" s="219" t="s">
        <v>79</v>
      </c>
      <c r="AW278" s="219" t="s">
        <v>137</v>
      </c>
      <c r="BC278" s="158">
        <f t="shared" si="80"/>
        <v>0</v>
      </c>
      <c r="BD278" s="158">
        <f t="shared" si="81"/>
        <v>5032.03</v>
      </c>
      <c r="BE278" s="158">
        <f t="shared" si="82"/>
        <v>0</v>
      </c>
      <c r="BF278" s="158">
        <f t="shared" si="83"/>
        <v>0</v>
      </c>
      <c r="BG278" s="158">
        <f t="shared" si="84"/>
        <v>0</v>
      </c>
      <c r="BH278" s="219" t="s">
        <v>79</v>
      </c>
      <c r="BI278" s="158">
        <f t="shared" si="85"/>
        <v>5032.03</v>
      </c>
      <c r="BJ278" s="219" t="s">
        <v>144</v>
      </c>
      <c r="BK278" s="219" t="s">
        <v>698</v>
      </c>
      <c r="BO278" s="315">
        <v>3.7360000000000002</v>
      </c>
      <c r="BP278" s="316">
        <f t="shared" si="74"/>
        <v>792.03200000000004</v>
      </c>
      <c r="BQ278" s="325">
        <v>20</v>
      </c>
      <c r="BR278" s="316">
        <f t="shared" si="75"/>
        <v>4240</v>
      </c>
      <c r="BS278" s="315"/>
      <c r="BT278" s="316">
        <f t="shared" si="76"/>
        <v>0</v>
      </c>
    </row>
    <row r="279" spans="1:72" s="217" customFormat="1" ht="16.5" customHeight="1" x14ac:dyDescent="0.2">
      <c r="A279" s="172"/>
      <c r="B279" s="26"/>
      <c r="C279" s="170" t="s">
        <v>699</v>
      </c>
      <c r="D279" s="151" t="s">
        <v>139</v>
      </c>
      <c r="E279" s="261" t="s">
        <v>700</v>
      </c>
      <c r="F279" s="262" t="s">
        <v>701</v>
      </c>
      <c r="G279" s="151" t="s">
        <v>223</v>
      </c>
      <c r="H279" s="298">
        <v>122.346</v>
      </c>
      <c r="I279" s="152">
        <v>150.5</v>
      </c>
      <c r="J279" s="153">
        <f t="shared" si="78"/>
        <v>18413.07</v>
      </c>
      <c r="K279" s="262" t="s">
        <v>143</v>
      </c>
      <c r="L279" s="30"/>
      <c r="M279" s="154" t="s">
        <v>1</v>
      </c>
      <c r="N279" s="155" t="s">
        <v>38</v>
      </c>
      <c r="O279" s="51"/>
      <c r="P279" s="156">
        <f t="shared" si="79"/>
        <v>0</v>
      </c>
      <c r="Q279" s="156">
        <v>0</v>
      </c>
      <c r="R279" s="156">
        <f t="shared" si="86"/>
        <v>0</v>
      </c>
      <c r="S279" s="230"/>
      <c r="T279" s="156">
        <v>0.183</v>
      </c>
      <c r="U279" s="234"/>
      <c r="V279" s="157">
        <f t="shared" si="87"/>
        <v>22.389317999999999</v>
      </c>
      <c r="AP279" s="219" t="s">
        <v>144</v>
      </c>
      <c r="AR279" s="219" t="s">
        <v>139</v>
      </c>
      <c r="AS279" s="219" t="s">
        <v>79</v>
      </c>
      <c r="AW279" s="219" t="s">
        <v>137</v>
      </c>
      <c r="BC279" s="158">
        <f t="shared" si="80"/>
        <v>0</v>
      </c>
      <c r="BD279" s="158">
        <f t="shared" si="81"/>
        <v>18413.07</v>
      </c>
      <c r="BE279" s="158">
        <f t="shared" si="82"/>
        <v>0</v>
      </c>
      <c r="BF279" s="158">
        <f t="shared" si="83"/>
        <v>0</v>
      </c>
      <c r="BG279" s="158">
        <f t="shared" si="84"/>
        <v>0</v>
      </c>
      <c r="BH279" s="219" t="s">
        <v>79</v>
      </c>
      <c r="BI279" s="158">
        <f t="shared" si="85"/>
        <v>18413.07</v>
      </c>
      <c r="BJ279" s="219" t="s">
        <v>144</v>
      </c>
      <c r="BK279" s="219" t="s">
        <v>702</v>
      </c>
      <c r="BO279" s="315">
        <v>72.346000000000004</v>
      </c>
      <c r="BP279" s="316">
        <f t="shared" si="74"/>
        <v>10888.073</v>
      </c>
      <c r="BQ279" s="317"/>
      <c r="BR279" s="316">
        <f t="shared" si="75"/>
        <v>0</v>
      </c>
      <c r="BS279" s="315"/>
      <c r="BT279" s="316">
        <f t="shared" si="76"/>
        <v>0</v>
      </c>
    </row>
    <row r="280" spans="1:72" s="217" customFormat="1" ht="16.5" customHeight="1" x14ac:dyDescent="0.2">
      <c r="A280" s="172"/>
      <c r="B280" s="26"/>
      <c r="C280" s="170" t="s">
        <v>703</v>
      </c>
      <c r="D280" s="151" t="s">
        <v>139</v>
      </c>
      <c r="E280" s="261" t="s">
        <v>704</v>
      </c>
      <c r="F280" s="262" t="s">
        <v>705</v>
      </c>
      <c r="G280" s="151" t="s">
        <v>223</v>
      </c>
      <c r="H280" s="298">
        <v>1.3640000000000001</v>
      </c>
      <c r="I280" s="152">
        <v>142.5</v>
      </c>
      <c r="J280" s="153">
        <f t="shared" si="78"/>
        <v>194.37</v>
      </c>
      <c r="K280" s="262" t="s">
        <v>143</v>
      </c>
      <c r="L280" s="30"/>
      <c r="M280" s="154" t="s">
        <v>1</v>
      </c>
      <c r="N280" s="155" t="s">
        <v>38</v>
      </c>
      <c r="O280" s="51"/>
      <c r="P280" s="156">
        <f t="shared" si="79"/>
        <v>0</v>
      </c>
      <c r="Q280" s="156">
        <v>0</v>
      </c>
      <c r="R280" s="156">
        <f t="shared" si="86"/>
        <v>0</v>
      </c>
      <c r="S280" s="230"/>
      <c r="T280" s="156">
        <v>7.4999999999999997E-2</v>
      </c>
      <c r="U280" s="234"/>
      <c r="V280" s="157">
        <f t="shared" si="87"/>
        <v>0.1023</v>
      </c>
      <c r="AP280" s="219" t="s">
        <v>144</v>
      </c>
      <c r="AR280" s="219" t="s">
        <v>139</v>
      </c>
      <c r="AS280" s="219" t="s">
        <v>79</v>
      </c>
      <c r="AW280" s="219" t="s">
        <v>137</v>
      </c>
      <c r="BC280" s="158">
        <f t="shared" si="80"/>
        <v>0</v>
      </c>
      <c r="BD280" s="158">
        <f t="shared" si="81"/>
        <v>194.37</v>
      </c>
      <c r="BE280" s="158">
        <f t="shared" si="82"/>
        <v>0</v>
      </c>
      <c r="BF280" s="158">
        <f t="shared" si="83"/>
        <v>0</v>
      </c>
      <c r="BG280" s="158">
        <f t="shared" si="84"/>
        <v>0</v>
      </c>
      <c r="BH280" s="219" t="s">
        <v>79</v>
      </c>
      <c r="BI280" s="158">
        <f t="shared" si="85"/>
        <v>194.37</v>
      </c>
      <c r="BJ280" s="219" t="s">
        <v>144</v>
      </c>
      <c r="BK280" s="219" t="s">
        <v>706</v>
      </c>
      <c r="BO280" s="315"/>
      <c r="BP280" s="316">
        <f t="shared" si="74"/>
        <v>0</v>
      </c>
      <c r="BQ280" s="317"/>
      <c r="BR280" s="316">
        <f t="shared" si="75"/>
        <v>0</v>
      </c>
      <c r="BS280" s="315"/>
      <c r="BT280" s="316">
        <f t="shared" si="76"/>
        <v>0</v>
      </c>
    </row>
    <row r="281" spans="1:72" s="217" customFormat="1" ht="16.5" customHeight="1" x14ac:dyDescent="0.2">
      <c r="A281" s="172"/>
      <c r="B281" s="26"/>
      <c r="C281" s="170" t="s">
        <v>707</v>
      </c>
      <c r="D281" s="151" t="s">
        <v>139</v>
      </c>
      <c r="E281" s="261" t="s">
        <v>708</v>
      </c>
      <c r="F281" s="262" t="s">
        <v>709</v>
      </c>
      <c r="G281" s="151" t="s">
        <v>240</v>
      </c>
      <c r="H281" s="298">
        <v>31.5</v>
      </c>
      <c r="I281" s="152">
        <v>450</v>
      </c>
      <c r="J281" s="153">
        <f t="shared" si="78"/>
        <v>14175</v>
      </c>
      <c r="K281" s="262" t="s">
        <v>143</v>
      </c>
      <c r="L281" s="30"/>
      <c r="M281" s="154" t="s">
        <v>1</v>
      </c>
      <c r="N281" s="155" t="s">
        <v>38</v>
      </c>
      <c r="O281" s="51"/>
      <c r="P281" s="156">
        <f t="shared" si="79"/>
        <v>0</v>
      </c>
      <c r="Q281" s="156">
        <v>0</v>
      </c>
      <c r="R281" s="156">
        <f t="shared" si="86"/>
        <v>0</v>
      </c>
      <c r="S281" s="230"/>
      <c r="T281" s="156">
        <v>7.1999999999999995E-2</v>
      </c>
      <c r="U281" s="234"/>
      <c r="V281" s="157">
        <f t="shared" si="87"/>
        <v>2.2679999999999998</v>
      </c>
      <c r="AP281" s="219" t="s">
        <v>144</v>
      </c>
      <c r="AR281" s="219" t="s">
        <v>139</v>
      </c>
      <c r="AS281" s="219" t="s">
        <v>79</v>
      </c>
      <c r="AW281" s="219" t="s">
        <v>137</v>
      </c>
      <c r="BC281" s="158">
        <f t="shared" si="80"/>
        <v>0</v>
      </c>
      <c r="BD281" s="158">
        <f t="shared" si="81"/>
        <v>14175</v>
      </c>
      <c r="BE281" s="158">
        <f t="shared" si="82"/>
        <v>0</v>
      </c>
      <c r="BF281" s="158">
        <f t="shared" si="83"/>
        <v>0</v>
      </c>
      <c r="BG281" s="158">
        <f t="shared" si="84"/>
        <v>0</v>
      </c>
      <c r="BH281" s="219" t="s">
        <v>79</v>
      </c>
      <c r="BI281" s="158">
        <f t="shared" si="85"/>
        <v>14175</v>
      </c>
      <c r="BJ281" s="219" t="s">
        <v>144</v>
      </c>
      <c r="BK281" s="219" t="s">
        <v>710</v>
      </c>
      <c r="BO281" s="315">
        <v>23.5</v>
      </c>
      <c r="BP281" s="316">
        <f t="shared" si="74"/>
        <v>10575</v>
      </c>
      <c r="BQ281" s="317"/>
      <c r="BR281" s="316">
        <f t="shared" si="75"/>
        <v>0</v>
      </c>
      <c r="BS281" s="315"/>
      <c r="BT281" s="316">
        <f t="shared" si="76"/>
        <v>0</v>
      </c>
    </row>
    <row r="282" spans="1:72" s="217" customFormat="1" ht="16.5" customHeight="1" x14ac:dyDescent="0.2">
      <c r="A282" s="172"/>
      <c r="B282" s="26"/>
      <c r="C282" s="191" t="s">
        <v>2226</v>
      </c>
      <c r="D282" s="192" t="s">
        <v>139</v>
      </c>
      <c r="E282" s="269" t="s">
        <v>708</v>
      </c>
      <c r="F282" s="271" t="s">
        <v>709</v>
      </c>
      <c r="G282" s="192" t="s">
        <v>240</v>
      </c>
      <c r="H282" s="301">
        <v>1.2</v>
      </c>
      <c r="I282" s="193">
        <v>450</v>
      </c>
      <c r="J282" s="194">
        <f t="shared" si="78"/>
        <v>540</v>
      </c>
      <c r="K282" s="271" t="s">
        <v>143</v>
      </c>
      <c r="L282" s="30"/>
      <c r="M282" s="154" t="s">
        <v>1</v>
      </c>
      <c r="N282" s="155" t="s">
        <v>38</v>
      </c>
      <c r="O282" s="51"/>
      <c r="P282" s="156">
        <f t="shared" si="79"/>
        <v>0</v>
      </c>
      <c r="Q282" s="156">
        <v>0</v>
      </c>
      <c r="R282" s="156">
        <f t="shared" si="86"/>
        <v>0</v>
      </c>
      <c r="S282" s="230"/>
      <c r="T282" s="156">
        <v>7.1999999999999995E-2</v>
      </c>
      <c r="U282" s="220">
        <f>T282*H282</f>
        <v>8.6399999999999991E-2</v>
      </c>
      <c r="V282" s="157"/>
      <c r="AP282" s="219" t="s">
        <v>144</v>
      </c>
      <c r="AR282" s="219" t="s">
        <v>139</v>
      </c>
      <c r="AS282" s="219" t="s">
        <v>79</v>
      </c>
      <c r="AW282" s="219" t="s">
        <v>137</v>
      </c>
      <c r="BC282" s="158">
        <f t="shared" si="80"/>
        <v>0</v>
      </c>
      <c r="BD282" s="158">
        <f t="shared" si="81"/>
        <v>540</v>
      </c>
      <c r="BE282" s="158">
        <f t="shared" si="82"/>
        <v>0</v>
      </c>
      <c r="BF282" s="158">
        <f t="shared" si="83"/>
        <v>0</v>
      </c>
      <c r="BG282" s="158">
        <f t="shared" si="84"/>
        <v>0</v>
      </c>
      <c r="BH282" s="219" t="s">
        <v>79</v>
      </c>
      <c r="BI282" s="158">
        <f t="shared" si="85"/>
        <v>540</v>
      </c>
      <c r="BJ282" s="219" t="s">
        <v>144</v>
      </c>
      <c r="BK282" s="219" t="s">
        <v>710</v>
      </c>
      <c r="BO282" s="315"/>
      <c r="BP282" s="316">
        <f t="shared" si="74"/>
        <v>0</v>
      </c>
      <c r="BQ282" s="326">
        <v>1.2</v>
      </c>
      <c r="BR282" s="316">
        <f t="shared" si="75"/>
        <v>540</v>
      </c>
      <c r="BS282" s="315"/>
      <c r="BT282" s="316">
        <f t="shared" si="76"/>
        <v>0</v>
      </c>
    </row>
    <row r="283" spans="1:72" s="217" customFormat="1" ht="16.5" customHeight="1" x14ac:dyDescent="0.2">
      <c r="A283" s="172"/>
      <c r="B283" s="26"/>
      <c r="C283" s="170" t="s">
        <v>711</v>
      </c>
      <c r="D283" s="151" t="s">
        <v>139</v>
      </c>
      <c r="E283" s="261" t="s">
        <v>712</v>
      </c>
      <c r="F283" s="262" t="s">
        <v>713</v>
      </c>
      <c r="G283" s="151" t="s">
        <v>223</v>
      </c>
      <c r="H283" s="298">
        <v>1.502</v>
      </c>
      <c r="I283" s="152">
        <v>150</v>
      </c>
      <c r="J283" s="153">
        <f t="shared" si="78"/>
        <v>225.3</v>
      </c>
      <c r="K283" s="262" t="s">
        <v>143</v>
      </c>
      <c r="L283" s="30"/>
      <c r="M283" s="154" t="s">
        <v>1</v>
      </c>
      <c r="N283" s="155" t="s">
        <v>38</v>
      </c>
      <c r="O283" s="51"/>
      <c r="P283" s="156">
        <f t="shared" si="79"/>
        <v>0</v>
      </c>
      <c r="Q283" s="156">
        <v>0</v>
      </c>
      <c r="R283" s="156">
        <f t="shared" si="86"/>
        <v>0</v>
      </c>
      <c r="S283" s="230"/>
      <c r="T283" s="156">
        <v>4.8000000000000001E-2</v>
      </c>
      <c r="U283" s="234"/>
      <c r="V283" s="157">
        <f>T283*H283</f>
        <v>7.2096000000000007E-2</v>
      </c>
      <c r="AP283" s="219" t="s">
        <v>144</v>
      </c>
      <c r="AR283" s="219" t="s">
        <v>139</v>
      </c>
      <c r="AS283" s="219" t="s">
        <v>79</v>
      </c>
      <c r="AW283" s="219" t="s">
        <v>137</v>
      </c>
      <c r="BC283" s="158">
        <f t="shared" si="80"/>
        <v>0</v>
      </c>
      <c r="BD283" s="158">
        <f t="shared" si="81"/>
        <v>225.3</v>
      </c>
      <c r="BE283" s="158">
        <f t="shared" si="82"/>
        <v>0</v>
      </c>
      <c r="BF283" s="158">
        <f t="shared" si="83"/>
        <v>0</v>
      </c>
      <c r="BG283" s="158">
        <f t="shared" si="84"/>
        <v>0</v>
      </c>
      <c r="BH283" s="219" t="s">
        <v>79</v>
      </c>
      <c r="BI283" s="158">
        <f t="shared" si="85"/>
        <v>225.3</v>
      </c>
      <c r="BJ283" s="219" t="s">
        <v>144</v>
      </c>
      <c r="BK283" s="219" t="s">
        <v>714</v>
      </c>
      <c r="BO283" s="315"/>
      <c r="BP283" s="316">
        <f t="shared" si="74"/>
        <v>0</v>
      </c>
      <c r="BQ283" s="317"/>
      <c r="BR283" s="316">
        <f t="shared" si="75"/>
        <v>0</v>
      </c>
      <c r="BS283" s="315"/>
      <c r="BT283" s="316">
        <f t="shared" si="76"/>
        <v>0</v>
      </c>
    </row>
    <row r="284" spans="1:72" s="217" customFormat="1" ht="16.5" customHeight="1" x14ac:dyDescent="0.2">
      <c r="A284" s="198"/>
      <c r="B284" s="26"/>
      <c r="C284" s="170" t="s">
        <v>715</v>
      </c>
      <c r="D284" s="151" t="s">
        <v>139</v>
      </c>
      <c r="E284" s="261" t="s">
        <v>716</v>
      </c>
      <c r="F284" s="262" t="s">
        <v>717</v>
      </c>
      <c r="G284" s="151" t="s">
        <v>223</v>
      </c>
      <c r="H284" s="298">
        <v>2.8519999999999999</v>
      </c>
      <c r="I284" s="152">
        <v>160</v>
      </c>
      <c r="J284" s="153">
        <f t="shared" si="78"/>
        <v>456.32</v>
      </c>
      <c r="K284" s="262" t="s">
        <v>143</v>
      </c>
      <c r="L284" s="30"/>
      <c r="M284" s="154" t="s">
        <v>1</v>
      </c>
      <c r="N284" s="155" t="s">
        <v>38</v>
      </c>
      <c r="O284" s="51"/>
      <c r="P284" s="156">
        <f t="shared" si="79"/>
        <v>0</v>
      </c>
      <c r="Q284" s="156">
        <v>0</v>
      </c>
      <c r="R284" s="156">
        <f t="shared" si="86"/>
        <v>0</v>
      </c>
      <c r="S284" s="230"/>
      <c r="T284" s="156">
        <v>3.7999999999999999E-2</v>
      </c>
      <c r="U284" s="234"/>
      <c r="V284" s="157">
        <f>T284*H284</f>
        <v>0.10837599999999999</v>
      </c>
      <c r="AP284" s="219" t="s">
        <v>144</v>
      </c>
      <c r="AR284" s="219" t="s">
        <v>139</v>
      </c>
      <c r="AS284" s="219" t="s">
        <v>79</v>
      </c>
      <c r="AW284" s="219" t="s">
        <v>137</v>
      </c>
      <c r="BC284" s="158">
        <f t="shared" si="80"/>
        <v>0</v>
      </c>
      <c r="BD284" s="158">
        <f t="shared" si="81"/>
        <v>456.32</v>
      </c>
      <c r="BE284" s="158">
        <f t="shared" si="82"/>
        <v>0</v>
      </c>
      <c r="BF284" s="158">
        <f t="shared" si="83"/>
        <v>0</v>
      </c>
      <c r="BG284" s="158">
        <f t="shared" si="84"/>
        <v>0</v>
      </c>
      <c r="BH284" s="219" t="s">
        <v>79</v>
      </c>
      <c r="BI284" s="158">
        <f t="shared" si="85"/>
        <v>456.32</v>
      </c>
      <c r="BJ284" s="219" t="s">
        <v>144</v>
      </c>
      <c r="BK284" s="219" t="s">
        <v>718</v>
      </c>
      <c r="BO284" s="315"/>
      <c r="BP284" s="316">
        <f t="shared" si="74"/>
        <v>0</v>
      </c>
      <c r="BQ284" s="317"/>
      <c r="BR284" s="316">
        <f t="shared" si="75"/>
        <v>0</v>
      </c>
      <c r="BS284" s="315"/>
      <c r="BT284" s="316">
        <f t="shared" si="76"/>
        <v>0</v>
      </c>
    </row>
    <row r="285" spans="1:72" s="217" customFormat="1" ht="16.5" customHeight="1" x14ac:dyDescent="0.2">
      <c r="A285" s="172"/>
      <c r="B285" s="26"/>
      <c r="C285" s="170" t="s">
        <v>719</v>
      </c>
      <c r="D285" s="151" t="s">
        <v>139</v>
      </c>
      <c r="E285" s="261" t="s">
        <v>720</v>
      </c>
      <c r="F285" s="262" t="s">
        <v>721</v>
      </c>
      <c r="G285" s="151" t="s">
        <v>223</v>
      </c>
      <c r="H285" s="298">
        <v>7.21</v>
      </c>
      <c r="I285" s="152">
        <v>170</v>
      </c>
      <c r="J285" s="153">
        <f t="shared" si="78"/>
        <v>1225.7</v>
      </c>
      <c r="K285" s="262" t="s">
        <v>143</v>
      </c>
      <c r="L285" s="30"/>
      <c r="M285" s="154" t="s">
        <v>1</v>
      </c>
      <c r="N285" s="155" t="s">
        <v>38</v>
      </c>
      <c r="O285" s="51"/>
      <c r="P285" s="156">
        <f t="shared" si="79"/>
        <v>0</v>
      </c>
      <c r="Q285" s="156">
        <v>0</v>
      </c>
      <c r="R285" s="156">
        <f t="shared" si="86"/>
        <v>0</v>
      </c>
      <c r="S285" s="230"/>
      <c r="T285" s="156">
        <v>6.7000000000000004E-2</v>
      </c>
      <c r="U285" s="234"/>
      <c r="V285" s="157">
        <f>T285*H285</f>
        <v>0.48307</v>
      </c>
      <c r="AP285" s="219" t="s">
        <v>144</v>
      </c>
      <c r="AR285" s="219" t="s">
        <v>139</v>
      </c>
      <c r="AS285" s="219" t="s">
        <v>79</v>
      </c>
      <c r="AW285" s="219" t="s">
        <v>137</v>
      </c>
      <c r="BC285" s="158">
        <f t="shared" si="80"/>
        <v>0</v>
      </c>
      <c r="BD285" s="158">
        <f t="shared" si="81"/>
        <v>1225.7</v>
      </c>
      <c r="BE285" s="158">
        <f t="shared" si="82"/>
        <v>0</v>
      </c>
      <c r="BF285" s="158">
        <f t="shared" si="83"/>
        <v>0</v>
      </c>
      <c r="BG285" s="158">
        <f t="shared" si="84"/>
        <v>0</v>
      </c>
      <c r="BH285" s="219" t="s">
        <v>79</v>
      </c>
      <c r="BI285" s="158">
        <f t="shared" si="85"/>
        <v>1225.7</v>
      </c>
      <c r="BJ285" s="219" t="s">
        <v>144</v>
      </c>
      <c r="BK285" s="219" t="s">
        <v>722</v>
      </c>
      <c r="BO285" s="315">
        <v>7.21</v>
      </c>
      <c r="BP285" s="316">
        <f t="shared" si="74"/>
        <v>1225.7</v>
      </c>
      <c r="BQ285" s="317"/>
      <c r="BR285" s="316">
        <f t="shared" si="75"/>
        <v>0</v>
      </c>
      <c r="BS285" s="315"/>
      <c r="BT285" s="316">
        <f t="shared" si="76"/>
        <v>0</v>
      </c>
    </row>
    <row r="286" spans="1:72" s="217" customFormat="1" ht="16.5" customHeight="1" x14ac:dyDescent="0.2">
      <c r="A286" s="172"/>
      <c r="B286" s="26"/>
      <c r="C286" s="170" t="s">
        <v>723</v>
      </c>
      <c r="D286" s="151" t="s">
        <v>139</v>
      </c>
      <c r="E286" s="261" t="s">
        <v>724</v>
      </c>
      <c r="F286" s="262" t="s">
        <v>725</v>
      </c>
      <c r="G286" s="151" t="s">
        <v>223</v>
      </c>
      <c r="H286" s="298">
        <v>31.28</v>
      </c>
      <c r="I286" s="152">
        <v>170</v>
      </c>
      <c r="J286" s="153">
        <f t="shared" si="78"/>
        <v>5317.6</v>
      </c>
      <c r="K286" s="262" t="s">
        <v>143</v>
      </c>
      <c r="L286" s="30"/>
      <c r="M286" s="154" t="s">
        <v>1</v>
      </c>
      <c r="N286" s="155" t="s">
        <v>38</v>
      </c>
      <c r="O286" s="51"/>
      <c r="P286" s="156">
        <f t="shared" si="79"/>
        <v>0</v>
      </c>
      <c r="Q286" s="156">
        <v>0</v>
      </c>
      <c r="R286" s="156">
        <f t="shared" si="86"/>
        <v>0</v>
      </c>
      <c r="S286" s="230"/>
      <c r="T286" s="156">
        <v>7.5999999999999998E-2</v>
      </c>
      <c r="U286" s="234"/>
      <c r="V286" s="157">
        <f>T286*H286</f>
        <v>2.3772799999999998</v>
      </c>
      <c r="AP286" s="219" t="s">
        <v>144</v>
      </c>
      <c r="AR286" s="219" t="s">
        <v>139</v>
      </c>
      <c r="AS286" s="219" t="s">
        <v>79</v>
      </c>
      <c r="AW286" s="219" t="s">
        <v>137</v>
      </c>
      <c r="BC286" s="158">
        <f t="shared" si="80"/>
        <v>0</v>
      </c>
      <c r="BD286" s="158">
        <f t="shared" si="81"/>
        <v>5317.6</v>
      </c>
      <c r="BE286" s="158">
        <f t="shared" si="82"/>
        <v>0</v>
      </c>
      <c r="BF286" s="158">
        <f t="shared" si="83"/>
        <v>0</v>
      </c>
      <c r="BG286" s="158">
        <f t="shared" si="84"/>
        <v>0</v>
      </c>
      <c r="BH286" s="219" t="s">
        <v>79</v>
      </c>
      <c r="BI286" s="158">
        <f t="shared" si="85"/>
        <v>5317.6</v>
      </c>
      <c r="BJ286" s="219" t="s">
        <v>144</v>
      </c>
      <c r="BK286" s="219" t="s">
        <v>726</v>
      </c>
      <c r="BO286" s="315">
        <v>31.28</v>
      </c>
      <c r="BP286" s="316">
        <f t="shared" si="74"/>
        <v>5317.6</v>
      </c>
      <c r="BQ286" s="317"/>
      <c r="BR286" s="316">
        <f t="shared" si="75"/>
        <v>0</v>
      </c>
      <c r="BS286" s="315"/>
      <c r="BT286" s="316">
        <f t="shared" si="76"/>
        <v>0</v>
      </c>
    </row>
    <row r="287" spans="1:72" s="217" customFormat="1" ht="16.5" customHeight="1" x14ac:dyDescent="0.2">
      <c r="A287" s="172"/>
      <c r="B287" s="26"/>
      <c r="C287" s="170" t="s">
        <v>727</v>
      </c>
      <c r="D287" s="151" t="s">
        <v>139</v>
      </c>
      <c r="E287" s="261" t="s">
        <v>728</v>
      </c>
      <c r="F287" s="262" t="s">
        <v>729</v>
      </c>
      <c r="G287" s="151" t="s">
        <v>257</v>
      </c>
      <c r="H287" s="298">
        <v>1</v>
      </c>
      <c r="I287" s="152">
        <v>62.8</v>
      </c>
      <c r="J287" s="153">
        <f t="shared" si="78"/>
        <v>62.8</v>
      </c>
      <c r="K287" s="262" t="s">
        <v>143</v>
      </c>
      <c r="L287" s="30"/>
      <c r="M287" s="154" t="s">
        <v>1</v>
      </c>
      <c r="N287" s="155" t="s">
        <v>38</v>
      </c>
      <c r="O287" s="51"/>
      <c r="P287" s="156">
        <f t="shared" si="79"/>
        <v>0</v>
      </c>
      <c r="Q287" s="156">
        <v>0</v>
      </c>
      <c r="R287" s="156">
        <f t="shared" si="86"/>
        <v>0</v>
      </c>
      <c r="S287" s="230"/>
      <c r="T287" s="156">
        <v>4.4999999999999998E-2</v>
      </c>
      <c r="U287" s="234"/>
      <c r="V287" s="157">
        <f>T287*H287</f>
        <v>4.4999999999999998E-2</v>
      </c>
      <c r="AP287" s="219" t="s">
        <v>144</v>
      </c>
      <c r="AR287" s="219" t="s">
        <v>139</v>
      </c>
      <c r="AS287" s="219" t="s">
        <v>79</v>
      </c>
      <c r="AW287" s="219" t="s">
        <v>137</v>
      </c>
      <c r="BC287" s="158">
        <f t="shared" si="80"/>
        <v>0</v>
      </c>
      <c r="BD287" s="158">
        <f t="shared" si="81"/>
        <v>62.8</v>
      </c>
      <c r="BE287" s="158">
        <f t="shared" si="82"/>
        <v>0</v>
      </c>
      <c r="BF287" s="158">
        <f t="shared" si="83"/>
        <v>0</v>
      </c>
      <c r="BG287" s="158">
        <f t="shared" si="84"/>
        <v>0</v>
      </c>
      <c r="BH287" s="219" t="s">
        <v>79</v>
      </c>
      <c r="BI287" s="158">
        <f t="shared" si="85"/>
        <v>62.8</v>
      </c>
      <c r="BJ287" s="219" t="s">
        <v>144</v>
      </c>
      <c r="BK287" s="219" t="s">
        <v>730</v>
      </c>
      <c r="BO287" s="315"/>
      <c r="BP287" s="316">
        <f t="shared" si="74"/>
        <v>0</v>
      </c>
      <c r="BQ287" s="317"/>
      <c r="BR287" s="316">
        <f t="shared" si="75"/>
        <v>0</v>
      </c>
      <c r="BS287" s="315"/>
      <c r="BT287" s="316">
        <f t="shared" si="76"/>
        <v>0</v>
      </c>
    </row>
    <row r="288" spans="1:72" s="217" customFormat="1" ht="16.5" customHeight="1" x14ac:dyDescent="0.2">
      <c r="A288" s="172"/>
      <c r="B288" s="26"/>
      <c r="C288" s="190" t="s">
        <v>2210</v>
      </c>
      <c r="D288" s="187" t="s">
        <v>139</v>
      </c>
      <c r="E288" s="267" t="s">
        <v>2161</v>
      </c>
      <c r="F288" s="268" t="s">
        <v>2160</v>
      </c>
      <c r="G288" s="187" t="s">
        <v>257</v>
      </c>
      <c r="H288" s="300">
        <v>19.2</v>
      </c>
      <c r="I288" s="188">
        <v>155</v>
      </c>
      <c r="J288" s="189">
        <f t="shared" si="78"/>
        <v>2976</v>
      </c>
      <c r="K288" s="266"/>
      <c r="L288" s="30"/>
      <c r="M288" s="154" t="s">
        <v>1</v>
      </c>
      <c r="N288" s="155" t="s">
        <v>38</v>
      </c>
      <c r="O288" s="51"/>
      <c r="P288" s="156">
        <f t="shared" si="79"/>
        <v>0</v>
      </c>
      <c r="Q288" s="156">
        <v>0</v>
      </c>
      <c r="R288" s="156">
        <f t="shared" si="86"/>
        <v>0</v>
      </c>
      <c r="S288" s="230"/>
      <c r="T288" s="156">
        <v>3.7999999999999999E-2</v>
      </c>
      <c r="U288" s="210">
        <f>T288*H288</f>
        <v>0.72959999999999992</v>
      </c>
      <c r="V288" s="157"/>
      <c r="AP288" s="219" t="s">
        <v>144</v>
      </c>
      <c r="AR288" s="219" t="s">
        <v>139</v>
      </c>
      <c r="AS288" s="219" t="s">
        <v>79</v>
      </c>
      <c r="AW288" s="219" t="s">
        <v>137</v>
      </c>
      <c r="BC288" s="158">
        <f t="shared" si="80"/>
        <v>0</v>
      </c>
      <c r="BD288" s="158">
        <f t="shared" si="81"/>
        <v>2976</v>
      </c>
      <c r="BE288" s="158">
        <f t="shared" si="82"/>
        <v>0</v>
      </c>
      <c r="BF288" s="158">
        <f t="shared" si="83"/>
        <v>0</v>
      </c>
      <c r="BG288" s="158">
        <f t="shared" si="84"/>
        <v>0</v>
      </c>
      <c r="BH288" s="219" t="s">
        <v>79</v>
      </c>
      <c r="BI288" s="158">
        <f t="shared" si="85"/>
        <v>2976</v>
      </c>
      <c r="BJ288" s="219" t="s">
        <v>144</v>
      </c>
      <c r="BK288" s="219" t="s">
        <v>730</v>
      </c>
      <c r="BO288" s="315"/>
      <c r="BP288" s="316">
        <f t="shared" si="74"/>
        <v>0</v>
      </c>
      <c r="BQ288" s="317"/>
      <c r="BR288" s="316">
        <f t="shared" si="75"/>
        <v>0</v>
      </c>
      <c r="BS288" s="328">
        <v>16.8</v>
      </c>
      <c r="BT288" s="316">
        <f t="shared" si="76"/>
        <v>2604</v>
      </c>
    </row>
    <row r="289" spans="1:72" s="217" customFormat="1" ht="16.5" customHeight="1" x14ac:dyDescent="0.2">
      <c r="A289" s="172"/>
      <c r="B289" s="26"/>
      <c r="C289" s="170" t="s">
        <v>731</v>
      </c>
      <c r="D289" s="151" t="s">
        <v>139</v>
      </c>
      <c r="E289" s="261" t="s">
        <v>732</v>
      </c>
      <c r="F289" s="262" t="s">
        <v>733</v>
      </c>
      <c r="G289" s="151" t="s">
        <v>240</v>
      </c>
      <c r="H289" s="298">
        <v>129.27600000000001</v>
      </c>
      <c r="I289" s="152">
        <v>195</v>
      </c>
      <c r="J289" s="153">
        <f t="shared" si="78"/>
        <v>25208.82</v>
      </c>
      <c r="K289" s="262" t="s">
        <v>143</v>
      </c>
      <c r="L289" s="30"/>
      <c r="M289" s="154" t="s">
        <v>1</v>
      </c>
      <c r="N289" s="155" t="s">
        <v>38</v>
      </c>
      <c r="O289" s="51"/>
      <c r="P289" s="156">
        <f t="shared" si="79"/>
        <v>0</v>
      </c>
      <c r="Q289" s="156">
        <v>0</v>
      </c>
      <c r="R289" s="156">
        <f t="shared" si="86"/>
        <v>0</v>
      </c>
      <c r="S289" s="230"/>
      <c r="T289" s="156">
        <v>0</v>
      </c>
      <c r="U289" s="234"/>
      <c r="V289" s="157">
        <f>T289*H289</f>
        <v>0</v>
      </c>
      <c r="AP289" s="219" t="s">
        <v>144</v>
      </c>
      <c r="AR289" s="219" t="s">
        <v>139</v>
      </c>
      <c r="AS289" s="219" t="s">
        <v>79</v>
      </c>
      <c r="AW289" s="219" t="s">
        <v>137</v>
      </c>
      <c r="BC289" s="158">
        <f t="shared" si="80"/>
        <v>0</v>
      </c>
      <c r="BD289" s="158">
        <f t="shared" si="81"/>
        <v>25208.82</v>
      </c>
      <c r="BE289" s="158">
        <f t="shared" si="82"/>
        <v>0</v>
      </c>
      <c r="BF289" s="158">
        <f t="shared" si="83"/>
        <v>0</v>
      </c>
      <c r="BG289" s="158">
        <f t="shared" si="84"/>
        <v>0</v>
      </c>
      <c r="BH289" s="219" t="s">
        <v>79</v>
      </c>
      <c r="BI289" s="158">
        <f t="shared" si="85"/>
        <v>25208.82</v>
      </c>
      <c r="BJ289" s="219" t="s">
        <v>144</v>
      </c>
      <c r="BK289" s="219" t="s">
        <v>734</v>
      </c>
      <c r="BO289" s="315"/>
      <c r="BP289" s="316">
        <f t="shared" si="74"/>
        <v>0</v>
      </c>
      <c r="BQ289" s="317"/>
      <c r="BR289" s="316">
        <f t="shared" si="75"/>
        <v>0</v>
      </c>
      <c r="BS289" s="315"/>
      <c r="BT289" s="316">
        <f t="shared" si="76"/>
        <v>0</v>
      </c>
    </row>
    <row r="290" spans="1:72" s="217" customFormat="1" ht="16.5" customHeight="1" x14ac:dyDescent="0.2">
      <c r="A290" s="172"/>
      <c r="B290" s="26"/>
      <c r="C290" s="170" t="s">
        <v>735</v>
      </c>
      <c r="D290" s="151" t="s">
        <v>139</v>
      </c>
      <c r="E290" s="261" t="s">
        <v>736</v>
      </c>
      <c r="F290" s="262" t="s">
        <v>737</v>
      </c>
      <c r="G290" s="151" t="s">
        <v>240</v>
      </c>
      <c r="H290" s="298">
        <v>38.088000000000001</v>
      </c>
      <c r="I290" s="152">
        <v>183.5</v>
      </c>
      <c r="J290" s="153">
        <f t="shared" si="78"/>
        <v>6989.15</v>
      </c>
      <c r="K290" s="262" t="s">
        <v>143</v>
      </c>
      <c r="L290" s="30"/>
      <c r="M290" s="154" t="s">
        <v>1</v>
      </c>
      <c r="N290" s="155" t="s">
        <v>38</v>
      </c>
      <c r="O290" s="51"/>
      <c r="P290" s="156">
        <f t="shared" si="79"/>
        <v>0</v>
      </c>
      <c r="Q290" s="156">
        <v>0</v>
      </c>
      <c r="R290" s="156">
        <f t="shared" si="86"/>
        <v>0</v>
      </c>
      <c r="S290" s="230"/>
      <c r="T290" s="156">
        <v>2.1999999999999999E-2</v>
      </c>
      <c r="U290" s="234"/>
      <c r="V290" s="157">
        <f>T290*H290</f>
        <v>0.83793600000000001</v>
      </c>
      <c r="AP290" s="219" t="s">
        <v>144</v>
      </c>
      <c r="AR290" s="219" t="s">
        <v>139</v>
      </c>
      <c r="AS290" s="219" t="s">
        <v>79</v>
      </c>
      <c r="AW290" s="219" t="s">
        <v>137</v>
      </c>
      <c r="BC290" s="158">
        <f t="shared" si="80"/>
        <v>0</v>
      </c>
      <c r="BD290" s="158">
        <f t="shared" si="81"/>
        <v>6989.15</v>
      </c>
      <c r="BE290" s="158">
        <f t="shared" si="82"/>
        <v>0</v>
      </c>
      <c r="BF290" s="158">
        <f t="shared" si="83"/>
        <v>0</v>
      </c>
      <c r="BG290" s="158">
        <f t="shared" si="84"/>
        <v>0</v>
      </c>
      <c r="BH290" s="219" t="s">
        <v>79</v>
      </c>
      <c r="BI290" s="158">
        <f t="shared" si="85"/>
        <v>6989.15</v>
      </c>
      <c r="BJ290" s="219" t="s">
        <v>144</v>
      </c>
      <c r="BK290" s="219" t="s">
        <v>738</v>
      </c>
      <c r="BO290" s="315"/>
      <c r="BP290" s="316">
        <f t="shared" si="74"/>
        <v>0</v>
      </c>
      <c r="BQ290" s="317"/>
      <c r="BR290" s="316">
        <f t="shared" si="75"/>
        <v>0</v>
      </c>
      <c r="BS290" s="315"/>
      <c r="BT290" s="316">
        <f t="shared" si="76"/>
        <v>0</v>
      </c>
    </row>
    <row r="291" spans="1:72" s="217" customFormat="1" ht="16.5" customHeight="1" x14ac:dyDescent="0.2">
      <c r="A291" s="172"/>
      <c r="B291" s="26"/>
      <c r="C291" s="170" t="s">
        <v>739</v>
      </c>
      <c r="D291" s="151" t="s">
        <v>139</v>
      </c>
      <c r="E291" s="261" t="s">
        <v>740</v>
      </c>
      <c r="F291" s="262" t="s">
        <v>741</v>
      </c>
      <c r="G291" s="151" t="s">
        <v>223</v>
      </c>
      <c r="H291" s="298">
        <v>142.453</v>
      </c>
      <c r="I291" s="152">
        <v>41.1</v>
      </c>
      <c r="J291" s="153">
        <f t="shared" si="78"/>
        <v>5854.82</v>
      </c>
      <c r="K291" s="262" t="s">
        <v>143</v>
      </c>
      <c r="L291" s="30"/>
      <c r="M291" s="154" t="s">
        <v>1</v>
      </c>
      <c r="N291" s="155" t="s">
        <v>38</v>
      </c>
      <c r="O291" s="51"/>
      <c r="P291" s="156">
        <f t="shared" si="79"/>
        <v>0</v>
      </c>
      <c r="Q291" s="156">
        <v>0</v>
      </c>
      <c r="R291" s="156">
        <f t="shared" si="86"/>
        <v>0</v>
      </c>
      <c r="S291" s="230"/>
      <c r="T291" s="156">
        <v>0.02</v>
      </c>
      <c r="U291" s="234"/>
      <c r="V291" s="157">
        <f>T291*H291</f>
        <v>2.8490600000000001</v>
      </c>
      <c r="AP291" s="219" t="s">
        <v>144</v>
      </c>
      <c r="AR291" s="219" t="s">
        <v>139</v>
      </c>
      <c r="AS291" s="219" t="s">
        <v>79</v>
      </c>
      <c r="AW291" s="219" t="s">
        <v>137</v>
      </c>
      <c r="BC291" s="158">
        <f t="shared" si="80"/>
        <v>0</v>
      </c>
      <c r="BD291" s="158">
        <f t="shared" si="81"/>
        <v>5854.82</v>
      </c>
      <c r="BE291" s="158">
        <f t="shared" si="82"/>
        <v>0</v>
      </c>
      <c r="BF291" s="158">
        <f t="shared" si="83"/>
        <v>0</v>
      </c>
      <c r="BG291" s="158">
        <f t="shared" si="84"/>
        <v>0</v>
      </c>
      <c r="BH291" s="219" t="s">
        <v>79</v>
      </c>
      <c r="BI291" s="158">
        <f t="shared" si="85"/>
        <v>5854.82</v>
      </c>
      <c r="BJ291" s="219" t="s">
        <v>144</v>
      </c>
      <c r="BK291" s="219" t="s">
        <v>742</v>
      </c>
      <c r="BO291" s="315">
        <v>142.453</v>
      </c>
      <c r="BP291" s="316">
        <f t="shared" si="74"/>
        <v>5854.8182999999999</v>
      </c>
      <c r="BQ291" s="317"/>
      <c r="BR291" s="316">
        <f t="shared" si="75"/>
        <v>0</v>
      </c>
      <c r="BS291" s="315"/>
      <c r="BT291" s="316">
        <f t="shared" si="76"/>
        <v>0</v>
      </c>
    </row>
    <row r="292" spans="1:72" s="217" customFormat="1" ht="16.5" customHeight="1" x14ac:dyDescent="0.2">
      <c r="A292" s="172"/>
      <c r="B292" s="26"/>
      <c r="C292" s="170" t="s">
        <v>743</v>
      </c>
      <c r="D292" s="151" t="s">
        <v>139</v>
      </c>
      <c r="E292" s="261" t="s">
        <v>744</v>
      </c>
      <c r="F292" s="262" t="s">
        <v>745</v>
      </c>
      <c r="G292" s="151" t="s">
        <v>223</v>
      </c>
      <c r="H292" s="298">
        <v>0</v>
      </c>
      <c r="I292" s="152">
        <v>57.5</v>
      </c>
      <c r="J292" s="153">
        <f t="shared" si="78"/>
        <v>0</v>
      </c>
      <c r="K292" s="262" t="s">
        <v>143</v>
      </c>
      <c r="L292" s="30"/>
      <c r="M292" s="154" t="s">
        <v>1</v>
      </c>
      <c r="N292" s="155" t="s">
        <v>38</v>
      </c>
      <c r="O292" s="51"/>
      <c r="P292" s="156">
        <f t="shared" si="79"/>
        <v>0</v>
      </c>
      <c r="Q292" s="156">
        <v>0</v>
      </c>
      <c r="R292" s="156">
        <f t="shared" si="86"/>
        <v>0</v>
      </c>
      <c r="S292" s="230"/>
      <c r="T292" s="156">
        <v>0.02</v>
      </c>
      <c r="U292" s="234"/>
      <c r="V292" s="157">
        <f>T292*H292</f>
        <v>0</v>
      </c>
      <c r="AP292" s="219" t="s">
        <v>144</v>
      </c>
      <c r="AR292" s="219" t="s">
        <v>139</v>
      </c>
      <c r="AS292" s="219" t="s">
        <v>79</v>
      </c>
      <c r="AW292" s="219" t="s">
        <v>137</v>
      </c>
      <c r="BC292" s="158">
        <f t="shared" si="80"/>
        <v>0</v>
      </c>
      <c r="BD292" s="158">
        <f t="shared" si="81"/>
        <v>0</v>
      </c>
      <c r="BE292" s="158">
        <f t="shared" si="82"/>
        <v>0</v>
      </c>
      <c r="BF292" s="158">
        <f t="shared" si="83"/>
        <v>0</v>
      </c>
      <c r="BG292" s="158">
        <f t="shared" si="84"/>
        <v>0</v>
      </c>
      <c r="BH292" s="219" t="s">
        <v>79</v>
      </c>
      <c r="BI292" s="158">
        <f t="shared" si="85"/>
        <v>0</v>
      </c>
      <c r="BJ292" s="219" t="s">
        <v>144</v>
      </c>
      <c r="BK292" s="219" t="s">
        <v>746</v>
      </c>
      <c r="BO292" s="315"/>
      <c r="BP292" s="316">
        <f t="shared" si="74"/>
        <v>0</v>
      </c>
      <c r="BQ292" s="325">
        <v>228</v>
      </c>
      <c r="BR292" s="316">
        <f t="shared" si="75"/>
        <v>13110</v>
      </c>
      <c r="BS292" s="327">
        <v>0.89</v>
      </c>
      <c r="BT292" s="316">
        <f t="shared" si="76"/>
        <v>51.175000000000004</v>
      </c>
    </row>
    <row r="293" spans="1:72" s="217" customFormat="1" ht="16.5" customHeight="1" x14ac:dyDescent="0.2">
      <c r="A293" s="172"/>
      <c r="B293" s="26"/>
      <c r="C293" s="190" t="s">
        <v>2211</v>
      </c>
      <c r="D293" s="187" t="s">
        <v>139</v>
      </c>
      <c r="E293" s="265" t="s">
        <v>2174</v>
      </c>
      <c r="F293" s="268" t="s">
        <v>2173</v>
      </c>
      <c r="G293" s="187" t="s">
        <v>223</v>
      </c>
      <c r="H293" s="300">
        <v>233.18</v>
      </c>
      <c r="I293" s="188">
        <v>150</v>
      </c>
      <c r="J293" s="189">
        <f t="shared" si="78"/>
        <v>34977</v>
      </c>
      <c r="K293" s="266"/>
      <c r="L293" s="30"/>
      <c r="M293" s="154" t="s">
        <v>1</v>
      </c>
      <c r="N293" s="155" t="s">
        <v>38</v>
      </c>
      <c r="O293" s="51"/>
      <c r="P293" s="156">
        <f t="shared" si="79"/>
        <v>0</v>
      </c>
      <c r="Q293" s="156">
        <v>0</v>
      </c>
      <c r="R293" s="156">
        <f t="shared" si="86"/>
        <v>0</v>
      </c>
      <c r="S293" s="230"/>
      <c r="T293" s="156">
        <v>0.05</v>
      </c>
      <c r="U293" s="210">
        <f>T293*H293</f>
        <v>11.659000000000001</v>
      </c>
      <c r="V293" s="157"/>
      <c r="AP293" s="219" t="s">
        <v>144</v>
      </c>
      <c r="AR293" s="219" t="s">
        <v>139</v>
      </c>
      <c r="AS293" s="219" t="s">
        <v>79</v>
      </c>
      <c r="AW293" s="219" t="s">
        <v>137</v>
      </c>
      <c r="BC293" s="158">
        <f t="shared" si="80"/>
        <v>0</v>
      </c>
      <c r="BD293" s="158">
        <f t="shared" si="81"/>
        <v>34977</v>
      </c>
      <c r="BE293" s="158">
        <f t="shared" si="82"/>
        <v>0</v>
      </c>
      <c r="BF293" s="158">
        <f t="shared" si="83"/>
        <v>0</v>
      </c>
      <c r="BG293" s="158">
        <f t="shared" si="84"/>
        <v>0</v>
      </c>
      <c r="BH293" s="219" t="s">
        <v>79</v>
      </c>
      <c r="BI293" s="158">
        <f t="shared" si="85"/>
        <v>34977</v>
      </c>
      <c r="BJ293" s="219" t="s">
        <v>144</v>
      </c>
      <c r="BK293" s="219" t="s">
        <v>746</v>
      </c>
      <c r="BO293" s="315"/>
      <c r="BP293" s="316">
        <f t="shared" si="74"/>
        <v>0</v>
      </c>
      <c r="BQ293" s="317"/>
      <c r="BR293" s="316">
        <f t="shared" si="75"/>
        <v>0</v>
      </c>
      <c r="BS293" s="315"/>
      <c r="BT293" s="316">
        <f t="shared" si="76"/>
        <v>0</v>
      </c>
    </row>
    <row r="294" spans="1:72" s="217" customFormat="1" ht="16.5" customHeight="1" x14ac:dyDescent="0.2">
      <c r="A294" s="172"/>
      <c r="B294" s="26"/>
      <c r="C294" s="170" t="s">
        <v>747</v>
      </c>
      <c r="D294" s="151" t="s">
        <v>139</v>
      </c>
      <c r="E294" s="261" t="s">
        <v>748</v>
      </c>
      <c r="F294" s="262" t="s">
        <v>749</v>
      </c>
      <c r="G294" s="151" t="s">
        <v>223</v>
      </c>
      <c r="H294" s="298">
        <v>815.64</v>
      </c>
      <c r="I294" s="152">
        <v>63</v>
      </c>
      <c r="J294" s="153">
        <f t="shared" si="78"/>
        <v>51385.32</v>
      </c>
      <c r="K294" s="262" t="s">
        <v>143</v>
      </c>
      <c r="L294" s="30"/>
      <c r="M294" s="154" t="s">
        <v>1</v>
      </c>
      <c r="N294" s="155" t="s">
        <v>38</v>
      </c>
      <c r="O294" s="51"/>
      <c r="P294" s="156">
        <f t="shared" si="79"/>
        <v>0</v>
      </c>
      <c r="Q294" s="156">
        <v>0</v>
      </c>
      <c r="R294" s="156">
        <f t="shared" si="86"/>
        <v>0</v>
      </c>
      <c r="S294" s="230"/>
      <c r="T294" s="156">
        <v>4.5999999999999999E-2</v>
      </c>
      <c r="U294" s="234"/>
      <c r="V294" s="157">
        <f>T294*H294</f>
        <v>37.519439999999996</v>
      </c>
      <c r="AP294" s="219" t="s">
        <v>144</v>
      </c>
      <c r="AR294" s="219" t="s">
        <v>139</v>
      </c>
      <c r="AS294" s="219" t="s">
        <v>79</v>
      </c>
      <c r="AW294" s="219" t="s">
        <v>137</v>
      </c>
      <c r="BC294" s="158">
        <f t="shared" si="80"/>
        <v>0</v>
      </c>
      <c r="BD294" s="158">
        <f t="shared" si="81"/>
        <v>51385.32</v>
      </c>
      <c r="BE294" s="158">
        <f t="shared" si="82"/>
        <v>0</v>
      </c>
      <c r="BF294" s="158">
        <f t="shared" si="83"/>
        <v>0</v>
      </c>
      <c r="BG294" s="158">
        <f t="shared" si="84"/>
        <v>0</v>
      </c>
      <c r="BH294" s="219" t="s">
        <v>79</v>
      </c>
      <c r="BI294" s="158">
        <f t="shared" si="85"/>
        <v>51385.32</v>
      </c>
      <c r="BJ294" s="219" t="s">
        <v>144</v>
      </c>
      <c r="BK294" s="219" t="s">
        <v>750</v>
      </c>
      <c r="BO294" s="315">
        <v>815.64</v>
      </c>
      <c r="BP294" s="316">
        <f t="shared" si="74"/>
        <v>51385.32</v>
      </c>
      <c r="BQ294" s="317"/>
      <c r="BR294" s="316">
        <f t="shared" si="75"/>
        <v>0</v>
      </c>
      <c r="BS294" s="315"/>
      <c r="BT294" s="316">
        <f t="shared" si="76"/>
        <v>0</v>
      </c>
    </row>
    <row r="295" spans="1:72" s="217" customFormat="1" ht="16.5" customHeight="1" x14ac:dyDescent="0.2">
      <c r="A295" s="172"/>
      <c r="B295" s="26"/>
      <c r="C295" s="191" t="s">
        <v>2212</v>
      </c>
      <c r="D295" s="192" t="s">
        <v>139</v>
      </c>
      <c r="E295" s="269" t="s">
        <v>748</v>
      </c>
      <c r="F295" s="271" t="s">
        <v>749</v>
      </c>
      <c r="G295" s="192" t="s">
        <v>223</v>
      </c>
      <c r="H295" s="301">
        <v>36.835000000000001</v>
      </c>
      <c r="I295" s="193">
        <v>63</v>
      </c>
      <c r="J295" s="194">
        <f t="shared" ref="J295:J318" si="88">ROUND(I295*H295,2)</f>
        <v>2320.61</v>
      </c>
      <c r="K295" s="271" t="s">
        <v>143</v>
      </c>
      <c r="L295" s="30"/>
      <c r="M295" s="154" t="s">
        <v>1</v>
      </c>
      <c r="N295" s="155" t="s">
        <v>38</v>
      </c>
      <c r="O295" s="51"/>
      <c r="P295" s="156">
        <f t="shared" ref="P295:P318" si="89">O295*H295</f>
        <v>0</v>
      </c>
      <c r="Q295" s="156">
        <v>0</v>
      </c>
      <c r="R295" s="156">
        <f t="shared" si="86"/>
        <v>0</v>
      </c>
      <c r="S295" s="230"/>
      <c r="T295" s="156">
        <v>4.5999999999999999E-2</v>
      </c>
      <c r="U295" s="220">
        <f>T295*H295</f>
        <v>1.69441</v>
      </c>
      <c r="V295" s="157"/>
      <c r="AP295" s="219" t="s">
        <v>144</v>
      </c>
      <c r="AR295" s="219" t="s">
        <v>139</v>
      </c>
      <c r="AS295" s="219" t="s">
        <v>79</v>
      </c>
      <c r="AW295" s="219" t="s">
        <v>137</v>
      </c>
      <c r="BC295" s="158">
        <f t="shared" ref="BC295:BC318" si="90">IF(N295="základní",J295,0)</f>
        <v>0</v>
      </c>
      <c r="BD295" s="158">
        <f t="shared" ref="BD295:BD318" si="91">IF(N295="snížená",J295,0)</f>
        <v>2320.61</v>
      </c>
      <c r="BE295" s="158">
        <f t="shared" ref="BE295:BE318" si="92">IF(N295="zákl. přenesená",J295,0)</f>
        <v>0</v>
      </c>
      <c r="BF295" s="158">
        <f t="shared" ref="BF295:BF318" si="93">IF(N295="sníž. přenesená",J295,0)</f>
        <v>0</v>
      </c>
      <c r="BG295" s="158">
        <f t="shared" ref="BG295:BG318" si="94">IF(N295="nulová",J295,0)</f>
        <v>0</v>
      </c>
      <c r="BH295" s="219" t="s">
        <v>79</v>
      </c>
      <c r="BI295" s="158">
        <f t="shared" ref="BI295:BI318" si="95">ROUND(I295*H295,2)</f>
        <v>2320.61</v>
      </c>
      <c r="BJ295" s="219" t="s">
        <v>144</v>
      </c>
      <c r="BK295" s="219" t="s">
        <v>750</v>
      </c>
      <c r="BO295" s="315"/>
      <c r="BP295" s="316">
        <f t="shared" si="74"/>
        <v>0</v>
      </c>
      <c r="BQ295" s="317"/>
      <c r="BR295" s="316">
        <f t="shared" si="75"/>
        <v>0</v>
      </c>
      <c r="BS295" s="328">
        <v>36.835000000000001</v>
      </c>
      <c r="BT295" s="316">
        <f t="shared" si="76"/>
        <v>2320.605</v>
      </c>
    </row>
    <row r="296" spans="1:72" s="217" customFormat="1" ht="16.5" customHeight="1" x14ac:dyDescent="0.2">
      <c r="A296" s="172"/>
      <c r="B296" s="26"/>
      <c r="C296" s="170" t="s">
        <v>751</v>
      </c>
      <c r="D296" s="151" t="s">
        <v>139</v>
      </c>
      <c r="E296" s="261" t="s">
        <v>752</v>
      </c>
      <c r="F296" s="262" t="s">
        <v>753</v>
      </c>
      <c r="G296" s="151" t="s">
        <v>223</v>
      </c>
      <c r="H296" s="298">
        <v>327.28800000000001</v>
      </c>
      <c r="I296" s="152">
        <v>55.6</v>
      </c>
      <c r="J296" s="153">
        <f t="shared" si="88"/>
        <v>18197.21</v>
      </c>
      <c r="K296" s="262" t="s">
        <v>143</v>
      </c>
      <c r="L296" s="30"/>
      <c r="M296" s="154" t="s">
        <v>1</v>
      </c>
      <c r="N296" s="155" t="s">
        <v>38</v>
      </c>
      <c r="O296" s="51"/>
      <c r="P296" s="156">
        <f t="shared" si="89"/>
        <v>0</v>
      </c>
      <c r="Q296" s="156">
        <v>0</v>
      </c>
      <c r="R296" s="156">
        <f t="shared" si="86"/>
        <v>0</v>
      </c>
      <c r="S296" s="230"/>
      <c r="T296" s="156">
        <v>0.05</v>
      </c>
      <c r="U296" s="234"/>
      <c r="V296" s="157">
        <f>T296*H296</f>
        <v>16.3644</v>
      </c>
      <c r="AP296" s="219" t="s">
        <v>144</v>
      </c>
      <c r="AR296" s="219" t="s">
        <v>139</v>
      </c>
      <c r="AS296" s="219" t="s">
        <v>79</v>
      </c>
      <c r="AW296" s="219" t="s">
        <v>137</v>
      </c>
      <c r="BC296" s="158">
        <f t="shared" si="90"/>
        <v>0</v>
      </c>
      <c r="BD296" s="158">
        <f t="shared" si="91"/>
        <v>18197.21</v>
      </c>
      <c r="BE296" s="158">
        <f t="shared" si="92"/>
        <v>0</v>
      </c>
      <c r="BF296" s="158">
        <f t="shared" si="93"/>
        <v>0</v>
      </c>
      <c r="BG296" s="158">
        <f t="shared" si="94"/>
        <v>0</v>
      </c>
      <c r="BH296" s="219" t="s">
        <v>79</v>
      </c>
      <c r="BI296" s="158">
        <f t="shared" si="95"/>
        <v>18197.21</v>
      </c>
      <c r="BJ296" s="219" t="s">
        <v>144</v>
      </c>
      <c r="BK296" s="219" t="s">
        <v>754</v>
      </c>
      <c r="BO296" s="315"/>
      <c r="BP296" s="316">
        <f t="shared" ref="BP296:BP318" si="96">BO296*I296</f>
        <v>0</v>
      </c>
      <c r="BQ296" s="317"/>
      <c r="BR296" s="316">
        <f t="shared" ref="BR296:BR318" si="97">BQ296*I296</f>
        <v>0</v>
      </c>
      <c r="BS296" s="315"/>
      <c r="BT296" s="316">
        <f t="shared" ref="BT296:BT318" si="98">BS296*I296</f>
        <v>0</v>
      </c>
    </row>
    <row r="297" spans="1:72" s="217" customFormat="1" ht="16.5" customHeight="1" x14ac:dyDescent="0.2">
      <c r="A297" s="172"/>
      <c r="B297" s="26"/>
      <c r="C297" s="170" t="s">
        <v>755</v>
      </c>
      <c r="D297" s="151" t="s">
        <v>139</v>
      </c>
      <c r="E297" s="261" t="s">
        <v>756</v>
      </c>
      <c r="F297" s="262" t="s">
        <v>757</v>
      </c>
      <c r="G297" s="151" t="s">
        <v>257</v>
      </c>
      <c r="H297" s="298">
        <v>21</v>
      </c>
      <c r="I297" s="152">
        <v>15</v>
      </c>
      <c r="J297" s="153">
        <f t="shared" si="88"/>
        <v>315</v>
      </c>
      <c r="K297" s="262" t="s">
        <v>143</v>
      </c>
      <c r="L297" s="30"/>
      <c r="M297" s="154" t="s">
        <v>1</v>
      </c>
      <c r="N297" s="155" t="s">
        <v>38</v>
      </c>
      <c r="O297" s="51"/>
      <c r="P297" s="156">
        <f t="shared" si="89"/>
        <v>0</v>
      </c>
      <c r="Q297" s="156">
        <v>0</v>
      </c>
      <c r="R297" s="156">
        <f t="shared" si="86"/>
        <v>0</v>
      </c>
      <c r="S297" s="230"/>
      <c r="T297" s="156">
        <v>2.4E-2</v>
      </c>
      <c r="U297" s="234"/>
      <c r="V297" s="157">
        <f>T297*H297</f>
        <v>0.504</v>
      </c>
      <c r="AP297" s="219" t="s">
        <v>144</v>
      </c>
      <c r="AR297" s="219" t="s">
        <v>139</v>
      </c>
      <c r="AS297" s="219" t="s">
        <v>79</v>
      </c>
      <c r="AW297" s="219" t="s">
        <v>137</v>
      </c>
      <c r="BC297" s="158">
        <f t="shared" si="90"/>
        <v>0</v>
      </c>
      <c r="BD297" s="158">
        <f t="shared" si="91"/>
        <v>315</v>
      </c>
      <c r="BE297" s="158">
        <f t="shared" si="92"/>
        <v>0</v>
      </c>
      <c r="BF297" s="158">
        <f t="shared" si="93"/>
        <v>0</v>
      </c>
      <c r="BG297" s="158">
        <f t="shared" si="94"/>
        <v>0</v>
      </c>
      <c r="BH297" s="219" t="s">
        <v>79</v>
      </c>
      <c r="BI297" s="158">
        <f t="shared" si="95"/>
        <v>315</v>
      </c>
      <c r="BJ297" s="219" t="s">
        <v>144</v>
      </c>
      <c r="BK297" s="219" t="s">
        <v>758</v>
      </c>
      <c r="BO297" s="315">
        <v>21</v>
      </c>
      <c r="BP297" s="316">
        <f t="shared" si="96"/>
        <v>315</v>
      </c>
      <c r="BQ297" s="317"/>
      <c r="BR297" s="316">
        <f t="shared" si="97"/>
        <v>0</v>
      </c>
      <c r="BS297" s="315"/>
      <c r="BT297" s="316">
        <f t="shared" si="98"/>
        <v>0</v>
      </c>
    </row>
    <row r="298" spans="1:72" s="217" customFormat="1" ht="16.5" customHeight="1" x14ac:dyDescent="0.2">
      <c r="A298" s="172"/>
      <c r="B298" s="26"/>
      <c r="C298" s="170" t="s">
        <v>759</v>
      </c>
      <c r="D298" s="151" t="s">
        <v>139</v>
      </c>
      <c r="E298" s="261" t="s">
        <v>760</v>
      </c>
      <c r="F298" s="262" t="s">
        <v>761</v>
      </c>
      <c r="G298" s="151" t="s">
        <v>257</v>
      </c>
      <c r="H298" s="298">
        <v>2</v>
      </c>
      <c r="I298" s="152">
        <v>20</v>
      </c>
      <c r="J298" s="153">
        <f t="shared" si="88"/>
        <v>40</v>
      </c>
      <c r="K298" s="262" t="s">
        <v>143</v>
      </c>
      <c r="L298" s="30"/>
      <c r="M298" s="154" t="s">
        <v>1</v>
      </c>
      <c r="N298" s="155" t="s">
        <v>38</v>
      </c>
      <c r="O298" s="51"/>
      <c r="P298" s="156">
        <f t="shared" si="89"/>
        <v>0</v>
      </c>
      <c r="Q298" s="156">
        <v>0</v>
      </c>
      <c r="R298" s="156">
        <f t="shared" ref="R298:R316" si="99">Q298*H298</f>
        <v>0</v>
      </c>
      <c r="S298" s="230"/>
      <c r="T298" s="156">
        <v>2.8000000000000001E-2</v>
      </c>
      <c r="U298" s="234"/>
      <c r="V298" s="157">
        <f>T298*H298</f>
        <v>5.6000000000000001E-2</v>
      </c>
      <c r="AP298" s="219" t="s">
        <v>144</v>
      </c>
      <c r="AR298" s="219" t="s">
        <v>139</v>
      </c>
      <c r="AS298" s="219" t="s">
        <v>79</v>
      </c>
      <c r="AW298" s="219" t="s">
        <v>137</v>
      </c>
      <c r="BC298" s="158">
        <f t="shared" si="90"/>
        <v>0</v>
      </c>
      <c r="BD298" s="158">
        <f t="shared" si="91"/>
        <v>40</v>
      </c>
      <c r="BE298" s="158">
        <f t="shared" si="92"/>
        <v>0</v>
      </c>
      <c r="BF298" s="158">
        <f t="shared" si="93"/>
        <v>0</v>
      </c>
      <c r="BG298" s="158">
        <f t="shared" si="94"/>
        <v>0</v>
      </c>
      <c r="BH298" s="219" t="s">
        <v>79</v>
      </c>
      <c r="BI298" s="158">
        <f t="shared" si="95"/>
        <v>40</v>
      </c>
      <c r="BJ298" s="219" t="s">
        <v>144</v>
      </c>
      <c r="BK298" s="219" t="s">
        <v>762</v>
      </c>
      <c r="BO298" s="315">
        <v>2</v>
      </c>
      <c r="BP298" s="316">
        <f t="shared" si="96"/>
        <v>40</v>
      </c>
      <c r="BQ298" s="317"/>
      <c r="BR298" s="316">
        <f t="shared" si="97"/>
        <v>0</v>
      </c>
      <c r="BS298" s="315"/>
      <c r="BT298" s="316">
        <f t="shared" si="98"/>
        <v>0</v>
      </c>
    </row>
    <row r="299" spans="1:72" s="217" customFormat="1" ht="16.5" customHeight="1" x14ac:dyDescent="0.2">
      <c r="A299" s="172"/>
      <c r="B299" s="26"/>
      <c r="C299" s="190" t="s">
        <v>2213</v>
      </c>
      <c r="D299" s="187" t="s">
        <v>139</v>
      </c>
      <c r="E299" s="267" t="s">
        <v>2166</v>
      </c>
      <c r="F299" s="268" t="s">
        <v>2175</v>
      </c>
      <c r="G299" s="190" t="s">
        <v>240</v>
      </c>
      <c r="H299" s="300">
        <v>22.95</v>
      </c>
      <c r="I299" s="188">
        <v>268</v>
      </c>
      <c r="J299" s="189">
        <f t="shared" si="88"/>
        <v>6150.6</v>
      </c>
      <c r="K299" s="266"/>
      <c r="L299" s="30"/>
      <c r="M299" s="154" t="s">
        <v>1</v>
      </c>
      <c r="N299" s="155" t="s">
        <v>38</v>
      </c>
      <c r="O299" s="51"/>
      <c r="P299" s="156">
        <f t="shared" si="89"/>
        <v>0</v>
      </c>
      <c r="Q299" s="156">
        <v>0</v>
      </c>
      <c r="R299" s="156">
        <f t="shared" si="99"/>
        <v>0</v>
      </c>
      <c r="S299" s="230"/>
      <c r="T299" s="156">
        <v>0.3</v>
      </c>
      <c r="U299" s="210">
        <f>T299*H299</f>
        <v>6.8849999999999998</v>
      </c>
      <c r="V299" s="157"/>
      <c r="AP299" s="219" t="s">
        <v>144</v>
      </c>
      <c r="AR299" s="219" t="s">
        <v>139</v>
      </c>
      <c r="AS299" s="219" t="s">
        <v>79</v>
      </c>
      <c r="AW299" s="219" t="s">
        <v>137</v>
      </c>
      <c r="BC299" s="158">
        <f t="shared" si="90"/>
        <v>0</v>
      </c>
      <c r="BD299" s="158">
        <f t="shared" si="91"/>
        <v>6150.6</v>
      </c>
      <c r="BE299" s="158">
        <f t="shared" si="92"/>
        <v>0</v>
      </c>
      <c r="BF299" s="158">
        <f t="shared" si="93"/>
        <v>0</v>
      </c>
      <c r="BG299" s="158">
        <f t="shared" si="94"/>
        <v>0</v>
      </c>
      <c r="BH299" s="219" t="s">
        <v>79</v>
      </c>
      <c r="BI299" s="158">
        <f t="shared" si="95"/>
        <v>6150.6</v>
      </c>
      <c r="BJ299" s="219" t="s">
        <v>144</v>
      </c>
      <c r="BK299" s="219" t="s">
        <v>766</v>
      </c>
      <c r="BO299" s="315"/>
      <c r="BP299" s="316">
        <f t="shared" si="96"/>
        <v>0</v>
      </c>
      <c r="BQ299" s="326">
        <v>22.95</v>
      </c>
      <c r="BR299" s="316">
        <f t="shared" si="97"/>
        <v>6150.5999999999995</v>
      </c>
      <c r="BS299" s="315"/>
      <c r="BT299" s="316">
        <f t="shared" si="98"/>
        <v>0</v>
      </c>
    </row>
    <row r="300" spans="1:72" s="217" customFormat="1" ht="16.5" customHeight="1" x14ac:dyDescent="0.2">
      <c r="A300" s="172"/>
      <c r="B300" s="26"/>
      <c r="C300" s="190" t="s">
        <v>2215</v>
      </c>
      <c r="D300" s="187" t="s">
        <v>139</v>
      </c>
      <c r="E300" s="265" t="s">
        <v>2220</v>
      </c>
      <c r="F300" s="266" t="s">
        <v>2221</v>
      </c>
      <c r="G300" s="187" t="s">
        <v>223</v>
      </c>
      <c r="H300" s="300">
        <v>44.65</v>
      </c>
      <c r="I300" s="188">
        <v>45</v>
      </c>
      <c r="J300" s="189">
        <f t="shared" si="88"/>
        <v>2009.25</v>
      </c>
      <c r="K300" s="266"/>
      <c r="L300" s="30"/>
      <c r="M300" s="154" t="s">
        <v>1</v>
      </c>
      <c r="N300" s="155" t="s">
        <v>38</v>
      </c>
      <c r="O300" s="51"/>
      <c r="P300" s="156">
        <f t="shared" si="89"/>
        <v>0</v>
      </c>
      <c r="Q300" s="156">
        <v>0</v>
      </c>
      <c r="R300" s="156">
        <f t="shared" si="99"/>
        <v>0</v>
      </c>
      <c r="S300" s="230"/>
      <c r="T300" s="156">
        <v>3.5000000000000003E-2</v>
      </c>
      <c r="U300" s="210">
        <f>T300*H300</f>
        <v>1.5627500000000001</v>
      </c>
      <c r="V300" s="157"/>
      <c r="AP300" s="219" t="s">
        <v>144</v>
      </c>
      <c r="AR300" s="219" t="s">
        <v>139</v>
      </c>
      <c r="AS300" s="219" t="s">
        <v>79</v>
      </c>
      <c r="AW300" s="219" t="s">
        <v>137</v>
      </c>
      <c r="BC300" s="158">
        <f t="shared" si="90"/>
        <v>0</v>
      </c>
      <c r="BD300" s="158">
        <f t="shared" si="91"/>
        <v>2009.25</v>
      </c>
      <c r="BE300" s="158">
        <f t="shared" si="92"/>
        <v>0</v>
      </c>
      <c r="BF300" s="158">
        <f t="shared" si="93"/>
        <v>0</v>
      </c>
      <c r="BG300" s="158">
        <f t="shared" si="94"/>
        <v>0</v>
      </c>
      <c r="BH300" s="219" t="s">
        <v>79</v>
      </c>
      <c r="BI300" s="158">
        <f t="shared" si="95"/>
        <v>2009.25</v>
      </c>
      <c r="BJ300" s="219" t="s">
        <v>144</v>
      </c>
      <c r="BK300" s="219" t="s">
        <v>770</v>
      </c>
      <c r="BO300" s="315"/>
      <c r="BP300" s="316">
        <f t="shared" si="96"/>
        <v>0</v>
      </c>
      <c r="BQ300" s="317"/>
      <c r="BR300" s="316">
        <f t="shared" si="97"/>
        <v>0</v>
      </c>
      <c r="BS300" s="328">
        <v>44.65</v>
      </c>
      <c r="BT300" s="316">
        <f t="shared" si="98"/>
        <v>2009.25</v>
      </c>
    </row>
    <row r="301" spans="1:72" s="217" customFormat="1" ht="16.5" customHeight="1" x14ac:dyDescent="0.2">
      <c r="A301" s="172"/>
      <c r="B301" s="26"/>
      <c r="C301" s="170" t="s">
        <v>763</v>
      </c>
      <c r="D301" s="171" t="s">
        <v>139</v>
      </c>
      <c r="E301" s="261" t="s">
        <v>764</v>
      </c>
      <c r="F301" s="262" t="s">
        <v>765</v>
      </c>
      <c r="G301" s="151" t="s">
        <v>223</v>
      </c>
      <c r="H301" s="298">
        <v>23.2</v>
      </c>
      <c r="I301" s="152">
        <v>46</v>
      </c>
      <c r="J301" s="153">
        <f t="shared" si="88"/>
        <v>1067.2</v>
      </c>
      <c r="K301" s="262" t="s">
        <v>143</v>
      </c>
      <c r="L301" s="30"/>
      <c r="M301" s="154" t="s">
        <v>1</v>
      </c>
      <c r="N301" s="155" t="s">
        <v>38</v>
      </c>
      <c r="O301" s="51"/>
      <c r="P301" s="156">
        <f t="shared" si="89"/>
        <v>0</v>
      </c>
      <c r="Q301" s="156">
        <v>0</v>
      </c>
      <c r="R301" s="156">
        <f t="shared" si="99"/>
        <v>0</v>
      </c>
      <c r="S301" s="230"/>
      <c r="T301" s="156">
        <v>1.6E-2</v>
      </c>
      <c r="U301" s="234"/>
      <c r="V301" s="157">
        <f>T301*H301</f>
        <v>0.37119999999999997</v>
      </c>
      <c r="AP301" s="219" t="s">
        <v>144</v>
      </c>
      <c r="AR301" s="219" t="s">
        <v>139</v>
      </c>
      <c r="AS301" s="219" t="s">
        <v>79</v>
      </c>
      <c r="AW301" s="219" t="s">
        <v>137</v>
      </c>
      <c r="BC301" s="158">
        <f t="shared" si="90"/>
        <v>0</v>
      </c>
      <c r="BD301" s="158">
        <f t="shared" si="91"/>
        <v>1067.2</v>
      </c>
      <c r="BE301" s="158">
        <f t="shared" si="92"/>
        <v>0</v>
      </c>
      <c r="BF301" s="158">
        <f t="shared" si="93"/>
        <v>0</v>
      </c>
      <c r="BG301" s="158">
        <f t="shared" si="94"/>
        <v>0</v>
      </c>
      <c r="BH301" s="219" t="s">
        <v>79</v>
      </c>
      <c r="BI301" s="158">
        <f t="shared" si="95"/>
        <v>1067.2</v>
      </c>
      <c r="BJ301" s="219" t="s">
        <v>144</v>
      </c>
      <c r="BK301" s="219" t="s">
        <v>766</v>
      </c>
      <c r="BO301" s="315"/>
      <c r="BP301" s="316">
        <f t="shared" si="96"/>
        <v>0</v>
      </c>
      <c r="BQ301" s="325">
        <v>23.2</v>
      </c>
      <c r="BR301" s="316">
        <f t="shared" si="97"/>
        <v>1067.2</v>
      </c>
      <c r="BS301" s="315"/>
      <c r="BT301" s="316">
        <f t="shared" si="98"/>
        <v>0</v>
      </c>
    </row>
    <row r="302" spans="1:72" s="217" customFormat="1" ht="16.5" customHeight="1" x14ac:dyDescent="0.2">
      <c r="A302" s="172"/>
      <c r="B302" s="26"/>
      <c r="C302" s="191" t="s">
        <v>2214</v>
      </c>
      <c r="D302" s="191" t="s">
        <v>139</v>
      </c>
      <c r="E302" s="269" t="s">
        <v>764</v>
      </c>
      <c r="F302" s="271" t="s">
        <v>765</v>
      </c>
      <c r="G302" s="192" t="s">
        <v>223</v>
      </c>
      <c r="H302" s="301">
        <v>259.39999999999998</v>
      </c>
      <c r="I302" s="193">
        <v>46</v>
      </c>
      <c r="J302" s="194">
        <f t="shared" si="88"/>
        <v>11932.4</v>
      </c>
      <c r="K302" s="271" t="s">
        <v>143</v>
      </c>
      <c r="L302" s="30"/>
      <c r="M302" s="154" t="s">
        <v>1</v>
      </c>
      <c r="N302" s="155" t="s">
        <v>38</v>
      </c>
      <c r="O302" s="51"/>
      <c r="P302" s="156">
        <f t="shared" si="89"/>
        <v>0</v>
      </c>
      <c r="Q302" s="156">
        <v>0</v>
      </c>
      <c r="R302" s="156">
        <f t="shared" si="99"/>
        <v>0</v>
      </c>
      <c r="S302" s="230"/>
      <c r="T302" s="156">
        <v>1.6E-2</v>
      </c>
      <c r="U302" s="220">
        <f>T302*H302</f>
        <v>4.1503999999999994</v>
      </c>
      <c r="V302" s="157"/>
      <c r="AP302" s="219" t="s">
        <v>144</v>
      </c>
      <c r="AR302" s="219" t="s">
        <v>139</v>
      </c>
      <c r="AS302" s="219" t="s">
        <v>79</v>
      </c>
      <c r="AW302" s="219" t="s">
        <v>137</v>
      </c>
      <c r="BC302" s="158">
        <f t="shared" si="90"/>
        <v>0</v>
      </c>
      <c r="BD302" s="158">
        <f t="shared" si="91"/>
        <v>11932.4</v>
      </c>
      <c r="BE302" s="158">
        <f t="shared" si="92"/>
        <v>0</v>
      </c>
      <c r="BF302" s="158">
        <f t="shared" si="93"/>
        <v>0</v>
      </c>
      <c r="BG302" s="158">
        <f t="shared" si="94"/>
        <v>0</v>
      </c>
      <c r="BH302" s="219" t="s">
        <v>79</v>
      </c>
      <c r="BI302" s="158">
        <f t="shared" si="95"/>
        <v>11932.4</v>
      </c>
      <c r="BJ302" s="219" t="s">
        <v>144</v>
      </c>
      <c r="BK302" s="219" t="s">
        <v>766</v>
      </c>
      <c r="BO302" s="315"/>
      <c r="BP302" s="316">
        <f t="shared" si="96"/>
        <v>0</v>
      </c>
      <c r="BQ302" s="317"/>
      <c r="BR302" s="316">
        <f t="shared" si="97"/>
        <v>0</v>
      </c>
      <c r="BS302" s="315"/>
      <c r="BT302" s="316">
        <f t="shared" si="98"/>
        <v>0</v>
      </c>
    </row>
    <row r="303" spans="1:72" s="217" customFormat="1" ht="16.5" customHeight="1" x14ac:dyDescent="0.2">
      <c r="A303" s="172"/>
      <c r="B303" s="26"/>
      <c r="C303" s="190" t="s">
        <v>2216</v>
      </c>
      <c r="D303" s="187" t="s">
        <v>139</v>
      </c>
      <c r="E303" s="267" t="s">
        <v>2176</v>
      </c>
      <c r="F303" s="266" t="s">
        <v>2177</v>
      </c>
      <c r="G303" s="187" t="s">
        <v>223</v>
      </c>
      <c r="H303" s="300">
        <v>163.61799999999999</v>
      </c>
      <c r="I303" s="188">
        <v>52.9</v>
      </c>
      <c r="J303" s="189">
        <f t="shared" si="88"/>
        <v>8655.39</v>
      </c>
      <c r="K303" s="266"/>
      <c r="L303" s="30"/>
      <c r="M303" s="154" t="s">
        <v>1</v>
      </c>
      <c r="N303" s="155" t="s">
        <v>38</v>
      </c>
      <c r="O303" s="51"/>
      <c r="P303" s="156">
        <f t="shared" si="89"/>
        <v>0</v>
      </c>
      <c r="Q303" s="156">
        <v>0</v>
      </c>
      <c r="R303" s="156">
        <f t="shared" si="99"/>
        <v>0</v>
      </c>
      <c r="S303" s="230"/>
      <c r="T303" s="156">
        <v>1.4160000000000001E-2</v>
      </c>
      <c r="U303" s="210">
        <f>T303*H303</f>
        <v>2.3168308799999999</v>
      </c>
      <c r="V303" s="157"/>
      <c r="AP303" s="219" t="s">
        <v>144</v>
      </c>
      <c r="AR303" s="219" t="s">
        <v>139</v>
      </c>
      <c r="AS303" s="219" t="s">
        <v>79</v>
      </c>
      <c r="AW303" s="219" t="s">
        <v>137</v>
      </c>
      <c r="BC303" s="158">
        <f t="shared" si="90"/>
        <v>0</v>
      </c>
      <c r="BD303" s="158">
        <f t="shared" si="91"/>
        <v>8655.39</v>
      </c>
      <c r="BE303" s="158">
        <f t="shared" si="92"/>
        <v>0</v>
      </c>
      <c r="BF303" s="158">
        <f t="shared" si="93"/>
        <v>0</v>
      </c>
      <c r="BG303" s="158">
        <f t="shared" si="94"/>
        <v>0</v>
      </c>
      <c r="BH303" s="219" t="s">
        <v>79</v>
      </c>
      <c r="BI303" s="158">
        <f t="shared" si="95"/>
        <v>8655.39</v>
      </c>
      <c r="BJ303" s="219" t="s">
        <v>144</v>
      </c>
      <c r="BK303" s="219" t="s">
        <v>766</v>
      </c>
      <c r="BO303" s="315"/>
      <c r="BP303" s="316">
        <f t="shared" si="96"/>
        <v>0</v>
      </c>
      <c r="BQ303" s="326">
        <v>159.38999999999999</v>
      </c>
      <c r="BR303" s="316">
        <f t="shared" si="97"/>
        <v>8431.7309999999998</v>
      </c>
      <c r="BS303" s="328">
        <v>4.2279999999999998</v>
      </c>
      <c r="BT303" s="316">
        <f t="shared" si="98"/>
        <v>223.66119999999998</v>
      </c>
    </row>
    <row r="304" spans="1:72" s="217" customFormat="1" ht="16.5" customHeight="1" x14ac:dyDescent="0.2">
      <c r="A304" s="172"/>
      <c r="B304" s="26"/>
      <c r="C304" s="190" t="s">
        <v>2217</v>
      </c>
      <c r="D304" s="187" t="s">
        <v>139</v>
      </c>
      <c r="E304" s="267" t="s">
        <v>2180</v>
      </c>
      <c r="F304" s="268" t="s">
        <v>2181</v>
      </c>
      <c r="G304" s="187" t="s">
        <v>223</v>
      </c>
      <c r="H304" s="300">
        <v>60.458599999999997</v>
      </c>
      <c r="I304" s="188">
        <v>95</v>
      </c>
      <c r="J304" s="189">
        <f t="shared" si="88"/>
        <v>5743.57</v>
      </c>
      <c r="K304" s="266"/>
      <c r="L304" s="30"/>
      <c r="M304" s="154" t="s">
        <v>1</v>
      </c>
      <c r="N304" s="155" t="s">
        <v>38</v>
      </c>
      <c r="O304" s="51"/>
      <c r="P304" s="156">
        <f t="shared" si="89"/>
        <v>0</v>
      </c>
      <c r="Q304" s="156">
        <v>0</v>
      </c>
      <c r="R304" s="156">
        <f t="shared" si="99"/>
        <v>0</v>
      </c>
      <c r="S304" s="230"/>
      <c r="T304" s="156">
        <v>4.5159999999999999E-2</v>
      </c>
      <c r="U304" s="210">
        <f>T304*H304</f>
        <v>2.7303103759999998</v>
      </c>
      <c r="V304" s="157"/>
      <c r="AP304" s="219" t="s">
        <v>144</v>
      </c>
      <c r="AR304" s="219" t="s">
        <v>139</v>
      </c>
      <c r="AS304" s="219" t="s">
        <v>79</v>
      </c>
      <c r="AW304" s="219" t="s">
        <v>137</v>
      </c>
      <c r="BC304" s="158">
        <f t="shared" si="90"/>
        <v>0</v>
      </c>
      <c r="BD304" s="158">
        <f t="shared" si="91"/>
        <v>5743.57</v>
      </c>
      <c r="BE304" s="158">
        <f t="shared" si="92"/>
        <v>0</v>
      </c>
      <c r="BF304" s="158">
        <f t="shared" si="93"/>
        <v>0</v>
      </c>
      <c r="BG304" s="158">
        <f t="shared" si="94"/>
        <v>0</v>
      </c>
      <c r="BH304" s="219" t="s">
        <v>79</v>
      </c>
      <c r="BI304" s="158">
        <f t="shared" si="95"/>
        <v>5743.57</v>
      </c>
      <c r="BJ304" s="219" t="s">
        <v>144</v>
      </c>
      <c r="BK304" s="219" t="s">
        <v>766</v>
      </c>
      <c r="BO304" s="315"/>
      <c r="BP304" s="316">
        <f t="shared" si="96"/>
        <v>0</v>
      </c>
      <c r="BQ304" s="326">
        <v>59.863999999999997</v>
      </c>
      <c r="BR304" s="316">
        <f t="shared" si="97"/>
        <v>5687.08</v>
      </c>
      <c r="BS304" s="315"/>
      <c r="BT304" s="316">
        <f t="shared" si="98"/>
        <v>0</v>
      </c>
    </row>
    <row r="305" spans="1:72" s="217" customFormat="1" ht="16.5" customHeight="1" x14ac:dyDescent="0.2">
      <c r="A305" s="172"/>
      <c r="B305" s="26"/>
      <c r="C305" s="190" t="s">
        <v>2218</v>
      </c>
      <c r="D305" s="187" t="s">
        <v>139</v>
      </c>
      <c r="E305" s="267" t="s">
        <v>2182</v>
      </c>
      <c r="F305" s="268" t="s">
        <v>2183</v>
      </c>
      <c r="G305" s="187" t="s">
        <v>223</v>
      </c>
      <c r="H305" s="300">
        <v>60.458599999999997</v>
      </c>
      <c r="I305" s="188">
        <v>31.6</v>
      </c>
      <c r="J305" s="189">
        <f t="shared" si="88"/>
        <v>1910.49</v>
      </c>
      <c r="K305" s="266"/>
      <c r="L305" s="30"/>
      <c r="M305" s="154" t="s">
        <v>1</v>
      </c>
      <c r="N305" s="155" t="s">
        <v>38</v>
      </c>
      <c r="O305" s="51"/>
      <c r="P305" s="156">
        <f t="shared" si="89"/>
        <v>0</v>
      </c>
      <c r="Q305" s="156">
        <v>0</v>
      </c>
      <c r="R305" s="156">
        <f t="shared" si="99"/>
        <v>0</v>
      </c>
      <c r="S305" s="230"/>
      <c r="T305" s="156">
        <v>8.0000000000000002E-3</v>
      </c>
      <c r="U305" s="210">
        <f>T305*H305</f>
        <v>0.48366880000000001</v>
      </c>
      <c r="V305" s="157"/>
      <c r="AP305" s="219" t="s">
        <v>144</v>
      </c>
      <c r="AR305" s="219" t="s">
        <v>139</v>
      </c>
      <c r="AS305" s="219" t="s">
        <v>79</v>
      </c>
      <c r="AW305" s="219" t="s">
        <v>137</v>
      </c>
      <c r="BC305" s="158">
        <f t="shared" si="90"/>
        <v>0</v>
      </c>
      <c r="BD305" s="158">
        <f t="shared" si="91"/>
        <v>1910.49</v>
      </c>
      <c r="BE305" s="158">
        <f t="shared" si="92"/>
        <v>0</v>
      </c>
      <c r="BF305" s="158">
        <f t="shared" si="93"/>
        <v>0</v>
      </c>
      <c r="BG305" s="158">
        <f t="shared" si="94"/>
        <v>0</v>
      </c>
      <c r="BH305" s="219" t="s">
        <v>79</v>
      </c>
      <c r="BI305" s="158">
        <f t="shared" si="95"/>
        <v>1910.49</v>
      </c>
      <c r="BJ305" s="219" t="s">
        <v>144</v>
      </c>
      <c r="BK305" s="219" t="s">
        <v>766</v>
      </c>
      <c r="BO305" s="315"/>
      <c r="BP305" s="316">
        <f t="shared" si="96"/>
        <v>0</v>
      </c>
      <c r="BQ305" s="326">
        <v>59.863999999999997</v>
      </c>
      <c r="BR305" s="316">
        <f t="shared" si="97"/>
        <v>1891.7023999999999</v>
      </c>
      <c r="BS305" s="315"/>
      <c r="BT305" s="316">
        <f t="shared" si="98"/>
        <v>0</v>
      </c>
    </row>
    <row r="306" spans="1:72" s="217" customFormat="1" ht="16.5" customHeight="1" x14ac:dyDescent="0.2">
      <c r="A306" s="172"/>
      <c r="B306" s="26"/>
      <c r="C306" s="170" t="s">
        <v>767</v>
      </c>
      <c r="D306" s="151" t="s">
        <v>139</v>
      </c>
      <c r="E306" s="261" t="s">
        <v>768</v>
      </c>
      <c r="F306" s="262" t="s">
        <v>769</v>
      </c>
      <c r="G306" s="151" t="s">
        <v>223</v>
      </c>
      <c r="H306" s="298">
        <v>14.08</v>
      </c>
      <c r="I306" s="152">
        <v>111</v>
      </c>
      <c r="J306" s="153">
        <f t="shared" si="88"/>
        <v>1562.88</v>
      </c>
      <c r="K306" s="262" t="s">
        <v>143</v>
      </c>
      <c r="L306" s="30"/>
      <c r="M306" s="154" t="s">
        <v>1</v>
      </c>
      <c r="N306" s="155" t="s">
        <v>38</v>
      </c>
      <c r="O306" s="51"/>
      <c r="P306" s="156">
        <f t="shared" si="89"/>
        <v>0</v>
      </c>
      <c r="Q306" s="156">
        <v>0</v>
      </c>
      <c r="R306" s="156">
        <f t="shared" si="99"/>
        <v>0</v>
      </c>
      <c r="S306" s="230"/>
      <c r="T306" s="156">
        <v>1.3429999999999999E-2</v>
      </c>
      <c r="U306" s="234"/>
      <c r="V306" s="157">
        <f>T306*H306</f>
        <v>0.1890944</v>
      </c>
      <c r="AP306" s="219" t="s">
        <v>144</v>
      </c>
      <c r="AR306" s="219" t="s">
        <v>139</v>
      </c>
      <c r="AS306" s="219" t="s">
        <v>79</v>
      </c>
      <c r="AW306" s="219" t="s">
        <v>137</v>
      </c>
      <c r="BC306" s="158">
        <f t="shared" si="90"/>
        <v>0</v>
      </c>
      <c r="BD306" s="158">
        <f t="shared" si="91"/>
        <v>1562.88</v>
      </c>
      <c r="BE306" s="158">
        <f t="shared" si="92"/>
        <v>0</v>
      </c>
      <c r="BF306" s="158">
        <f t="shared" si="93"/>
        <v>0</v>
      </c>
      <c r="BG306" s="158">
        <f t="shared" si="94"/>
        <v>0</v>
      </c>
      <c r="BH306" s="219" t="s">
        <v>79</v>
      </c>
      <c r="BI306" s="158">
        <f t="shared" si="95"/>
        <v>1562.88</v>
      </c>
      <c r="BJ306" s="219" t="s">
        <v>144</v>
      </c>
      <c r="BK306" s="219" t="s">
        <v>770</v>
      </c>
      <c r="BO306" s="315"/>
      <c r="BP306" s="316">
        <f t="shared" si="96"/>
        <v>0</v>
      </c>
      <c r="BQ306" s="325">
        <v>14.08</v>
      </c>
      <c r="BR306" s="316">
        <f t="shared" si="97"/>
        <v>1562.88</v>
      </c>
      <c r="BS306" s="315"/>
      <c r="BT306" s="316">
        <f t="shared" si="98"/>
        <v>0</v>
      </c>
    </row>
    <row r="307" spans="1:72" s="217" customFormat="1" ht="16.5" customHeight="1" x14ac:dyDescent="0.2">
      <c r="A307" s="172"/>
      <c r="B307" s="26"/>
      <c r="C307" s="190" t="s">
        <v>2219</v>
      </c>
      <c r="D307" s="187" t="s">
        <v>139</v>
      </c>
      <c r="E307" s="265" t="s">
        <v>2178</v>
      </c>
      <c r="F307" s="266" t="s">
        <v>2179</v>
      </c>
      <c r="G307" s="187" t="s">
        <v>223</v>
      </c>
      <c r="H307" s="300">
        <v>16.329999999999998</v>
      </c>
      <c r="I307" s="188">
        <v>149</v>
      </c>
      <c r="J307" s="189">
        <f t="shared" si="88"/>
        <v>2433.17</v>
      </c>
      <c r="K307" s="266"/>
      <c r="L307" s="30"/>
      <c r="M307" s="154" t="s">
        <v>1</v>
      </c>
      <c r="N307" s="155" t="s">
        <v>38</v>
      </c>
      <c r="O307" s="51"/>
      <c r="P307" s="156">
        <f t="shared" si="89"/>
        <v>0</v>
      </c>
      <c r="Q307" s="156">
        <v>0</v>
      </c>
      <c r="R307" s="156">
        <f t="shared" si="99"/>
        <v>0</v>
      </c>
      <c r="S307" s="230"/>
      <c r="T307" s="156">
        <v>1.2160000000000001E-2</v>
      </c>
      <c r="U307" s="210">
        <f>T307*H307</f>
        <v>0.19857279999999999</v>
      </c>
      <c r="V307" s="157"/>
      <c r="AP307" s="219" t="s">
        <v>144</v>
      </c>
      <c r="AR307" s="219" t="s">
        <v>139</v>
      </c>
      <c r="AS307" s="219" t="s">
        <v>79</v>
      </c>
      <c r="AW307" s="219" t="s">
        <v>137</v>
      </c>
      <c r="BC307" s="158">
        <f t="shared" si="90"/>
        <v>0</v>
      </c>
      <c r="BD307" s="158">
        <f t="shared" si="91"/>
        <v>2433.17</v>
      </c>
      <c r="BE307" s="158">
        <f t="shared" si="92"/>
        <v>0</v>
      </c>
      <c r="BF307" s="158">
        <f t="shared" si="93"/>
        <v>0</v>
      </c>
      <c r="BG307" s="158">
        <f t="shared" si="94"/>
        <v>0</v>
      </c>
      <c r="BH307" s="219" t="s">
        <v>79</v>
      </c>
      <c r="BI307" s="158">
        <f t="shared" si="95"/>
        <v>2433.17</v>
      </c>
      <c r="BJ307" s="219" t="s">
        <v>144</v>
      </c>
      <c r="BK307" s="219" t="s">
        <v>770</v>
      </c>
      <c r="BO307" s="315"/>
      <c r="BP307" s="316">
        <f t="shared" si="96"/>
        <v>0</v>
      </c>
      <c r="BQ307" s="326">
        <v>16.329999999999998</v>
      </c>
      <c r="BR307" s="316">
        <f t="shared" si="97"/>
        <v>2433.1699999999996</v>
      </c>
      <c r="BS307" s="315"/>
      <c r="BT307" s="316">
        <f t="shared" si="98"/>
        <v>0</v>
      </c>
    </row>
    <row r="308" spans="1:72" s="217" customFormat="1" ht="16.5" customHeight="1" x14ac:dyDescent="0.2">
      <c r="A308" s="172"/>
      <c r="B308" s="26"/>
      <c r="C308" s="190" t="s">
        <v>2222</v>
      </c>
      <c r="D308" s="187" t="s">
        <v>139</v>
      </c>
      <c r="E308" s="267" t="s">
        <v>2187</v>
      </c>
      <c r="F308" s="266" t="s">
        <v>2186</v>
      </c>
      <c r="G308" s="190" t="s">
        <v>2090</v>
      </c>
      <c r="H308" s="300">
        <v>4</v>
      </c>
      <c r="I308" s="188">
        <v>400</v>
      </c>
      <c r="J308" s="189">
        <f t="shared" si="88"/>
        <v>1600</v>
      </c>
      <c r="K308" s="266"/>
      <c r="L308" s="30"/>
      <c r="M308" s="154" t="s">
        <v>1</v>
      </c>
      <c r="N308" s="155" t="s">
        <v>38</v>
      </c>
      <c r="O308" s="51"/>
      <c r="P308" s="156">
        <f t="shared" si="89"/>
        <v>0</v>
      </c>
      <c r="Q308" s="156">
        <v>0</v>
      </c>
      <c r="R308" s="156">
        <f t="shared" si="99"/>
        <v>0</v>
      </c>
      <c r="S308" s="230"/>
      <c r="T308" s="156">
        <v>8.1570000000000004E-2</v>
      </c>
      <c r="U308" s="210">
        <f>T308*H308</f>
        <v>0.32628000000000001</v>
      </c>
      <c r="V308" s="157"/>
      <c r="AP308" s="219" t="s">
        <v>144</v>
      </c>
      <c r="AR308" s="219" t="s">
        <v>139</v>
      </c>
      <c r="AS308" s="219" t="s">
        <v>79</v>
      </c>
      <c r="AW308" s="219" t="s">
        <v>137</v>
      </c>
      <c r="BC308" s="158">
        <f t="shared" si="90"/>
        <v>0</v>
      </c>
      <c r="BD308" s="158">
        <f t="shared" si="91"/>
        <v>1600</v>
      </c>
      <c r="BE308" s="158">
        <f t="shared" si="92"/>
        <v>0</v>
      </c>
      <c r="BF308" s="158">
        <f t="shared" si="93"/>
        <v>0</v>
      </c>
      <c r="BG308" s="158">
        <f t="shared" si="94"/>
        <v>0</v>
      </c>
      <c r="BH308" s="219" t="s">
        <v>79</v>
      </c>
      <c r="BI308" s="158">
        <f t="shared" si="95"/>
        <v>1600</v>
      </c>
      <c r="BJ308" s="219" t="s">
        <v>144</v>
      </c>
      <c r="BK308" s="219" t="s">
        <v>770</v>
      </c>
      <c r="BO308" s="315"/>
      <c r="BP308" s="316">
        <f t="shared" si="96"/>
        <v>0</v>
      </c>
      <c r="BQ308" s="326">
        <v>1</v>
      </c>
      <c r="BR308" s="316">
        <f t="shared" si="97"/>
        <v>400</v>
      </c>
      <c r="BS308" s="315"/>
      <c r="BT308" s="316">
        <f t="shared" si="98"/>
        <v>0</v>
      </c>
    </row>
    <row r="309" spans="1:72" s="217" customFormat="1" ht="16.5" customHeight="1" x14ac:dyDescent="0.2">
      <c r="A309" s="172"/>
      <c r="B309" s="26"/>
      <c r="C309" s="170" t="s">
        <v>771</v>
      </c>
      <c r="D309" s="151" t="s">
        <v>139</v>
      </c>
      <c r="E309" s="261" t="s">
        <v>772</v>
      </c>
      <c r="F309" s="262" t="s">
        <v>773</v>
      </c>
      <c r="G309" s="151" t="s">
        <v>223</v>
      </c>
      <c r="H309" s="298">
        <v>76.12</v>
      </c>
      <c r="I309" s="152">
        <v>73.8</v>
      </c>
      <c r="J309" s="153">
        <f t="shared" si="88"/>
        <v>5617.66</v>
      </c>
      <c r="K309" s="262" t="s">
        <v>143</v>
      </c>
      <c r="L309" s="30"/>
      <c r="M309" s="154" t="s">
        <v>1</v>
      </c>
      <c r="N309" s="155" t="s">
        <v>38</v>
      </c>
      <c r="O309" s="51"/>
      <c r="P309" s="156">
        <f t="shared" si="89"/>
        <v>0</v>
      </c>
      <c r="Q309" s="156">
        <v>0</v>
      </c>
      <c r="R309" s="156">
        <f t="shared" si="99"/>
        <v>0</v>
      </c>
      <c r="S309" s="230"/>
      <c r="T309" s="156">
        <v>3.0000000000000001E-3</v>
      </c>
      <c r="U309" s="234"/>
      <c r="V309" s="157">
        <f>T309*H309</f>
        <v>0.22836000000000001</v>
      </c>
      <c r="AP309" s="219" t="s">
        <v>144</v>
      </c>
      <c r="AR309" s="219" t="s">
        <v>139</v>
      </c>
      <c r="AS309" s="219" t="s">
        <v>79</v>
      </c>
      <c r="AW309" s="219" t="s">
        <v>137</v>
      </c>
      <c r="BC309" s="158">
        <f t="shared" si="90"/>
        <v>0</v>
      </c>
      <c r="BD309" s="158">
        <f t="shared" si="91"/>
        <v>5617.66</v>
      </c>
      <c r="BE309" s="158">
        <f t="shared" si="92"/>
        <v>0</v>
      </c>
      <c r="BF309" s="158">
        <f t="shared" si="93"/>
        <v>0</v>
      </c>
      <c r="BG309" s="158">
        <f t="shared" si="94"/>
        <v>0</v>
      </c>
      <c r="BH309" s="219" t="s">
        <v>79</v>
      </c>
      <c r="BI309" s="158">
        <f t="shared" si="95"/>
        <v>5617.66</v>
      </c>
      <c r="BJ309" s="219" t="s">
        <v>144</v>
      </c>
      <c r="BK309" s="219" t="s">
        <v>774</v>
      </c>
      <c r="BO309" s="315">
        <v>60.12</v>
      </c>
      <c r="BP309" s="316">
        <f t="shared" si="96"/>
        <v>4436.8559999999998</v>
      </c>
      <c r="BQ309" s="325">
        <v>16</v>
      </c>
      <c r="BR309" s="316">
        <f t="shared" si="97"/>
        <v>1180.8</v>
      </c>
      <c r="BS309" s="315"/>
      <c r="BT309" s="316">
        <f t="shared" si="98"/>
        <v>0</v>
      </c>
    </row>
    <row r="310" spans="1:72" s="217" customFormat="1" ht="16.5" customHeight="1" x14ac:dyDescent="0.2">
      <c r="A310" s="172"/>
      <c r="B310" s="26"/>
      <c r="C310" s="190" t="s">
        <v>2225</v>
      </c>
      <c r="D310" s="187" t="s">
        <v>139</v>
      </c>
      <c r="E310" s="267" t="s">
        <v>2184</v>
      </c>
      <c r="F310" s="266" t="s">
        <v>2185</v>
      </c>
      <c r="G310" s="187" t="s">
        <v>223</v>
      </c>
      <c r="H310" s="300">
        <v>28.5</v>
      </c>
      <c r="I310" s="188">
        <v>55</v>
      </c>
      <c r="J310" s="189">
        <f t="shared" si="88"/>
        <v>1567.5</v>
      </c>
      <c r="K310" s="266"/>
      <c r="L310" s="30"/>
      <c r="M310" s="154" t="s">
        <v>1</v>
      </c>
      <c r="N310" s="155" t="s">
        <v>38</v>
      </c>
      <c r="O310" s="51"/>
      <c r="P310" s="156">
        <f t="shared" si="89"/>
        <v>0</v>
      </c>
      <c r="Q310" s="156">
        <v>0</v>
      </c>
      <c r="R310" s="156">
        <f t="shared" si="99"/>
        <v>0</v>
      </c>
      <c r="S310" s="230"/>
      <c r="T310" s="156">
        <v>2.2159999999999999E-2</v>
      </c>
      <c r="U310" s="210">
        <f>T310*H310</f>
        <v>0.63156000000000001</v>
      </c>
      <c r="V310" s="157"/>
      <c r="AP310" s="219" t="s">
        <v>144</v>
      </c>
      <c r="AR310" s="219" t="s">
        <v>139</v>
      </c>
      <c r="AS310" s="219" t="s">
        <v>79</v>
      </c>
      <c r="AW310" s="219" t="s">
        <v>137</v>
      </c>
      <c r="BC310" s="158">
        <f t="shared" si="90"/>
        <v>0</v>
      </c>
      <c r="BD310" s="158">
        <f t="shared" si="91"/>
        <v>1567.5</v>
      </c>
      <c r="BE310" s="158">
        <f t="shared" si="92"/>
        <v>0</v>
      </c>
      <c r="BF310" s="158">
        <f t="shared" si="93"/>
        <v>0</v>
      </c>
      <c r="BG310" s="158">
        <f t="shared" si="94"/>
        <v>0</v>
      </c>
      <c r="BH310" s="219" t="s">
        <v>79</v>
      </c>
      <c r="BI310" s="158">
        <f t="shared" si="95"/>
        <v>1567.5</v>
      </c>
      <c r="BJ310" s="219" t="s">
        <v>144</v>
      </c>
      <c r="BK310" s="219" t="s">
        <v>778</v>
      </c>
      <c r="BO310" s="315"/>
      <c r="BP310" s="316">
        <f t="shared" si="96"/>
        <v>0</v>
      </c>
      <c r="BQ310" s="326">
        <v>28.5</v>
      </c>
      <c r="BR310" s="316">
        <f t="shared" si="97"/>
        <v>1567.5</v>
      </c>
      <c r="BS310" s="315"/>
      <c r="BT310" s="316">
        <f t="shared" si="98"/>
        <v>0</v>
      </c>
    </row>
    <row r="311" spans="1:72" s="217" customFormat="1" ht="16.5" customHeight="1" x14ac:dyDescent="0.2">
      <c r="A311" s="172"/>
      <c r="B311" s="26"/>
      <c r="C311" s="170" t="s">
        <v>775</v>
      </c>
      <c r="D311" s="151" t="s">
        <v>139</v>
      </c>
      <c r="E311" s="261" t="s">
        <v>776</v>
      </c>
      <c r="F311" s="262" t="s">
        <v>777</v>
      </c>
      <c r="G311" s="151" t="s">
        <v>223</v>
      </c>
      <c r="H311" s="298">
        <v>6.68</v>
      </c>
      <c r="I311" s="152">
        <v>328.5</v>
      </c>
      <c r="J311" s="153">
        <f t="shared" si="88"/>
        <v>2194.38</v>
      </c>
      <c r="K311" s="262" t="s">
        <v>143</v>
      </c>
      <c r="L311" s="30"/>
      <c r="M311" s="154" t="s">
        <v>1</v>
      </c>
      <c r="N311" s="155" t="s">
        <v>38</v>
      </c>
      <c r="O311" s="51"/>
      <c r="P311" s="156">
        <f t="shared" si="89"/>
        <v>0</v>
      </c>
      <c r="Q311" s="156">
        <v>0</v>
      </c>
      <c r="R311" s="156">
        <f t="shared" si="99"/>
        <v>0</v>
      </c>
      <c r="S311" s="230"/>
      <c r="T311" s="156">
        <v>1.7999999999999999E-2</v>
      </c>
      <c r="U311" s="234"/>
      <c r="V311" s="157">
        <f>T311*H311</f>
        <v>0.12023999999999999</v>
      </c>
      <c r="AP311" s="219" t="s">
        <v>144</v>
      </c>
      <c r="AR311" s="219" t="s">
        <v>139</v>
      </c>
      <c r="AS311" s="219" t="s">
        <v>79</v>
      </c>
      <c r="AW311" s="219" t="s">
        <v>137</v>
      </c>
      <c r="BC311" s="158">
        <f t="shared" si="90"/>
        <v>0</v>
      </c>
      <c r="BD311" s="158">
        <f t="shared" si="91"/>
        <v>2194.38</v>
      </c>
      <c r="BE311" s="158">
        <f t="shared" si="92"/>
        <v>0</v>
      </c>
      <c r="BF311" s="158">
        <f t="shared" si="93"/>
        <v>0</v>
      </c>
      <c r="BG311" s="158">
        <f t="shared" si="94"/>
        <v>0</v>
      </c>
      <c r="BH311" s="219" t="s">
        <v>79</v>
      </c>
      <c r="BI311" s="158">
        <f t="shared" si="95"/>
        <v>2194.38</v>
      </c>
      <c r="BJ311" s="219" t="s">
        <v>144</v>
      </c>
      <c r="BK311" s="219" t="s">
        <v>778</v>
      </c>
      <c r="BO311" s="315">
        <v>6.68</v>
      </c>
      <c r="BP311" s="316">
        <f t="shared" si="96"/>
        <v>2194.38</v>
      </c>
      <c r="BQ311" s="317"/>
      <c r="BR311" s="316">
        <f t="shared" si="97"/>
        <v>0</v>
      </c>
      <c r="BS311" s="315"/>
      <c r="BT311" s="316">
        <f t="shared" si="98"/>
        <v>0</v>
      </c>
    </row>
    <row r="312" spans="1:72" s="217" customFormat="1" ht="16.5" customHeight="1" x14ac:dyDescent="0.2">
      <c r="A312" s="172"/>
      <c r="B312" s="26"/>
      <c r="C312" s="170" t="s">
        <v>779</v>
      </c>
      <c r="D312" s="151" t="s">
        <v>139</v>
      </c>
      <c r="E312" s="261" t="s">
        <v>780</v>
      </c>
      <c r="F312" s="262" t="s">
        <v>781</v>
      </c>
      <c r="G312" s="151" t="s">
        <v>223</v>
      </c>
      <c r="H312" s="298">
        <v>17.771999999999998</v>
      </c>
      <c r="I312" s="152">
        <v>95</v>
      </c>
      <c r="J312" s="153">
        <f t="shared" si="88"/>
        <v>1688.34</v>
      </c>
      <c r="K312" s="262" t="s">
        <v>143</v>
      </c>
      <c r="L312" s="30"/>
      <c r="M312" s="154" t="s">
        <v>1</v>
      </c>
      <c r="N312" s="155" t="s">
        <v>38</v>
      </c>
      <c r="O312" s="51"/>
      <c r="P312" s="156">
        <f t="shared" si="89"/>
        <v>0</v>
      </c>
      <c r="Q312" s="156">
        <v>0</v>
      </c>
      <c r="R312" s="156">
        <f t="shared" si="99"/>
        <v>0</v>
      </c>
      <c r="S312" s="230"/>
      <c r="T312" s="156">
        <v>0</v>
      </c>
      <c r="U312" s="234"/>
      <c r="V312" s="157">
        <f>T312*H312</f>
        <v>0</v>
      </c>
      <c r="AP312" s="219" t="s">
        <v>144</v>
      </c>
      <c r="AR312" s="219" t="s">
        <v>139</v>
      </c>
      <c r="AS312" s="219" t="s">
        <v>79</v>
      </c>
      <c r="AW312" s="219" t="s">
        <v>137</v>
      </c>
      <c r="BC312" s="158">
        <f t="shared" si="90"/>
        <v>0</v>
      </c>
      <c r="BD312" s="158">
        <f t="shared" si="91"/>
        <v>1688.34</v>
      </c>
      <c r="BE312" s="158">
        <f t="shared" si="92"/>
        <v>0</v>
      </c>
      <c r="BF312" s="158">
        <f t="shared" si="93"/>
        <v>0</v>
      </c>
      <c r="BG312" s="158">
        <f t="shared" si="94"/>
        <v>0</v>
      </c>
      <c r="BH312" s="219" t="s">
        <v>79</v>
      </c>
      <c r="BI312" s="158">
        <f t="shared" si="95"/>
        <v>1688.34</v>
      </c>
      <c r="BJ312" s="219" t="s">
        <v>144</v>
      </c>
      <c r="BK312" s="219" t="s">
        <v>782</v>
      </c>
      <c r="BO312" s="315"/>
      <c r="BP312" s="316">
        <f t="shared" si="96"/>
        <v>0</v>
      </c>
      <c r="BQ312" s="317"/>
      <c r="BR312" s="316">
        <f t="shared" si="97"/>
        <v>0</v>
      </c>
      <c r="BS312" s="315"/>
      <c r="BT312" s="316">
        <f t="shared" si="98"/>
        <v>0</v>
      </c>
    </row>
    <row r="313" spans="1:72" s="217" customFormat="1" ht="16.5" customHeight="1" x14ac:dyDescent="0.2">
      <c r="A313" s="172"/>
      <c r="B313" s="26"/>
      <c r="C313" s="170" t="s">
        <v>783</v>
      </c>
      <c r="D313" s="151" t="s">
        <v>139</v>
      </c>
      <c r="E313" s="261" t="s">
        <v>784</v>
      </c>
      <c r="F313" s="262" t="s">
        <v>785</v>
      </c>
      <c r="G313" s="151" t="s">
        <v>223</v>
      </c>
      <c r="H313" s="298">
        <v>17.771999999999998</v>
      </c>
      <c r="I313" s="152">
        <v>165</v>
      </c>
      <c r="J313" s="153">
        <f t="shared" si="88"/>
        <v>2932.38</v>
      </c>
      <c r="K313" s="262" t="s">
        <v>143</v>
      </c>
      <c r="L313" s="30"/>
      <c r="M313" s="154" t="s">
        <v>1</v>
      </c>
      <c r="N313" s="155" t="s">
        <v>38</v>
      </c>
      <c r="O313" s="51"/>
      <c r="P313" s="156">
        <f t="shared" si="89"/>
        <v>0</v>
      </c>
      <c r="Q313" s="156">
        <v>0</v>
      </c>
      <c r="R313" s="156">
        <f t="shared" si="99"/>
        <v>0</v>
      </c>
      <c r="S313" s="230"/>
      <c r="T313" s="156">
        <v>0</v>
      </c>
      <c r="U313" s="234"/>
      <c r="V313" s="157">
        <f>T313*H313</f>
        <v>0</v>
      </c>
      <c r="AP313" s="219" t="s">
        <v>144</v>
      </c>
      <c r="AR313" s="219" t="s">
        <v>139</v>
      </c>
      <c r="AS313" s="219" t="s">
        <v>79</v>
      </c>
      <c r="AW313" s="219" t="s">
        <v>137</v>
      </c>
      <c r="BC313" s="158">
        <f t="shared" si="90"/>
        <v>0</v>
      </c>
      <c r="BD313" s="158">
        <f t="shared" si="91"/>
        <v>2932.38</v>
      </c>
      <c r="BE313" s="158">
        <f t="shared" si="92"/>
        <v>0</v>
      </c>
      <c r="BF313" s="158">
        <f t="shared" si="93"/>
        <v>0</v>
      </c>
      <c r="BG313" s="158">
        <f t="shared" si="94"/>
        <v>0</v>
      </c>
      <c r="BH313" s="219" t="s">
        <v>79</v>
      </c>
      <c r="BI313" s="158">
        <f t="shared" si="95"/>
        <v>2932.38</v>
      </c>
      <c r="BJ313" s="219" t="s">
        <v>144</v>
      </c>
      <c r="BK313" s="219" t="s">
        <v>786</v>
      </c>
      <c r="BO313" s="315"/>
      <c r="BP313" s="316">
        <f t="shared" si="96"/>
        <v>0</v>
      </c>
      <c r="BQ313" s="317"/>
      <c r="BR313" s="316">
        <f t="shared" si="97"/>
        <v>0</v>
      </c>
      <c r="BS313" s="315"/>
      <c r="BT313" s="316">
        <f t="shared" si="98"/>
        <v>0</v>
      </c>
    </row>
    <row r="314" spans="1:72" s="217" customFormat="1" ht="22.5" customHeight="1" x14ac:dyDescent="0.2">
      <c r="A314" s="172"/>
      <c r="B314" s="26"/>
      <c r="C314" s="170" t="s">
        <v>787</v>
      </c>
      <c r="D314" s="151" t="s">
        <v>139</v>
      </c>
      <c r="E314" s="261" t="s">
        <v>788</v>
      </c>
      <c r="F314" s="272" t="s">
        <v>2153</v>
      </c>
      <c r="G314" s="151" t="s">
        <v>600</v>
      </c>
      <c r="H314" s="298">
        <v>360</v>
      </c>
      <c r="I314" s="152">
        <v>220</v>
      </c>
      <c r="J314" s="153">
        <f t="shared" si="88"/>
        <v>79200</v>
      </c>
      <c r="K314" s="262" t="s">
        <v>143</v>
      </c>
      <c r="L314" s="30"/>
      <c r="M314" s="154" t="s">
        <v>1</v>
      </c>
      <c r="N314" s="155" t="s">
        <v>38</v>
      </c>
      <c r="O314" s="51"/>
      <c r="P314" s="156">
        <f t="shared" si="89"/>
        <v>0</v>
      </c>
      <c r="Q314" s="156">
        <v>0</v>
      </c>
      <c r="R314" s="156">
        <f t="shared" si="99"/>
        <v>0</v>
      </c>
      <c r="S314" s="230"/>
      <c r="T314" s="156">
        <v>0.05</v>
      </c>
      <c r="U314" s="234"/>
      <c r="V314" s="157">
        <f>T314*H314</f>
        <v>18</v>
      </c>
      <c r="AP314" s="219" t="s">
        <v>144</v>
      </c>
      <c r="AR314" s="219" t="s">
        <v>139</v>
      </c>
      <c r="AS314" s="219" t="s">
        <v>79</v>
      </c>
      <c r="AW314" s="219" t="s">
        <v>137</v>
      </c>
      <c r="BC314" s="158">
        <f t="shared" si="90"/>
        <v>0</v>
      </c>
      <c r="BD314" s="158">
        <f t="shared" si="91"/>
        <v>79200</v>
      </c>
      <c r="BE314" s="158">
        <f t="shared" si="92"/>
        <v>0</v>
      </c>
      <c r="BF314" s="158">
        <f t="shared" si="93"/>
        <v>0</v>
      </c>
      <c r="BG314" s="158">
        <f t="shared" si="94"/>
        <v>0</v>
      </c>
      <c r="BH314" s="219" t="s">
        <v>79</v>
      </c>
      <c r="BI314" s="158">
        <f t="shared" si="95"/>
        <v>79200</v>
      </c>
      <c r="BJ314" s="219" t="s">
        <v>144</v>
      </c>
      <c r="BK314" s="219" t="s">
        <v>789</v>
      </c>
      <c r="BO314" s="315">
        <v>60</v>
      </c>
      <c r="BP314" s="316">
        <f t="shared" si="96"/>
        <v>13200</v>
      </c>
      <c r="BQ314" s="317"/>
      <c r="BR314" s="316">
        <f t="shared" si="97"/>
        <v>0</v>
      </c>
      <c r="BS314" s="315"/>
      <c r="BT314" s="316">
        <f t="shared" si="98"/>
        <v>0</v>
      </c>
    </row>
    <row r="315" spans="1:72" s="217" customFormat="1" ht="16.5" customHeight="1" x14ac:dyDescent="0.2">
      <c r="A315" s="172"/>
      <c r="B315" s="26"/>
      <c r="C315" s="191" t="s">
        <v>2223</v>
      </c>
      <c r="D315" s="192" t="s">
        <v>139</v>
      </c>
      <c r="E315" s="269" t="s">
        <v>788</v>
      </c>
      <c r="F315" s="270" t="s">
        <v>2153</v>
      </c>
      <c r="G315" s="192" t="s">
        <v>600</v>
      </c>
      <c r="H315" s="301">
        <v>32</v>
      </c>
      <c r="I315" s="193">
        <v>220</v>
      </c>
      <c r="J315" s="194">
        <f t="shared" si="88"/>
        <v>7040</v>
      </c>
      <c r="K315" s="271" t="s">
        <v>143</v>
      </c>
      <c r="L315" s="30"/>
      <c r="M315" s="154" t="s">
        <v>1</v>
      </c>
      <c r="N315" s="155" t="s">
        <v>38</v>
      </c>
      <c r="O315" s="51"/>
      <c r="P315" s="156">
        <f t="shared" si="89"/>
        <v>0</v>
      </c>
      <c r="Q315" s="156">
        <v>0</v>
      </c>
      <c r="R315" s="156">
        <f t="shared" si="99"/>
        <v>0</v>
      </c>
      <c r="S315" s="230"/>
      <c r="T315" s="156">
        <v>0.05</v>
      </c>
      <c r="U315" s="220">
        <f>T315*H315</f>
        <v>1.6</v>
      </c>
      <c r="V315" s="157"/>
      <c r="AP315" s="219" t="s">
        <v>144</v>
      </c>
      <c r="AR315" s="219" t="s">
        <v>139</v>
      </c>
      <c r="AS315" s="219" t="s">
        <v>79</v>
      </c>
      <c r="AW315" s="219" t="s">
        <v>137</v>
      </c>
      <c r="BC315" s="158">
        <f t="shared" si="90"/>
        <v>0</v>
      </c>
      <c r="BD315" s="158">
        <f t="shared" si="91"/>
        <v>7040</v>
      </c>
      <c r="BE315" s="158">
        <f t="shared" si="92"/>
        <v>0</v>
      </c>
      <c r="BF315" s="158">
        <f t="shared" si="93"/>
        <v>0</v>
      </c>
      <c r="BG315" s="158">
        <f t="shared" si="94"/>
        <v>0</v>
      </c>
      <c r="BH315" s="219" t="s">
        <v>79</v>
      </c>
      <c r="BI315" s="158">
        <f t="shared" si="95"/>
        <v>7040</v>
      </c>
      <c r="BJ315" s="219" t="s">
        <v>144</v>
      </c>
      <c r="BK315" s="219" t="s">
        <v>789</v>
      </c>
      <c r="BO315" s="315"/>
      <c r="BP315" s="316">
        <f t="shared" si="96"/>
        <v>0</v>
      </c>
      <c r="BQ315" s="326">
        <v>32</v>
      </c>
      <c r="BR315" s="316">
        <f t="shared" si="97"/>
        <v>7040</v>
      </c>
      <c r="BS315" s="315"/>
      <c r="BT315" s="316">
        <f t="shared" si="98"/>
        <v>0</v>
      </c>
    </row>
    <row r="316" spans="1:72" s="217" customFormat="1" ht="16.5" customHeight="1" x14ac:dyDescent="0.2">
      <c r="A316" s="172"/>
      <c r="B316" s="26"/>
      <c r="C316" s="170" t="s">
        <v>791</v>
      </c>
      <c r="D316" s="151" t="s">
        <v>139</v>
      </c>
      <c r="E316" s="261" t="s">
        <v>792</v>
      </c>
      <c r="F316" s="262" t="s">
        <v>793</v>
      </c>
      <c r="G316" s="151" t="s">
        <v>240</v>
      </c>
      <c r="H316" s="298">
        <v>23.7</v>
      </c>
      <c r="I316" s="152">
        <v>505</v>
      </c>
      <c r="J316" s="153">
        <f t="shared" si="88"/>
        <v>11968.5</v>
      </c>
      <c r="K316" s="262" t="s">
        <v>143</v>
      </c>
      <c r="L316" s="30"/>
      <c r="M316" s="154" t="s">
        <v>1</v>
      </c>
      <c r="N316" s="155" t="s">
        <v>38</v>
      </c>
      <c r="O316" s="51"/>
      <c r="P316" s="156">
        <f t="shared" si="89"/>
        <v>0</v>
      </c>
      <c r="Q316" s="156">
        <v>3.04E-2</v>
      </c>
      <c r="R316" s="156">
        <f t="shared" si="99"/>
        <v>0.72048000000000001</v>
      </c>
      <c r="S316" s="230"/>
      <c r="T316" s="156">
        <v>0</v>
      </c>
      <c r="U316" s="234"/>
      <c r="V316" s="157">
        <f>T316*H316</f>
        <v>0</v>
      </c>
      <c r="AP316" s="219" t="s">
        <v>144</v>
      </c>
      <c r="AR316" s="219" t="s">
        <v>139</v>
      </c>
      <c r="AS316" s="219" t="s">
        <v>79</v>
      </c>
      <c r="AW316" s="219" t="s">
        <v>137</v>
      </c>
      <c r="BC316" s="158">
        <f t="shared" si="90"/>
        <v>0</v>
      </c>
      <c r="BD316" s="158">
        <f t="shared" si="91"/>
        <v>11968.5</v>
      </c>
      <c r="BE316" s="158">
        <f t="shared" si="92"/>
        <v>0</v>
      </c>
      <c r="BF316" s="158">
        <f t="shared" si="93"/>
        <v>0</v>
      </c>
      <c r="BG316" s="158">
        <f t="shared" si="94"/>
        <v>0</v>
      </c>
      <c r="BH316" s="219" t="s">
        <v>79</v>
      </c>
      <c r="BI316" s="158">
        <f t="shared" si="95"/>
        <v>11968.5</v>
      </c>
      <c r="BJ316" s="219" t="s">
        <v>144</v>
      </c>
      <c r="BK316" s="219" t="s">
        <v>794</v>
      </c>
      <c r="BO316" s="315"/>
      <c r="BP316" s="316">
        <f t="shared" si="96"/>
        <v>0</v>
      </c>
      <c r="BQ316" s="317"/>
      <c r="BR316" s="316">
        <f t="shared" si="97"/>
        <v>0</v>
      </c>
      <c r="BS316" s="327">
        <v>23.7</v>
      </c>
      <c r="BT316" s="316">
        <f t="shared" si="98"/>
        <v>11968.5</v>
      </c>
    </row>
    <row r="317" spans="1:72" s="217" customFormat="1" ht="16.5" customHeight="1" x14ac:dyDescent="0.2">
      <c r="A317" s="172"/>
      <c r="B317" s="26"/>
      <c r="C317" s="191" t="s">
        <v>2224</v>
      </c>
      <c r="D317" s="192" t="s">
        <v>139</v>
      </c>
      <c r="E317" s="269" t="s">
        <v>792</v>
      </c>
      <c r="F317" s="271" t="s">
        <v>793</v>
      </c>
      <c r="G317" s="192" t="s">
        <v>240</v>
      </c>
      <c r="H317" s="301">
        <v>96.05</v>
      </c>
      <c r="I317" s="193">
        <v>505</v>
      </c>
      <c r="J317" s="194">
        <f t="shared" si="88"/>
        <v>48505.25</v>
      </c>
      <c r="K317" s="271" t="s">
        <v>143</v>
      </c>
      <c r="L317" s="30"/>
      <c r="M317" s="154" t="s">
        <v>1</v>
      </c>
      <c r="N317" s="155" t="s">
        <v>38</v>
      </c>
      <c r="O317" s="51"/>
      <c r="P317" s="156">
        <f t="shared" si="89"/>
        <v>0</v>
      </c>
      <c r="Q317" s="156">
        <v>3.04E-2</v>
      </c>
      <c r="R317" s="156"/>
      <c r="S317" s="208">
        <f>Q317*H317</f>
        <v>2.9199199999999998</v>
      </c>
      <c r="T317" s="156">
        <v>0</v>
      </c>
      <c r="U317" s="234"/>
      <c r="V317" s="157">
        <f>T317*H317</f>
        <v>0</v>
      </c>
      <c r="AP317" s="219" t="s">
        <v>144</v>
      </c>
      <c r="AR317" s="219" t="s">
        <v>139</v>
      </c>
      <c r="AS317" s="219" t="s">
        <v>79</v>
      </c>
      <c r="AW317" s="219" t="s">
        <v>137</v>
      </c>
      <c r="BC317" s="158">
        <f t="shared" si="90"/>
        <v>0</v>
      </c>
      <c r="BD317" s="158">
        <f t="shared" si="91"/>
        <v>48505.25</v>
      </c>
      <c r="BE317" s="158">
        <f t="shared" si="92"/>
        <v>0</v>
      </c>
      <c r="BF317" s="158">
        <f t="shared" si="93"/>
        <v>0</v>
      </c>
      <c r="BG317" s="158">
        <f t="shared" si="94"/>
        <v>0</v>
      </c>
      <c r="BH317" s="219" t="s">
        <v>79</v>
      </c>
      <c r="BI317" s="158">
        <f t="shared" si="95"/>
        <v>48505.25</v>
      </c>
      <c r="BJ317" s="219" t="s">
        <v>144</v>
      </c>
      <c r="BK317" s="219" t="s">
        <v>794</v>
      </c>
      <c r="BO317" s="315"/>
      <c r="BP317" s="316">
        <f t="shared" si="96"/>
        <v>0</v>
      </c>
      <c r="BQ317" s="326">
        <v>15.75</v>
      </c>
      <c r="BR317" s="316">
        <f t="shared" si="97"/>
        <v>7953.75</v>
      </c>
      <c r="BS317" s="328">
        <v>80.3</v>
      </c>
      <c r="BT317" s="316">
        <f t="shared" si="98"/>
        <v>40551.5</v>
      </c>
    </row>
    <row r="318" spans="1:72" s="217" customFormat="1" ht="16.5" customHeight="1" x14ac:dyDescent="0.2">
      <c r="A318" s="172"/>
      <c r="B318" s="26"/>
      <c r="C318" s="190" t="s">
        <v>2233</v>
      </c>
      <c r="D318" s="187" t="s">
        <v>139</v>
      </c>
      <c r="E318" s="267" t="s">
        <v>2167</v>
      </c>
      <c r="F318" s="268" t="s">
        <v>2168</v>
      </c>
      <c r="G318" s="187" t="s">
        <v>240</v>
      </c>
      <c r="H318" s="300">
        <v>15.75</v>
      </c>
      <c r="I318" s="188">
        <v>36.200000000000003</v>
      </c>
      <c r="J318" s="189">
        <f t="shared" si="88"/>
        <v>570.15</v>
      </c>
      <c r="K318" s="266"/>
      <c r="L318" s="30"/>
      <c r="M318" s="154" t="s">
        <v>1</v>
      </c>
      <c r="N318" s="155" t="s">
        <v>38</v>
      </c>
      <c r="O318" s="51"/>
      <c r="P318" s="156">
        <f t="shared" si="89"/>
        <v>0</v>
      </c>
      <c r="Q318" s="156">
        <v>4.3200000000000001E-3</v>
      </c>
      <c r="R318" s="156"/>
      <c r="S318" s="209">
        <f>Q318*H318</f>
        <v>6.8040000000000003E-2</v>
      </c>
      <c r="T318" s="156">
        <v>0</v>
      </c>
      <c r="U318" s="234"/>
      <c r="V318" s="157">
        <f>T318*H318</f>
        <v>0</v>
      </c>
      <c r="AP318" s="219" t="s">
        <v>144</v>
      </c>
      <c r="AR318" s="219" t="s">
        <v>139</v>
      </c>
      <c r="AS318" s="219" t="s">
        <v>79</v>
      </c>
      <c r="AW318" s="219" t="s">
        <v>137</v>
      </c>
      <c r="BC318" s="158">
        <f t="shared" si="90"/>
        <v>0</v>
      </c>
      <c r="BD318" s="158">
        <f t="shared" si="91"/>
        <v>570.15</v>
      </c>
      <c r="BE318" s="158">
        <f t="shared" si="92"/>
        <v>0</v>
      </c>
      <c r="BF318" s="158">
        <f t="shared" si="93"/>
        <v>0</v>
      </c>
      <c r="BG318" s="158">
        <f t="shared" si="94"/>
        <v>0</v>
      </c>
      <c r="BH318" s="219" t="s">
        <v>79</v>
      </c>
      <c r="BI318" s="158">
        <f t="shared" si="95"/>
        <v>570.15</v>
      </c>
      <c r="BJ318" s="219" t="s">
        <v>144</v>
      </c>
      <c r="BK318" s="219" t="s">
        <v>794</v>
      </c>
      <c r="BO318" s="315"/>
      <c r="BP318" s="316">
        <f t="shared" si="96"/>
        <v>0</v>
      </c>
      <c r="BQ318" s="326">
        <v>15.75</v>
      </c>
      <c r="BR318" s="316">
        <f t="shared" si="97"/>
        <v>570.15000000000009</v>
      </c>
      <c r="BS318" s="315"/>
      <c r="BT318" s="316">
        <f t="shared" si="98"/>
        <v>0</v>
      </c>
    </row>
    <row r="319" spans="1:72" s="9" customFormat="1" ht="22.9" customHeight="1" x14ac:dyDescent="0.3">
      <c r="A319" s="197"/>
      <c r="B319" s="135"/>
      <c r="C319" s="185"/>
      <c r="D319" s="137" t="s">
        <v>65</v>
      </c>
      <c r="E319" s="149" t="s">
        <v>535</v>
      </c>
      <c r="F319" s="149" t="s">
        <v>795</v>
      </c>
      <c r="G319" s="136"/>
      <c r="H319" s="297"/>
      <c r="I319" s="139"/>
      <c r="J319" s="150">
        <f>BI319</f>
        <v>1450015.27</v>
      </c>
      <c r="K319" s="136"/>
      <c r="L319" s="141"/>
      <c r="M319" s="142"/>
      <c r="N319" s="143"/>
      <c r="O319" s="143"/>
      <c r="P319" s="144">
        <f>SUM(P320:P338)</f>
        <v>0</v>
      </c>
      <c r="Q319" s="143"/>
      <c r="R319" s="144">
        <f>SUM(R320:R338)</f>
        <v>0</v>
      </c>
      <c r="S319" s="221">
        <f>SUM(S320:S338)</f>
        <v>0</v>
      </c>
      <c r="T319" s="143"/>
      <c r="U319" s="223">
        <f>SUM(U320:U338)</f>
        <v>0</v>
      </c>
      <c r="V319" s="145">
        <f>SUM(V320:V338)</f>
        <v>0</v>
      </c>
      <c r="AP319" s="146" t="s">
        <v>73</v>
      </c>
      <c r="AR319" s="147" t="s">
        <v>65</v>
      </c>
      <c r="AS319" s="147" t="s">
        <v>73</v>
      </c>
      <c r="AW319" s="146" t="s">
        <v>137</v>
      </c>
      <c r="BI319" s="148">
        <f>SUM(BI320:BI338)</f>
        <v>1450015.27</v>
      </c>
      <c r="BO319" s="312"/>
      <c r="BP319" s="313">
        <f>SUM(BP320:BP338)</f>
        <v>364361.65136000002</v>
      </c>
      <c r="BQ319" s="314"/>
      <c r="BR319" s="313">
        <f>SUM(BR320:BR338)</f>
        <v>273209.29775999999</v>
      </c>
      <c r="BS319" s="312"/>
      <c r="BT319" s="313">
        <f>SUM(BT320:BT338)</f>
        <v>494476.30220000003</v>
      </c>
    </row>
    <row r="320" spans="1:72" s="217" customFormat="1" ht="16.5" customHeight="1" x14ac:dyDescent="0.2">
      <c r="A320" s="172"/>
      <c r="B320" s="26"/>
      <c r="C320" s="170" t="s">
        <v>796</v>
      </c>
      <c r="D320" s="151" t="s">
        <v>139</v>
      </c>
      <c r="E320" s="261" t="s">
        <v>797</v>
      </c>
      <c r="F320" s="262" t="s">
        <v>798</v>
      </c>
      <c r="G320" s="151" t="s">
        <v>196</v>
      </c>
      <c r="H320" s="298">
        <v>204.77199999999999</v>
      </c>
      <c r="I320" s="152">
        <v>282.5</v>
      </c>
      <c r="J320" s="153">
        <f t="shared" ref="J320:J338" si="100">ROUND(I320*H320,2)</f>
        <v>57848.09</v>
      </c>
      <c r="K320" s="262" t="s">
        <v>143</v>
      </c>
      <c r="L320" s="30"/>
      <c r="M320" s="154" t="s">
        <v>1</v>
      </c>
      <c r="N320" s="155" t="s">
        <v>38</v>
      </c>
      <c r="O320" s="51"/>
      <c r="P320" s="156">
        <f t="shared" ref="P320:P338" si="101">O320*H320</f>
        <v>0</v>
      </c>
      <c r="Q320" s="156">
        <v>0</v>
      </c>
      <c r="R320" s="156">
        <f t="shared" ref="R320:R338" si="102">Q320*H320</f>
        <v>0</v>
      </c>
      <c r="S320" s="230"/>
      <c r="T320" s="156">
        <v>0</v>
      </c>
      <c r="U320" s="234"/>
      <c r="V320" s="157">
        <f t="shared" ref="V320:V338" si="103">T320*H320</f>
        <v>0</v>
      </c>
      <c r="AP320" s="219" t="s">
        <v>144</v>
      </c>
      <c r="AR320" s="219" t="s">
        <v>139</v>
      </c>
      <c r="AS320" s="219" t="s">
        <v>79</v>
      </c>
      <c r="AW320" s="219" t="s">
        <v>137</v>
      </c>
      <c r="BC320" s="158">
        <f t="shared" ref="BC320:BC338" si="104">IF(N320="základní",J320,0)</f>
        <v>0</v>
      </c>
      <c r="BD320" s="158">
        <f t="shared" ref="BD320:BD338" si="105">IF(N320="snížená",J320,0)</f>
        <v>57848.09</v>
      </c>
      <c r="BE320" s="158">
        <f t="shared" ref="BE320:BE338" si="106">IF(N320="zákl. přenesená",J320,0)</f>
        <v>0</v>
      </c>
      <c r="BF320" s="158">
        <f t="shared" ref="BF320:BF338" si="107">IF(N320="sníž. přenesená",J320,0)</f>
        <v>0</v>
      </c>
      <c r="BG320" s="158">
        <f t="shared" ref="BG320:BG338" si="108">IF(N320="nulová",J320,0)</f>
        <v>0</v>
      </c>
      <c r="BH320" s="219" t="s">
        <v>79</v>
      </c>
      <c r="BI320" s="158">
        <f t="shared" ref="BI320:BI338" si="109">ROUND(I320*H320,2)</f>
        <v>57848.09</v>
      </c>
      <c r="BJ320" s="219" t="s">
        <v>144</v>
      </c>
      <c r="BK320" s="219" t="s">
        <v>799</v>
      </c>
      <c r="BO320" s="315"/>
      <c r="BP320" s="316">
        <f t="shared" ref="BP320:BP338" si="110">BO320*I320</f>
        <v>0</v>
      </c>
      <c r="BQ320" s="317"/>
      <c r="BR320" s="316">
        <f t="shared" ref="BR320:BR338" si="111">BQ320*I320</f>
        <v>0</v>
      </c>
      <c r="BS320" s="315"/>
      <c r="BT320" s="316">
        <f t="shared" ref="BT320:BT338" si="112">BS320*I320</f>
        <v>0</v>
      </c>
    </row>
    <row r="321" spans="1:72" s="217" customFormat="1" ht="16.5" customHeight="1" x14ac:dyDescent="0.2">
      <c r="A321" s="172"/>
      <c r="B321" s="26"/>
      <c r="C321" s="190" t="s">
        <v>2240</v>
      </c>
      <c r="D321" s="187" t="s">
        <v>139</v>
      </c>
      <c r="E321" s="265" t="s">
        <v>797</v>
      </c>
      <c r="F321" s="266" t="s">
        <v>798</v>
      </c>
      <c r="G321" s="187" t="s">
        <v>196</v>
      </c>
      <c r="H321" s="300">
        <v>10.029999999999999</v>
      </c>
      <c r="I321" s="188">
        <v>282.5</v>
      </c>
      <c r="J321" s="189">
        <f t="shared" si="100"/>
        <v>2833.48</v>
      </c>
      <c r="K321" s="266" t="s">
        <v>143</v>
      </c>
      <c r="L321" s="30"/>
      <c r="M321" s="154" t="s">
        <v>1</v>
      </c>
      <c r="N321" s="155" t="s">
        <v>38</v>
      </c>
      <c r="O321" s="51"/>
      <c r="P321" s="156">
        <f t="shared" si="101"/>
        <v>0</v>
      </c>
      <c r="Q321" s="156">
        <v>0</v>
      </c>
      <c r="R321" s="156">
        <f t="shared" si="102"/>
        <v>0</v>
      </c>
      <c r="S321" s="230"/>
      <c r="T321" s="156">
        <v>0</v>
      </c>
      <c r="U321" s="234"/>
      <c r="V321" s="157">
        <f t="shared" si="103"/>
        <v>0</v>
      </c>
      <c r="AP321" s="219" t="s">
        <v>144</v>
      </c>
      <c r="AR321" s="219" t="s">
        <v>139</v>
      </c>
      <c r="AS321" s="219" t="s">
        <v>79</v>
      </c>
      <c r="AW321" s="219" t="s">
        <v>137</v>
      </c>
      <c r="BC321" s="158">
        <f t="shared" si="104"/>
        <v>0</v>
      </c>
      <c r="BD321" s="158">
        <f t="shared" si="105"/>
        <v>2833.48</v>
      </c>
      <c r="BE321" s="158">
        <f t="shared" si="106"/>
        <v>0</v>
      </c>
      <c r="BF321" s="158">
        <f t="shared" si="107"/>
        <v>0</v>
      </c>
      <c r="BG321" s="158">
        <f t="shared" si="108"/>
        <v>0</v>
      </c>
      <c r="BH321" s="219" t="s">
        <v>79</v>
      </c>
      <c r="BI321" s="158">
        <f t="shared" si="109"/>
        <v>2833.48</v>
      </c>
      <c r="BJ321" s="219" t="s">
        <v>144</v>
      </c>
      <c r="BK321" s="219" t="s">
        <v>799</v>
      </c>
      <c r="BO321" s="315"/>
      <c r="BP321" s="316">
        <f t="shared" si="110"/>
        <v>0</v>
      </c>
      <c r="BQ321" s="317"/>
      <c r="BR321" s="316">
        <f t="shared" si="111"/>
        <v>0</v>
      </c>
      <c r="BS321" s="315">
        <v>3.8660000000000001</v>
      </c>
      <c r="BT321" s="316">
        <f t="shared" si="112"/>
        <v>1092.145</v>
      </c>
    </row>
    <row r="322" spans="1:72" s="217" customFormat="1" ht="16.5" customHeight="1" x14ac:dyDescent="0.2">
      <c r="A322" s="172"/>
      <c r="B322" s="26"/>
      <c r="C322" s="191" t="s">
        <v>2273</v>
      </c>
      <c r="D322" s="192" t="s">
        <v>139</v>
      </c>
      <c r="E322" s="269" t="s">
        <v>797</v>
      </c>
      <c r="F322" s="271" t="s">
        <v>798</v>
      </c>
      <c r="G322" s="192" t="s">
        <v>196</v>
      </c>
      <c r="H322" s="301">
        <v>3.052</v>
      </c>
      <c r="I322" s="193">
        <v>282.5</v>
      </c>
      <c r="J322" s="194">
        <f t="shared" si="100"/>
        <v>862.19</v>
      </c>
      <c r="K322" s="271" t="s">
        <v>143</v>
      </c>
      <c r="L322" s="30"/>
      <c r="M322" s="154" t="s">
        <v>1</v>
      </c>
      <c r="N322" s="155" t="s">
        <v>38</v>
      </c>
      <c r="O322" s="51"/>
      <c r="P322" s="156">
        <f t="shared" si="101"/>
        <v>0</v>
      </c>
      <c r="Q322" s="156">
        <v>0</v>
      </c>
      <c r="R322" s="156">
        <f t="shared" si="102"/>
        <v>0</v>
      </c>
      <c r="S322" s="230"/>
      <c r="T322" s="156">
        <v>0</v>
      </c>
      <c r="U322" s="234"/>
      <c r="V322" s="157">
        <f t="shared" si="103"/>
        <v>0</v>
      </c>
      <c r="AP322" s="219" t="s">
        <v>144</v>
      </c>
      <c r="AR322" s="219" t="s">
        <v>139</v>
      </c>
      <c r="AS322" s="219" t="s">
        <v>79</v>
      </c>
      <c r="AW322" s="219" t="s">
        <v>137</v>
      </c>
      <c r="BC322" s="158">
        <f t="shared" si="104"/>
        <v>0</v>
      </c>
      <c r="BD322" s="158">
        <f t="shared" si="105"/>
        <v>862.19</v>
      </c>
      <c r="BE322" s="158">
        <f t="shared" si="106"/>
        <v>0</v>
      </c>
      <c r="BF322" s="158">
        <f t="shared" si="107"/>
        <v>0</v>
      </c>
      <c r="BG322" s="158">
        <f t="shared" si="108"/>
        <v>0</v>
      </c>
      <c r="BH322" s="219" t="s">
        <v>79</v>
      </c>
      <c r="BI322" s="158">
        <f t="shared" si="109"/>
        <v>862.19</v>
      </c>
      <c r="BJ322" s="219" t="s">
        <v>144</v>
      </c>
      <c r="BK322" s="219" t="s">
        <v>799</v>
      </c>
      <c r="BO322" s="315"/>
      <c r="BP322" s="316">
        <f t="shared" si="110"/>
        <v>0</v>
      </c>
      <c r="BQ322" s="326">
        <v>1.048</v>
      </c>
      <c r="BR322" s="316">
        <f t="shared" si="111"/>
        <v>296.06</v>
      </c>
      <c r="BS322" s="315">
        <v>2.004</v>
      </c>
      <c r="BT322" s="316">
        <f t="shared" si="112"/>
        <v>566.13</v>
      </c>
    </row>
    <row r="323" spans="1:72" s="217" customFormat="1" ht="21.75" customHeight="1" x14ac:dyDescent="0.2">
      <c r="A323" s="172"/>
      <c r="B323" s="26"/>
      <c r="C323" s="170" t="s">
        <v>800</v>
      </c>
      <c r="D323" s="151" t="s">
        <v>139</v>
      </c>
      <c r="E323" s="261" t="s">
        <v>801</v>
      </c>
      <c r="F323" s="262" t="s">
        <v>802</v>
      </c>
      <c r="G323" s="151" t="s">
        <v>196</v>
      </c>
      <c r="H323" s="298">
        <v>205.791</v>
      </c>
      <c r="I323" s="152">
        <v>910</v>
      </c>
      <c r="J323" s="153">
        <f t="shared" si="100"/>
        <v>187269.81</v>
      </c>
      <c r="K323" s="262" t="s">
        <v>143</v>
      </c>
      <c r="L323" s="30"/>
      <c r="M323" s="154" t="s">
        <v>1</v>
      </c>
      <c r="N323" s="155" t="s">
        <v>38</v>
      </c>
      <c r="O323" s="51"/>
      <c r="P323" s="156">
        <f t="shared" si="101"/>
        <v>0</v>
      </c>
      <c r="Q323" s="156">
        <v>0</v>
      </c>
      <c r="R323" s="156">
        <f t="shared" si="102"/>
        <v>0</v>
      </c>
      <c r="S323" s="230"/>
      <c r="T323" s="156">
        <v>0</v>
      </c>
      <c r="U323" s="234"/>
      <c r="V323" s="157">
        <f t="shared" si="103"/>
        <v>0</v>
      </c>
      <c r="AP323" s="219" t="s">
        <v>144</v>
      </c>
      <c r="AR323" s="219" t="s">
        <v>139</v>
      </c>
      <c r="AS323" s="219" t="s">
        <v>79</v>
      </c>
      <c r="AW323" s="219" t="s">
        <v>137</v>
      </c>
      <c r="BC323" s="158">
        <f t="shared" si="104"/>
        <v>0</v>
      </c>
      <c r="BD323" s="158">
        <f t="shared" si="105"/>
        <v>187269.81</v>
      </c>
      <c r="BE323" s="158">
        <f t="shared" si="106"/>
        <v>0</v>
      </c>
      <c r="BF323" s="158">
        <f t="shared" si="107"/>
        <v>0</v>
      </c>
      <c r="BG323" s="158">
        <f t="shared" si="108"/>
        <v>0</v>
      </c>
      <c r="BH323" s="219" t="s">
        <v>79</v>
      </c>
      <c r="BI323" s="158">
        <f t="shared" si="109"/>
        <v>187269.81</v>
      </c>
      <c r="BJ323" s="219" t="s">
        <v>144</v>
      </c>
      <c r="BK323" s="219" t="s">
        <v>803</v>
      </c>
      <c r="BO323" s="315">
        <v>153.869</v>
      </c>
      <c r="BP323" s="316">
        <f t="shared" si="110"/>
        <v>140020.79</v>
      </c>
      <c r="BQ323" s="317"/>
      <c r="BR323" s="316">
        <f t="shared" si="111"/>
        <v>0</v>
      </c>
      <c r="BS323" s="315"/>
      <c r="BT323" s="316">
        <f t="shared" si="112"/>
        <v>0</v>
      </c>
    </row>
    <row r="324" spans="1:72" s="217" customFormat="1" ht="21.75" customHeight="1" x14ac:dyDescent="0.2">
      <c r="A324" s="172"/>
      <c r="B324" s="26"/>
      <c r="C324" s="190" t="s">
        <v>2241</v>
      </c>
      <c r="D324" s="187" t="s">
        <v>139</v>
      </c>
      <c r="E324" s="265" t="s">
        <v>801</v>
      </c>
      <c r="F324" s="266" t="s">
        <v>802</v>
      </c>
      <c r="G324" s="187" t="s">
        <v>196</v>
      </c>
      <c r="H324" s="300">
        <v>205.39099999999999</v>
      </c>
      <c r="I324" s="188">
        <v>910</v>
      </c>
      <c r="J324" s="189">
        <f t="shared" si="100"/>
        <v>186905.81</v>
      </c>
      <c r="K324" s="266" t="s">
        <v>143</v>
      </c>
      <c r="L324" s="30"/>
      <c r="M324" s="154" t="s">
        <v>1</v>
      </c>
      <c r="N324" s="155" t="s">
        <v>38</v>
      </c>
      <c r="O324" s="51"/>
      <c r="P324" s="156">
        <f t="shared" si="101"/>
        <v>0</v>
      </c>
      <c r="Q324" s="156">
        <v>0</v>
      </c>
      <c r="R324" s="156">
        <f t="shared" si="102"/>
        <v>0</v>
      </c>
      <c r="S324" s="230"/>
      <c r="T324" s="156">
        <v>0</v>
      </c>
      <c r="U324" s="234"/>
      <c r="V324" s="157">
        <f t="shared" si="103"/>
        <v>0</v>
      </c>
      <c r="AP324" s="219" t="s">
        <v>144</v>
      </c>
      <c r="AR324" s="219" t="s">
        <v>139</v>
      </c>
      <c r="AS324" s="219" t="s">
        <v>79</v>
      </c>
      <c r="AW324" s="219" t="s">
        <v>137</v>
      </c>
      <c r="BC324" s="158">
        <f t="shared" si="104"/>
        <v>0</v>
      </c>
      <c r="BD324" s="158">
        <f t="shared" si="105"/>
        <v>186905.81</v>
      </c>
      <c r="BE324" s="158">
        <f t="shared" si="106"/>
        <v>0</v>
      </c>
      <c r="BF324" s="158">
        <f t="shared" si="107"/>
        <v>0</v>
      </c>
      <c r="BG324" s="158">
        <f t="shared" si="108"/>
        <v>0</v>
      </c>
      <c r="BH324" s="219" t="s">
        <v>79</v>
      </c>
      <c r="BI324" s="158">
        <f t="shared" si="109"/>
        <v>186905.81</v>
      </c>
      <c r="BJ324" s="219" t="s">
        <v>144</v>
      </c>
      <c r="BK324" s="219" t="s">
        <v>803</v>
      </c>
      <c r="BO324" s="315"/>
      <c r="BP324" s="316">
        <f t="shared" si="110"/>
        <v>0</v>
      </c>
      <c r="BQ324" s="326">
        <v>108.304</v>
      </c>
      <c r="BR324" s="316">
        <f t="shared" si="111"/>
        <v>98556.64</v>
      </c>
      <c r="BS324" s="315">
        <v>97.087000000000003</v>
      </c>
      <c r="BT324" s="316">
        <f t="shared" si="112"/>
        <v>88349.17</v>
      </c>
    </row>
    <row r="325" spans="1:72" s="217" customFormat="1" ht="21.75" customHeight="1" x14ac:dyDescent="0.2">
      <c r="A325" s="172"/>
      <c r="B325" s="26"/>
      <c r="C325" s="191" t="s">
        <v>2274</v>
      </c>
      <c r="D325" s="192" t="s">
        <v>139</v>
      </c>
      <c r="E325" s="269" t="s">
        <v>801</v>
      </c>
      <c r="F325" s="271" t="s">
        <v>802</v>
      </c>
      <c r="G325" s="192" t="s">
        <v>196</v>
      </c>
      <c r="H325" s="301">
        <v>170.922</v>
      </c>
      <c r="I325" s="193">
        <v>910</v>
      </c>
      <c r="J325" s="194">
        <f t="shared" si="100"/>
        <v>155539.01999999999</v>
      </c>
      <c r="K325" s="271" t="s">
        <v>143</v>
      </c>
      <c r="L325" s="30"/>
      <c r="M325" s="154" t="s">
        <v>1</v>
      </c>
      <c r="N325" s="155" t="s">
        <v>38</v>
      </c>
      <c r="O325" s="51"/>
      <c r="P325" s="156">
        <f t="shared" si="101"/>
        <v>0</v>
      </c>
      <c r="Q325" s="156">
        <v>0</v>
      </c>
      <c r="R325" s="156">
        <f t="shared" si="102"/>
        <v>0</v>
      </c>
      <c r="S325" s="230"/>
      <c r="T325" s="156">
        <v>0</v>
      </c>
      <c r="U325" s="234"/>
      <c r="V325" s="157">
        <f t="shared" si="103"/>
        <v>0</v>
      </c>
      <c r="AP325" s="219" t="s">
        <v>144</v>
      </c>
      <c r="AR325" s="219" t="s">
        <v>139</v>
      </c>
      <c r="AS325" s="219" t="s">
        <v>79</v>
      </c>
      <c r="AW325" s="219" t="s">
        <v>137</v>
      </c>
      <c r="BC325" s="158">
        <f t="shared" si="104"/>
        <v>0</v>
      </c>
      <c r="BD325" s="158">
        <f t="shared" si="105"/>
        <v>155539.01999999999</v>
      </c>
      <c r="BE325" s="158">
        <f t="shared" si="106"/>
        <v>0</v>
      </c>
      <c r="BF325" s="158">
        <f t="shared" si="107"/>
        <v>0</v>
      </c>
      <c r="BG325" s="158">
        <f t="shared" si="108"/>
        <v>0</v>
      </c>
      <c r="BH325" s="219" t="s">
        <v>79</v>
      </c>
      <c r="BI325" s="158">
        <f t="shared" si="109"/>
        <v>155539.01999999999</v>
      </c>
      <c r="BJ325" s="219" t="s">
        <v>144</v>
      </c>
      <c r="BK325" s="219" t="s">
        <v>803</v>
      </c>
      <c r="BO325" s="315"/>
      <c r="BP325" s="316">
        <f t="shared" si="110"/>
        <v>0</v>
      </c>
      <c r="BQ325" s="317"/>
      <c r="BR325" s="316">
        <f t="shared" si="111"/>
        <v>0</v>
      </c>
      <c r="BS325" s="315">
        <v>111.54300000000001</v>
      </c>
      <c r="BT325" s="316">
        <f t="shared" si="112"/>
        <v>101504.13</v>
      </c>
    </row>
    <row r="326" spans="1:72" s="217" customFormat="1" ht="16.5" customHeight="1" x14ac:dyDescent="0.2">
      <c r="A326" s="172"/>
      <c r="B326" s="26"/>
      <c r="C326" s="170" t="s">
        <v>804</v>
      </c>
      <c r="D326" s="151" t="s">
        <v>139</v>
      </c>
      <c r="E326" s="261" t="s">
        <v>805</v>
      </c>
      <c r="F326" s="262" t="s">
        <v>806</v>
      </c>
      <c r="G326" s="151" t="s">
        <v>240</v>
      </c>
      <c r="H326" s="298">
        <v>12</v>
      </c>
      <c r="I326" s="152">
        <v>222</v>
      </c>
      <c r="J326" s="153">
        <f t="shared" si="100"/>
        <v>2664</v>
      </c>
      <c r="K326" s="262" t="s">
        <v>143</v>
      </c>
      <c r="L326" s="30"/>
      <c r="M326" s="154" t="s">
        <v>1</v>
      </c>
      <c r="N326" s="155" t="s">
        <v>38</v>
      </c>
      <c r="O326" s="51"/>
      <c r="P326" s="156">
        <f t="shared" si="101"/>
        <v>0</v>
      </c>
      <c r="Q326" s="156">
        <v>0</v>
      </c>
      <c r="R326" s="156">
        <f t="shared" si="102"/>
        <v>0</v>
      </c>
      <c r="S326" s="230"/>
      <c r="T326" s="156">
        <v>0</v>
      </c>
      <c r="U326" s="234"/>
      <c r="V326" s="157">
        <f t="shared" si="103"/>
        <v>0</v>
      </c>
      <c r="AP326" s="219" t="s">
        <v>144</v>
      </c>
      <c r="AR326" s="219" t="s">
        <v>139</v>
      </c>
      <c r="AS326" s="219" t="s">
        <v>79</v>
      </c>
      <c r="AW326" s="219" t="s">
        <v>137</v>
      </c>
      <c r="BC326" s="158">
        <f t="shared" si="104"/>
        <v>0</v>
      </c>
      <c r="BD326" s="158">
        <f t="shared" si="105"/>
        <v>2664</v>
      </c>
      <c r="BE326" s="158">
        <f t="shared" si="106"/>
        <v>0</v>
      </c>
      <c r="BF326" s="158">
        <f t="shared" si="107"/>
        <v>0</v>
      </c>
      <c r="BG326" s="158">
        <f t="shared" si="108"/>
        <v>0</v>
      </c>
      <c r="BH326" s="219" t="s">
        <v>79</v>
      </c>
      <c r="BI326" s="158">
        <f t="shared" si="109"/>
        <v>2664</v>
      </c>
      <c r="BJ326" s="219" t="s">
        <v>144</v>
      </c>
      <c r="BK326" s="219" t="s">
        <v>807</v>
      </c>
      <c r="BO326" s="315">
        <v>6</v>
      </c>
      <c r="BP326" s="316">
        <f t="shared" si="110"/>
        <v>1332</v>
      </c>
      <c r="BQ326" s="325">
        <v>6</v>
      </c>
      <c r="BR326" s="316">
        <f t="shared" si="111"/>
        <v>1332</v>
      </c>
      <c r="BS326" s="315"/>
      <c r="BT326" s="316">
        <f t="shared" si="112"/>
        <v>0</v>
      </c>
    </row>
    <row r="327" spans="1:72" s="217" customFormat="1" ht="16.5" customHeight="1" x14ac:dyDescent="0.2">
      <c r="A327" s="172"/>
      <c r="B327" s="26"/>
      <c r="C327" s="191" t="s">
        <v>2227</v>
      </c>
      <c r="D327" s="192" t="s">
        <v>139</v>
      </c>
      <c r="E327" s="269" t="s">
        <v>805</v>
      </c>
      <c r="F327" s="271" t="s">
        <v>806</v>
      </c>
      <c r="G327" s="192" t="s">
        <v>240</v>
      </c>
      <c r="H327" s="301">
        <v>24</v>
      </c>
      <c r="I327" s="193">
        <v>222</v>
      </c>
      <c r="J327" s="194">
        <f t="shared" si="100"/>
        <v>5328</v>
      </c>
      <c r="K327" s="271" t="s">
        <v>143</v>
      </c>
      <c r="L327" s="30"/>
      <c r="M327" s="154" t="s">
        <v>1</v>
      </c>
      <c r="N327" s="155" t="s">
        <v>38</v>
      </c>
      <c r="O327" s="51"/>
      <c r="P327" s="156">
        <f t="shared" si="101"/>
        <v>0</v>
      </c>
      <c r="Q327" s="156">
        <v>0</v>
      </c>
      <c r="R327" s="156">
        <f t="shared" si="102"/>
        <v>0</v>
      </c>
      <c r="S327" s="230"/>
      <c r="T327" s="156">
        <v>0</v>
      </c>
      <c r="U327" s="234"/>
      <c r="V327" s="157">
        <f t="shared" si="103"/>
        <v>0</v>
      </c>
      <c r="AP327" s="219" t="s">
        <v>144</v>
      </c>
      <c r="AR327" s="219" t="s">
        <v>139</v>
      </c>
      <c r="AS327" s="219" t="s">
        <v>79</v>
      </c>
      <c r="AW327" s="219" t="s">
        <v>137</v>
      </c>
      <c r="BC327" s="158">
        <f t="shared" si="104"/>
        <v>0</v>
      </c>
      <c r="BD327" s="158">
        <f t="shared" si="105"/>
        <v>5328</v>
      </c>
      <c r="BE327" s="158">
        <f t="shared" si="106"/>
        <v>0</v>
      </c>
      <c r="BF327" s="158">
        <f t="shared" si="107"/>
        <v>0</v>
      </c>
      <c r="BG327" s="158">
        <f t="shared" si="108"/>
        <v>0</v>
      </c>
      <c r="BH327" s="219" t="s">
        <v>79</v>
      </c>
      <c r="BI327" s="158">
        <f t="shared" si="109"/>
        <v>5328</v>
      </c>
      <c r="BJ327" s="219" t="s">
        <v>144</v>
      </c>
      <c r="BK327" s="219" t="s">
        <v>807</v>
      </c>
      <c r="BO327" s="315"/>
      <c r="BP327" s="316">
        <f t="shared" si="110"/>
        <v>0</v>
      </c>
      <c r="BQ327" s="326">
        <v>12</v>
      </c>
      <c r="BR327" s="316">
        <f t="shared" si="111"/>
        <v>2664</v>
      </c>
      <c r="BS327" s="315">
        <v>12</v>
      </c>
      <c r="BT327" s="316">
        <f t="shared" si="112"/>
        <v>2664</v>
      </c>
    </row>
    <row r="328" spans="1:72" s="217" customFormat="1" ht="16.5" customHeight="1" x14ac:dyDescent="0.2">
      <c r="A328" s="172"/>
      <c r="B328" s="26"/>
      <c r="C328" s="170" t="s">
        <v>808</v>
      </c>
      <c r="D328" s="151" t="s">
        <v>139</v>
      </c>
      <c r="E328" s="261" t="s">
        <v>809</v>
      </c>
      <c r="F328" s="262" t="s">
        <v>810</v>
      </c>
      <c r="G328" s="151" t="s">
        <v>240</v>
      </c>
      <c r="H328" s="298">
        <v>360</v>
      </c>
      <c r="I328" s="152">
        <v>32.4</v>
      </c>
      <c r="J328" s="153">
        <f t="shared" si="100"/>
        <v>11664</v>
      </c>
      <c r="K328" s="262" t="s">
        <v>143</v>
      </c>
      <c r="L328" s="30"/>
      <c r="M328" s="154" t="s">
        <v>1</v>
      </c>
      <c r="N328" s="155" t="s">
        <v>38</v>
      </c>
      <c r="O328" s="51"/>
      <c r="P328" s="156">
        <f t="shared" si="101"/>
        <v>0</v>
      </c>
      <c r="Q328" s="156">
        <v>0</v>
      </c>
      <c r="R328" s="156">
        <f t="shared" si="102"/>
        <v>0</v>
      </c>
      <c r="S328" s="230"/>
      <c r="T328" s="156">
        <v>0</v>
      </c>
      <c r="U328" s="234"/>
      <c r="V328" s="157">
        <f t="shared" si="103"/>
        <v>0</v>
      </c>
      <c r="AP328" s="219" t="s">
        <v>144</v>
      </c>
      <c r="AR328" s="219" t="s">
        <v>139</v>
      </c>
      <c r="AS328" s="219" t="s">
        <v>79</v>
      </c>
      <c r="AW328" s="219" t="s">
        <v>137</v>
      </c>
      <c r="BC328" s="158">
        <f t="shared" si="104"/>
        <v>0</v>
      </c>
      <c r="BD328" s="158">
        <f t="shared" si="105"/>
        <v>11664</v>
      </c>
      <c r="BE328" s="158">
        <f t="shared" si="106"/>
        <v>0</v>
      </c>
      <c r="BF328" s="158">
        <f t="shared" si="107"/>
        <v>0</v>
      </c>
      <c r="BG328" s="158">
        <f t="shared" si="108"/>
        <v>0</v>
      </c>
      <c r="BH328" s="219" t="s">
        <v>79</v>
      </c>
      <c r="BI328" s="158">
        <f t="shared" si="109"/>
        <v>11664</v>
      </c>
      <c r="BJ328" s="219" t="s">
        <v>144</v>
      </c>
      <c r="BK328" s="219" t="s">
        <v>811</v>
      </c>
      <c r="BO328" s="315">
        <v>180</v>
      </c>
      <c r="BP328" s="316">
        <f t="shared" si="110"/>
        <v>5832</v>
      </c>
      <c r="BQ328" s="325">
        <v>180</v>
      </c>
      <c r="BR328" s="316">
        <f t="shared" si="111"/>
        <v>5832</v>
      </c>
      <c r="BS328" s="315"/>
      <c r="BT328" s="316">
        <f t="shared" si="112"/>
        <v>0</v>
      </c>
    </row>
    <row r="329" spans="1:72" s="217" customFormat="1" ht="16.5" customHeight="1" x14ac:dyDescent="0.2">
      <c r="A329" s="172"/>
      <c r="B329" s="26"/>
      <c r="C329" s="191" t="s">
        <v>2228</v>
      </c>
      <c r="D329" s="192" t="s">
        <v>139</v>
      </c>
      <c r="E329" s="269" t="s">
        <v>809</v>
      </c>
      <c r="F329" s="271" t="s">
        <v>810</v>
      </c>
      <c r="G329" s="192" t="s">
        <v>240</v>
      </c>
      <c r="H329" s="301">
        <v>540</v>
      </c>
      <c r="I329" s="193">
        <v>32.4</v>
      </c>
      <c r="J329" s="194">
        <f t="shared" si="100"/>
        <v>17496</v>
      </c>
      <c r="K329" s="271" t="s">
        <v>143</v>
      </c>
      <c r="L329" s="30"/>
      <c r="M329" s="154" t="s">
        <v>1</v>
      </c>
      <c r="N329" s="155" t="s">
        <v>38</v>
      </c>
      <c r="O329" s="51"/>
      <c r="P329" s="156">
        <f t="shared" si="101"/>
        <v>0</v>
      </c>
      <c r="Q329" s="156">
        <v>0</v>
      </c>
      <c r="R329" s="156">
        <f t="shared" si="102"/>
        <v>0</v>
      </c>
      <c r="S329" s="230"/>
      <c r="T329" s="156">
        <v>0</v>
      </c>
      <c r="U329" s="234"/>
      <c r="V329" s="157">
        <f t="shared" si="103"/>
        <v>0</v>
      </c>
      <c r="AP329" s="219" t="s">
        <v>144</v>
      </c>
      <c r="AR329" s="219" t="s">
        <v>139</v>
      </c>
      <c r="AS329" s="219" t="s">
        <v>79</v>
      </c>
      <c r="AW329" s="219" t="s">
        <v>137</v>
      </c>
      <c r="BC329" s="158">
        <f t="shared" si="104"/>
        <v>0</v>
      </c>
      <c r="BD329" s="158">
        <f t="shared" si="105"/>
        <v>17496</v>
      </c>
      <c r="BE329" s="158">
        <f t="shared" si="106"/>
        <v>0</v>
      </c>
      <c r="BF329" s="158">
        <f t="shared" si="107"/>
        <v>0</v>
      </c>
      <c r="BG329" s="158">
        <f t="shared" si="108"/>
        <v>0</v>
      </c>
      <c r="BH329" s="219" t="s">
        <v>79</v>
      </c>
      <c r="BI329" s="158">
        <f t="shared" si="109"/>
        <v>17496</v>
      </c>
      <c r="BJ329" s="219" t="s">
        <v>144</v>
      </c>
      <c r="BK329" s="219" t="s">
        <v>811</v>
      </c>
      <c r="BO329" s="315"/>
      <c r="BP329" s="316">
        <f t="shared" si="110"/>
        <v>0</v>
      </c>
      <c r="BQ329" s="326">
        <v>360</v>
      </c>
      <c r="BR329" s="316">
        <f t="shared" si="111"/>
        <v>11664</v>
      </c>
      <c r="BS329" s="315">
        <v>180</v>
      </c>
      <c r="BT329" s="316">
        <f t="shared" si="112"/>
        <v>5832</v>
      </c>
    </row>
    <row r="330" spans="1:72" s="217" customFormat="1" ht="24.75" customHeight="1" x14ac:dyDescent="0.2">
      <c r="A330" s="172"/>
      <c r="B330" s="26"/>
      <c r="C330" s="170" t="s">
        <v>812</v>
      </c>
      <c r="D330" s="151" t="s">
        <v>139</v>
      </c>
      <c r="E330" s="261" t="s">
        <v>813</v>
      </c>
      <c r="F330" s="262" t="s">
        <v>814</v>
      </c>
      <c r="G330" s="151" t="s">
        <v>196</v>
      </c>
      <c r="H330" s="298">
        <v>205.791</v>
      </c>
      <c r="I330" s="152">
        <v>220</v>
      </c>
      <c r="J330" s="153">
        <f t="shared" si="100"/>
        <v>45274.02</v>
      </c>
      <c r="K330" s="262" t="s">
        <v>143</v>
      </c>
      <c r="L330" s="30"/>
      <c r="M330" s="154" t="s">
        <v>1</v>
      </c>
      <c r="N330" s="155" t="s">
        <v>38</v>
      </c>
      <c r="O330" s="51"/>
      <c r="P330" s="156">
        <f t="shared" si="101"/>
        <v>0</v>
      </c>
      <c r="Q330" s="156">
        <v>0</v>
      </c>
      <c r="R330" s="156">
        <f t="shared" si="102"/>
        <v>0</v>
      </c>
      <c r="S330" s="230"/>
      <c r="T330" s="156">
        <v>0</v>
      </c>
      <c r="U330" s="234"/>
      <c r="V330" s="157">
        <f t="shared" si="103"/>
        <v>0</v>
      </c>
      <c r="AP330" s="219" t="s">
        <v>144</v>
      </c>
      <c r="AR330" s="219" t="s">
        <v>139</v>
      </c>
      <c r="AS330" s="219" t="s">
        <v>79</v>
      </c>
      <c r="AW330" s="219" t="s">
        <v>137</v>
      </c>
      <c r="BC330" s="158">
        <f t="shared" si="104"/>
        <v>0</v>
      </c>
      <c r="BD330" s="158">
        <f t="shared" si="105"/>
        <v>45274.02</v>
      </c>
      <c r="BE330" s="158">
        <f t="shared" si="106"/>
        <v>0</v>
      </c>
      <c r="BF330" s="158">
        <f t="shared" si="107"/>
        <v>0</v>
      </c>
      <c r="BG330" s="158">
        <f t="shared" si="108"/>
        <v>0</v>
      </c>
      <c r="BH330" s="219" t="s">
        <v>79</v>
      </c>
      <c r="BI330" s="158">
        <f t="shared" si="109"/>
        <v>45274.02</v>
      </c>
      <c r="BJ330" s="219" t="s">
        <v>144</v>
      </c>
      <c r="BK330" s="219" t="s">
        <v>815</v>
      </c>
      <c r="BO330" s="315">
        <v>153.869</v>
      </c>
      <c r="BP330" s="316">
        <f t="shared" si="110"/>
        <v>33851.18</v>
      </c>
      <c r="BQ330" s="317"/>
      <c r="BR330" s="316">
        <f t="shared" si="111"/>
        <v>0</v>
      </c>
      <c r="BS330" s="315"/>
      <c r="BT330" s="316">
        <f t="shared" si="112"/>
        <v>0</v>
      </c>
    </row>
    <row r="331" spans="1:72" s="217" customFormat="1" ht="24.75" customHeight="1" x14ac:dyDescent="0.2">
      <c r="A331" s="172"/>
      <c r="B331" s="26"/>
      <c r="C331" s="190" t="s">
        <v>2243</v>
      </c>
      <c r="D331" s="187" t="s">
        <v>139</v>
      </c>
      <c r="E331" s="265" t="s">
        <v>813</v>
      </c>
      <c r="F331" s="266" t="s">
        <v>814</v>
      </c>
      <c r="G331" s="187" t="s">
        <v>196</v>
      </c>
      <c r="H331" s="300">
        <v>205.39099999999999</v>
      </c>
      <c r="I331" s="188">
        <v>220</v>
      </c>
      <c r="J331" s="189">
        <f t="shared" si="100"/>
        <v>45186.02</v>
      </c>
      <c r="K331" s="266" t="s">
        <v>143</v>
      </c>
      <c r="L331" s="30"/>
      <c r="M331" s="154" t="s">
        <v>1</v>
      </c>
      <c r="N331" s="155" t="s">
        <v>38</v>
      </c>
      <c r="O331" s="51"/>
      <c r="P331" s="156">
        <f t="shared" si="101"/>
        <v>0</v>
      </c>
      <c r="Q331" s="156">
        <v>0</v>
      </c>
      <c r="R331" s="156">
        <f t="shared" si="102"/>
        <v>0</v>
      </c>
      <c r="S331" s="230"/>
      <c r="T331" s="156">
        <v>0</v>
      </c>
      <c r="U331" s="234"/>
      <c r="V331" s="157">
        <f t="shared" si="103"/>
        <v>0</v>
      </c>
      <c r="AP331" s="219" t="s">
        <v>144</v>
      </c>
      <c r="AR331" s="219" t="s">
        <v>139</v>
      </c>
      <c r="AS331" s="219" t="s">
        <v>79</v>
      </c>
      <c r="AW331" s="219" t="s">
        <v>137</v>
      </c>
      <c r="BC331" s="158">
        <f t="shared" si="104"/>
        <v>0</v>
      </c>
      <c r="BD331" s="158">
        <f t="shared" si="105"/>
        <v>45186.02</v>
      </c>
      <c r="BE331" s="158">
        <f t="shared" si="106"/>
        <v>0</v>
      </c>
      <c r="BF331" s="158">
        <f t="shared" si="107"/>
        <v>0</v>
      </c>
      <c r="BG331" s="158">
        <f t="shared" si="108"/>
        <v>0</v>
      </c>
      <c r="BH331" s="219" t="s">
        <v>79</v>
      </c>
      <c r="BI331" s="158">
        <f t="shared" si="109"/>
        <v>45186.02</v>
      </c>
      <c r="BJ331" s="219" t="s">
        <v>144</v>
      </c>
      <c r="BK331" s="219" t="s">
        <v>815</v>
      </c>
      <c r="BO331" s="315"/>
      <c r="BP331" s="316">
        <f t="shared" si="110"/>
        <v>0</v>
      </c>
      <c r="BQ331" s="326">
        <v>108.304</v>
      </c>
      <c r="BR331" s="316">
        <f t="shared" si="111"/>
        <v>23826.880000000001</v>
      </c>
      <c r="BS331" s="315">
        <v>97.087000000000003</v>
      </c>
      <c r="BT331" s="316">
        <f t="shared" si="112"/>
        <v>21359.14</v>
      </c>
    </row>
    <row r="332" spans="1:72" s="217" customFormat="1" ht="24.75" customHeight="1" x14ac:dyDescent="0.2">
      <c r="A332" s="172"/>
      <c r="B332" s="26"/>
      <c r="C332" s="191" t="s">
        <v>2275</v>
      </c>
      <c r="D332" s="192" t="s">
        <v>139</v>
      </c>
      <c r="E332" s="269" t="s">
        <v>813</v>
      </c>
      <c r="F332" s="271" t="s">
        <v>814</v>
      </c>
      <c r="G332" s="192" t="s">
        <v>196</v>
      </c>
      <c r="H332" s="301">
        <v>170.922</v>
      </c>
      <c r="I332" s="193">
        <v>220</v>
      </c>
      <c r="J332" s="194">
        <f t="shared" si="100"/>
        <v>37602.839999999997</v>
      </c>
      <c r="K332" s="271" t="s">
        <v>143</v>
      </c>
      <c r="L332" s="30"/>
      <c r="M332" s="154" t="s">
        <v>1</v>
      </c>
      <c r="N332" s="155" t="s">
        <v>38</v>
      </c>
      <c r="O332" s="51"/>
      <c r="P332" s="156">
        <f t="shared" si="101"/>
        <v>0</v>
      </c>
      <c r="Q332" s="156">
        <v>0</v>
      </c>
      <c r="R332" s="156">
        <f t="shared" si="102"/>
        <v>0</v>
      </c>
      <c r="S332" s="230"/>
      <c r="T332" s="156">
        <v>0</v>
      </c>
      <c r="U332" s="234"/>
      <c r="V332" s="157">
        <f t="shared" si="103"/>
        <v>0</v>
      </c>
      <c r="AP332" s="219" t="s">
        <v>144</v>
      </c>
      <c r="AR332" s="219" t="s">
        <v>139</v>
      </c>
      <c r="AS332" s="219" t="s">
        <v>79</v>
      </c>
      <c r="AW332" s="219" t="s">
        <v>137</v>
      </c>
      <c r="BC332" s="158">
        <f t="shared" si="104"/>
        <v>0</v>
      </c>
      <c r="BD332" s="158">
        <f t="shared" si="105"/>
        <v>37602.839999999997</v>
      </c>
      <c r="BE332" s="158">
        <f t="shared" si="106"/>
        <v>0</v>
      </c>
      <c r="BF332" s="158">
        <f t="shared" si="107"/>
        <v>0</v>
      </c>
      <c r="BG332" s="158">
        <f t="shared" si="108"/>
        <v>0</v>
      </c>
      <c r="BH332" s="219" t="s">
        <v>79</v>
      </c>
      <c r="BI332" s="158">
        <f t="shared" si="109"/>
        <v>37602.839999999997</v>
      </c>
      <c r="BJ332" s="219" t="s">
        <v>144</v>
      </c>
      <c r="BK332" s="219" t="s">
        <v>815</v>
      </c>
      <c r="BO332" s="315"/>
      <c r="BP332" s="316">
        <f t="shared" si="110"/>
        <v>0</v>
      </c>
      <c r="BQ332" s="317"/>
      <c r="BR332" s="316">
        <f t="shared" si="111"/>
        <v>0</v>
      </c>
      <c r="BS332" s="315">
        <v>111.54300000000001</v>
      </c>
      <c r="BT332" s="316">
        <f t="shared" si="112"/>
        <v>24539.460000000003</v>
      </c>
    </row>
    <row r="333" spans="1:72" s="217" customFormat="1" ht="24" customHeight="1" x14ac:dyDescent="0.2">
      <c r="A333" s="172"/>
      <c r="B333" s="26"/>
      <c r="C333" s="170" t="s">
        <v>816</v>
      </c>
      <c r="D333" s="151" t="s">
        <v>139</v>
      </c>
      <c r="E333" s="261" t="s">
        <v>817</v>
      </c>
      <c r="F333" s="262" t="s">
        <v>818</v>
      </c>
      <c r="G333" s="151" t="s">
        <v>196</v>
      </c>
      <c r="H333" s="298">
        <v>1852.1189999999999</v>
      </c>
      <c r="I333" s="152">
        <v>10.16</v>
      </c>
      <c r="J333" s="153">
        <f t="shared" si="100"/>
        <v>18817.53</v>
      </c>
      <c r="K333" s="262" t="s">
        <v>143</v>
      </c>
      <c r="L333" s="30"/>
      <c r="M333" s="154" t="s">
        <v>1</v>
      </c>
      <c r="N333" s="155" t="s">
        <v>38</v>
      </c>
      <c r="O333" s="51"/>
      <c r="P333" s="156">
        <f t="shared" si="101"/>
        <v>0</v>
      </c>
      <c r="Q333" s="156">
        <v>0</v>
      </c>
      <c r="R333" s="156">
        <f t="shared" si="102"/>
        <v>0</v>
      </c>
      <c r="S333" s="230"/>
      <c r="T333" s="156">
        <v>0</v>
      </c>
      <c r="U333" s="234"/>
      <c r="V333" s="157">
        <f t="shared" si="103"/>
        <v>0</v>
      </c>
      <c r="AP333" s="219" t="s">
        <v>144</v>
      </c>
      <c r="AR333" s="219" t="s">
        <v>139</v>
      </c>
      <c r="AS333" s="219" t="s">
        <v>79</v>
      </c>
      <c r="AW333" s="219" t="s">
        <v>137</v>
      </c>
      <c r="BC333" s="158">
        <f t="shared" si="104"/>
        <v>0</v>
      </c>
      <c r="BD333" s="158">
        <f t="shared" si="105"/>
        <v>18817.53</v>
      </c>
      <c r="BE333" s="158">
        <f t="shared" si="106"/>
        <v>0</v>
      </c>
      <c r="BF333" s="158">
        <f t="shared" si="107"/>
        <v>0</v>
      </c>
      <c r="BG333" s="158">
        <f t="shared" si="108"/>
        <v>0</v>
      </c>
      <c r="BH333" s="219" t="s">
        <v>79</v>
      </c>
      <c r="BI333" s="158">
        <f t="shared" si="109"/>
        <v>18817.53</v>
      </c>
      <c r="BJ333" s="219" t="s">
        <v>144</v>
      </c>
      <c r="BK333" s="219" t="s">
        <v>819</v>
      </c>
      <c r="BO333" s="315">
        <v>1384.8209999999999</v>
      </c>
      <c r="BP333" s="316">
        <f t="shared" si="110"/>
        <v>14069.781359999999</v>
      </c>
      <c r="BQ333" s="317"/>
      <c r="BR333" s="316">
        <f t="shared" si="111"/>
        <v>0</v>
      </c>
      <c r="BS333" s="315"/>
      <c r="BT333" s="316">
        <f t="shared" si="112"/>
        <v>0</v>
      </c>
    </row>
    <row r="334" spans="1:72" s="217" customFormat="1" ht="24" customHeight="1" x14ac:dyDescent="0.2">
      <c r="A334" s="172"/>
      <c r="B334" s="26"/>
      <c r="C334" s="190" t="s">
        <v>2276</v>
      </c>
      <c r="D334" s="187" t="s">
        <v>139</v>
      </c>
      <c r="E334" s="265" t="s">
        <v>817</v>
      </c>
      <c r="F334" s="266" t="s">
        <v>818</v>
      </c>
      <c r="G334" s="187" t="s">
        <v>196</v>
      </c>
      <c r="H334" s="300">
        <v>1848.519</v>
      </c>
      <c r="I334" s="188">
        <v>10.16</v>
      </c>
      <c r="J334" s="189">
        <f t="shared" si="100"/>
        <v>18780.95</v>
      </c>
      <c r="K334" s="266" t="s">
        <v>143</v>
      </c>
      <c r="L334" s="30"/>
      <c r="M334" s="154" t="s">
        <v>1</v>
      </c>
      <c r="N334" s="155" t="s">
        <v>38</v>
      </c>
      <c r="O334" s="51"/>
      <c r="P334" s="156">
        <f t="shared" si="101"/>
        <v>0</v>
      </c>
      <c r="Q334" s="156">
        <v>0</v>
      </c>
      <c r="R334" s="156">
        <f t="shared" si="102"/>
        <v>0</v>
      </c>
      <c r="S334" s="230"/>
      <c r="T334" s="156">
        <v>0</v>
      </c>
      <c r="U334" s="234"/>
      <c r="V334" s="157">
        <f t="shared" si="103"/>
        <v>0</v>
      </c>
      <c r="AP334" s="219" t="s">
        <v>144</v>
      </c>
      <c r="AR334" s="219" t="s">
        <v>139</v>
      </c>
      <c r="AS334" s="219" t="s">
        <v>79</v>
      </c>
      <c r="AW334" s="219" t="s">
        <v>137</v>
      </c>
      <c r="BC334" s="158">
        <f t="shared" si="104"/>
        <v>0</v>
      </c>
      <c r="BD334" s="158">
        <f t="shared" si="105"/>
        <v>18780.95</v>
      </c>
      <c r="BE334" s="158">
        <f t="shared" si="106"/>
        <v>0</v>
      </c>
      <c r="BF334" s="158">
        <f t="shared" si="107"/>
        <v>0</v>
      </c>
      <c r="BG334" s="158">
        <f t="shared" si="108"/>
        <v>0</v>
      </c>
      <c r="BH334" s="219" t="s">
        <v>79</v>
      </c>
      <c r="BI334" s="158">
        <f t="shared" si="109"/>
        <v>18780.95</v>
      </c>
      <c r="BJ334" s="219" t="s">
        <v>144</v>
      </c>
      <c r="BK334" s="219" t="s">
        <v>819</v>
      </c>
      <c r="BO334" s="315"/>
      <c r="BP334" s="316">
        <f t="shared" si="110"/>
        <v>0</v>
      </c>
      <c r="BQ334" s="326">
        <v>974.73599999999999</v>
      </c>
      <c r="BR334" s="316">
        <f t="shared" si="111"/>
        <v>9903.3177599999999</v>
      </c>
      <c r="BS334" s="315">
        <v>873.78300000000002</v>
      </c>
      <c r="BT334" s="316">
        <f t="shared" si="112"/>
        <v>8877.6352800000004</v>
      </c>
    </row>
    <row r="335" spans="1:72" s="217" customFormat="1" ht="24" customHeight="1" x14ac:dyDescent="0.2">
      <c r="A335" s="172"/>
      <c r="B335" s="26"/>
      <c r="C335" s="191" t="s">
        <v>2277</v>
      </c>
      <c r="D335" s="192" t="s">
        <v>139</v>
      </c>
      <c r="E335" s="269" t="s">
        <v>817</v>
      </c>
      <c r="F335" s="271" t="s">
        <v>818</v>
      </c>
      <c r="G335" s="192" t="s">
        <v>196</v>
      </c>
      <c r="H335" s="301">
        <v>1538.298</v>
      </c>
      <c r="I335" s="193">
        <v>10.16</v>
      </c>
      <c r="J335" s="194">
        <f t="shared" si="100"/>
        <v>15629.11</v>
      </c>
      <c r="K335" s="271" t="s">
        <v>143</v>
      </c>
      <c r="L335" s="30"/>
      <c r="M335" s="154" t="s">
        <v>1</v>
      </c>
      <c r="N335" s="155" t="s">
        <v>38</v>
      </c>
      <c r="O335" s="51"/>
      <c r="P335" s="156">
        <f t="shared" si="101"/>
        <v>0</v>
      </c>
      <c r="Q335" s="156">
        <v>0</v>
      </c>
      <c r="R335" s="156">
        <f t="shared" si="102"/>
        <v>0</v>
      </c>
      <c r="S335" s="230"/>
      <c r="T335" s="156">
        <v>0</v>
      </c>
      <c r="U335" s="234"/>
      <c r="V335" s="157">
        <f t="shared" si="103"/>
        <v>0</v>
      </c>
      <c r="AP335" s="219" t="s">
        <v>144</v>
      </c>
      <c r="AR335" s="219" t="s">
        <v>139</v>
      </c>
      <c r="AS335" s="219" t="s">
        <v>79</v>
      </c>
      <c r="AW335" s="219" t="s">
        <v>137</v>
      </c>
      <c r="BC335" s="158">
        <f t="shared" si="104"/>
        <v>0</v>
      </c>
      <c r="BD335" s="158">
        <f t="shared" si="105"/>
        <v>15629.11</v>
      </c>
      <c r="BE335" s="158">
        <f t="shared" si="106"/>
        <v>0</v>
      </c>
      <c r="BF335" s="158">
        <f t="shared" si="107"/>
        <v>0</v>
      </c>
      <c r="BG335" s="158">
        <f t="shared" si="108"/>
        <v>0</v>
      </c>
      <c r="BH335" s="219" t="s">
        <v>79</v>
      </c>
      <c r="BI335" s="158">
        <f t="shared" si="109"/>
        <v>15629.11</v>
      </c>
      <c r="BJ335" s="219" t="s">
        <v>144</v>
      </c>
      <c r="BK335" s="219" t="s">
        <v>819</v>
      </c>
      <c r="BO335" s="315"/>
      <c r="BP335" s="316">
        <f t="shared" si="110"/>
        <v>0</v>
      </c>
      <c r="BQ335" s="317"/>
      <c r="BR335" s="316">
        <f t="shared" si="111"/>
        <v>0</v>
      </c>
      <c r="BS335" s="315">
        <v>1003.8869999999999</v>
      </c>
      <c r="BT335" s="316">
        <f t="shared" si="112"/>
        <v>10199.49192</v>
      </c>
    </row>
    <row r="336" spans="1:72" s="217" customFormat="1" ht="24.75" customHeight="1" x14ac:dyDescent="0.2">
      <c r="A336" s="172"/>
      <c r="B336" s="26"/>
      <c r="C336" s="170" t="s">
        <v>820</v>
      </c>
      <c r="D336" s="151" t="s">
        <v>139</v>
      </c>
      <c r="E336" s="261" t="s">
        <v>821</v>
      </c>
      <c r="F336" s="262" t="s">
        <v>822</v>
      </c>
      <c r="G336" s="151" t="s">
        <v>196</v>
      </c>
      <c r="H336" s="298">
        <v>205.791</v>
      </c>
      <c r="I336" s="152">
        <v>1100</v>
      </c>
      <c r="J336" s="153">
        <f t="shared" si="100"/>
        <v>226370.1</v>
      </c>
      <c r="K336" s="262" t="s">
        <v>143</v>
      </c>
      <c r="L336" s="30"/>
      <c r="M336" s="154" t="s">
        <v>1</v>
      </c>
      <c r="N336" s="155" t="s">
        <v>38</v>
      </c>
      <c r="O336" s="51"/>
      <c r="P336" s="156">
        <f t="shared" si="101"/>
        <v>0</v>
      </c>
      <c r="Q336" s="156">
        <v>0</v>
      </c>
      <c r="R336" s="156">
        <f t="shared" si="102"/>
        <v>0</v>
      </c>
      <c r="S336" s="230"/>
      <c r="T336" s="156">
        <v>0</v>
      </c>
      <c r="U336" s="234"/>
      <c r="V336" s="157">
        <f t="shared" si="103"/>
        <v>0</v>
      </c>
      <c r="AP336" s="219" t="s">
        <v>144</v>
      </c>
      <c r="AR336" s="219" t="s">
        <v>139</v>
      </c>
      <c r="AS336" s="219" t="s">
        <v>79</v>
      </c>
      <c r="AW336" s="219" t="s">
        <v>137</v>
      </c>
      <c r="BC336" s="158">
        <f t="shared" si="104"/>
        <v>0</v>
      </c>
      <c r="BD336" s="158">
        <f t="shared" si="105"/>
        <v>226370.1</v>
      </c>
      <c r="BE336" s="158">
        <f t="shared" si="106"/>
        <v>0</v>
      </c>
      <c r="BF336" s="158">
        <f t="shared" si="107"/>
        <v>0</v>
      </c>
      <c r="BG336" s="158">
        <f t="shared" si="108"/>
        <v>0</v>
      </c>
      <c r="BH336" s="219" t="s">
        <v>79</v>
      </c>
      <c r="BI336" s="158">
        <f t="shared" si="109"/>
        <v>226370.1</v>
      </c>
      <c r="BJ336" s="219" t="s">
        <v>144</v>
      </c>
      <c r="BK336" s="219" t="s">
        <v>823</v>
      </c>
      <c r="BO336" s="315">
        <v>153.869</v>
      </c>
      <c r="BP336" s="316">
        <f t="shared" si="110"/>
        <v>169255.9</v>
      </c>
      <c r="BQ336" s="317"/>
      <c r="BR336" s="316">
        <f t="shared" si="111"/>
        <v>0</v>
      </c>
      <c r="BS336" s="315"/>
      <c r="BT336" s="316">
        <f t="shared" si="112"/>
        <v>0</v>
      </c>
    </row>
    <row r="337" spans="1:72" s="217" customFormat="1" ht="24.75" customHeight="1" x14ac:dyDescent="0.2">
      <c r="A337" s="172"/>
      <c r="B337" s="26"/>
      <c r="C337" s="190" t="s">
        <v>2244</v>
      </c>
      <c r="D337" s="187" t="s">
        <v>139</v>
      </c>
      <c r="E337" s="265" t="s">
        <v>821</v>
      </c>
      <c r="F337" s="266" t="s">
        <v>822</v>
      </c>
      <c r="G337" s="187" t="s">
        <v>196</v>
      </c>
      <c r="H337" s="300">
        <v>205.39099999999999</v>
      </c>
      <c r="I337" s="188">
        <v>1100</v>
      </c>
      <c r="J337" s="189">
        <f t="shared" si="100"/>
        <v>225930.1</v>
      </c>
      <c r="K337" s="266" t="s">
        <v>143</v>
      </c>
      <c r="L337" s="30"/>
      <c r="M337" s="154" t="s">
        <v>1</v>
      </c>
      <c r="N337" s="155" t="s">
        <v>38</v>
      </c>
      <c r="O337" s="51"/>
      <c r="P337" s="156">
        <f t="shared" si="101"/>
        <v>0</v>
      </c>
      <c r="Q337" s="156">
        <v>0</v>
      </c>
      <c r="R337" s="156">
        <f t="shared" si="102"/>
        <v>0</v>
      </c>
      <c r="S337" s="230"/>
      <c r="T337" s="156">
        <v>0</v>
      </c>
      <c r="U337" s="234"/>
      <c r="V337" s="157">
        <f t="shared" si="103"/>
        <v>0</v>
      </c>
      <c r="AP337" s="219" t="s">
        <v>144</v>
      </c>
      <c r="AR337" s="219" t="s">
        <v>139</v>
      </c>
      <c r="AS337" s="219" t="s">
        <v>79</v>
      </c>
      <c r="AW337" s="219" t="s">
        <v>137</v>
      </c>
      <c r="BC337" s="158">
        <f t="shared" si="104"/>
        <v>0</v>
      </c>
      <c r="BD337" s="158">
        <f t="shared" si="105"/>
        <v>225930.1</v>
      </c>
      <c r="BE337" s="158">
        <f t="shared" si="106"/>
        <v>0</v>
      </c>
      <c r="BF337" s="158">
        <f t="shared" si="107"/>
        <v>0</v>
      </c>
      <c r="BG337" s="158">
        <f t="shared" si="108"/>
        <v>0</v>
      </c>
      <c r="BH337" s="219" t="s">
        <v>79</v>
      </c>
      <c r="BI337" s="158">
        <f t="shared" si="109"/>
        <v>225930.1</v>
      </c>
      <c r="BJ337" s="219" t="s">
        <v>144</v>
      </c>
      <c r="BK337" s="219" t="s">
        <v>823</v>
      </c>
      <c r="BO337" s="315"/>
      <c r="BP337" s="316">
        <f t="shared" si="110"/>
        <v>0</v>
      </c>
      <c r="BQ337" s="326">
        <v>108.304</v>
      </c>
      <c r="BR337" s="316">
        <f t="shared" si="111"/>
        <v>119134.40000000001</v>
      </c>
      <c r="BS337" s="315">
        <v>97.087000000000003</v>
      </c>
      <c r="BT337" s="316">
        <f t="shared" si="112"/>
        <v>106795.7</v>
      </c>
    </row>
    <row r="338" spans="1:72" s="217" customFormat="1" ht="24.75" customHeight="1" x14ac:dyDescent="0.2">
      <c r="A338" s="172"/>
      <c r="B338" s="26"/>
      <c r="C338" s="191" t="s">
        <v>2278</v>
      </c>
      <c r="D338" s="192" t="s">
        <v>139</v>
      </c>
      <c r="E338" s="269" t="s">
        <v>821</v>
      </c>
      <c r="F338" s="271" t="s">
        <v>822</v>
      </c>
      <c r="G338" s="192" t="s">
        <v>196</v>
      </c>
      <c r="H338" s="301">
        <v>170.922</v>
      </c>
      <c r="I338" s="193">
        <v>1100</v>
      </c>
      <c r="J338" s="194">
        <f t="shared" si="100"/>
        <v>188014.2</v>
      </c>
      <c r="K338" s="271" t="s">
        <v>143</v>
      </c>
      <c r="L338" s="30"/>
      <c r="M338" s="154" t="s">
        <v>1</v>
      </c>
      <c r="N338" s="155" t="s">
        <v>38</v>
      </c>
      <c r="O338" s="51"/>
      <c r="P338" s="156">
        <f t="shared" si="101"/>
        <v>0</v>
      </c>
      <c r="Q338" s="156">
        <v>0</v>
      </c>
      <c r="R338" s="156">
        <f t="shared" si="102"/>
        <v>0</v>
      </c>
      <c r="S338" s="230"/>
      <c r="T338" s="156">
        <v>0</v>
      </c>
      <c r="U338" s="234"/>
      <c r="V338" s="157">
        <f t="shared" si="103"/>
        <v>0</v>
      </c>
      <c r="AP338" s="219" t="s">
        <v>144</v>
      </c>
      <c r="AR338" s="219" t="s">
        <v>139</v>
      </c>
      <c r="AS338" s="219" t="s">
        <v>79</v>
      </c>
      <c r="AW338" s="219" t="s">
        <v>137</v>
      </c>
      <c r="BC338" s="158">
        <f t="shared" si="104"/>
        <v>0</v>
      </c>
      <c r="BD338" s="158">
        <f t="shared" si="105"/>
        <v>188014.2</v>
      </c>
      <c r="BE338" s="158">
        <f t="shared" si="106"/>
        <v>0</v>
      </c>
      <c r="BF338" s="158">
        <f t="shared" si="107"/>
        <v>0</v>
      </c>
      <c r="BG338" s="158">
        <f t="shared" si="108"/>
        <v>0</v>
      </c>
      <c r="BH338" s="219" t="s">
        <v>79</v>
      </c>
      <c r="BI338" s="158">
        <f t="shared" si="109"/>
        <v>188014.2</v>
      </c>
      <c r="BJ338" s="219" t="s">
        <v>144</v>
      </c>
      <c r="BK338" s="219" t="s">
        <v>823</v>
      </c>
      <c r="BO338" s="315"/>
      <c r="BP338" s="316">
        <f t="shared" si="110"/>
        <v>0</v>
      </c>
      <c r="BQ338" s="317"/>
      <c r="BR338" s="316">
        <f t="shared" si="111"/>
        <v>0</v>
      </c>
      <c r="BS338" s="315">
        <v>111.54300000000001</v>
      </c>
      <c r="BT338" s="316">
        <f t="shared" si="112"/>
        <v>122697.3</v>
      </c>
    </row>
    <row r="339" spans="1:72" s="197" customFormat="1" ht="25.9" customHeight="1" x14ac:dyDescent="0.3">
      <c r="B339" s="224"/>
      <c r="C339" s="319"/>
      <c r="D339" s="320" t="s">
        <v>65</v>
      </c>
      <c r="E339" s="321" t="s">
        <v>824</v>
      </c>
      <c r="F339" s="321" t="s">
        <v>825</v>
      </c>
      <c r="G339" s="319"/>
      <c r="H339" s="322"/>
      <c r="I339" s="323"/>
      <c r="J339" s="324">
        <f>BI339</f>
        <v>2289537.5499999998</v>
      </c>
      <c r="K339" s="319"/>
      <c r="L339" s="225"/>
      <c r="M339" s="226"/>
      <c r="N339" s="222"/>
      <c r="O339" s="222"/>
      <c r="P339" s="221">
        <f>P340+P349+P353+P380+P413+P433+P531+P567+P575+P599+P607+P614+P617+P649+P659+P669+P679+P684+P689+P694</f>
        <v>0</v>
      </c>
      <c r="Q339" s="222"/>
      <c r="R339" s="221">
        <f>R340+R349+R353+R380+R413+R433+R531+R567+R575+R599+R607+R614+R617+R649+R659+R669+R679+R684+R689+R694</f>
        <v>16.303093120000003</v>
      </c>
      <c r="S339" s="221">
        <f>S340+S349+S353+S380+S413+S433+S531+S567+S575+S599+S607+S614+S617+S649+S659+S669+S679+S684+S689+S694</f>
        <v>3.1239204999999997</v>
      </c>
      <c r="T339" s="222"/>
      <c r="U339" s="223">
        <f>U340+U349+U353+U380+U413+U433+U531+U567+U575+U599+U607+U614+U617+U649+U659+U669+U679+U684+U689+U694</f>
        <v>6.1493927999999984</v>
      </c>
      <c r="V339" s="223">
        <f>V340+V349+V353+V380+V413+V433+V531+V567+V575+V599+V607+V614+V617+V649+V659+V669+V679+V684+V689+V694</f>
        <v>5.755801E-2</v>
      </c>
      <c r="AP339" s="227" t="s">
        <v>79</v>
      </c>
      <c r="AR339" s="228" t="s">
        <v>65</v>
      </c>
      <c r="AS339" s="228" t="s">
        <v>66</v>
      </c>
      <c r="AW339" s="227" t="s">
        <v>137</v>
      </c>
      <c r="BI339" s="229">
        <f>BI340+BI349+BI353+BI380+BI413+BI433+BI531+BI567+BI575+BI599+BI607+BI614+BI617+BI649+BI659+BI669+BI679+BI684+BI689+BI694</f>
        <v>2289537.5499999998</v>
      </c>
      <c r="BO339" s="310"/>
      <c r="BP339" s="311">
        <f>BP340+BP349+BP353+BP380+BP413+BP433+BP531+BP567+BP575+BP599+BP607+BP614+BP617+BP649+BP659+BP669+BP679+BP684+BP689+BP694</f>
        <v>0</v>
      </c>
      <c r="BQ339" s="310"/>
      <c r="BR339" s="311">
        <f>BR340+BR349+BR353+BR380+BR413+BR433+BR531+BR567+BR575+BR599+BR607+BR614+BR617+BR649+BR659+BR669+BR679+BR684+BR689+BR694</f>
        <v>63254.195</v>
      </c>
      <c r="BS339" s="310"/>
      <c r="BT339" s="311">
        <f>BT340+BT349+BT353+BT380+BT413+BT433+BT531+BT567+BT575+BT599+BT607+BT614+BT617+BT649+BT659+BT669+BT679+BT684+BT689+BT694</f>
        <v>6214.2</v>
      </c>
    </row>
    <row r="340" spans="1:72" s="9" customFormat="1" ht="22.9" customHeight="1" x14ac:dyDescent="0.3">
      <c r="A340" s="197"/>
      <c r="B340" s="135"/>
      <c r="C340" s="185"/>
      <c r="D340" s="137" t="s">
        <v>65</v>
      </c>
      <c r="E340" s="149" t="s">
        <v>826</v>
      </c>
      <c r="F340" s="149" t="s">
        <v>827</v>
      </c>
      <c r="G340" s="136"/>
      <c r="H340" s="297"/>
      <c r="I340" s="139"/>
      <c r="J340" s="150">
        <f>BI340</f>
        <v>17120.069999999996</v>
      </c>
      <c r="K340" s="136"/>
      <c r="L340" s="141"/>
      <c r="M340" s="142"/>
      <c r="N340" s="143"/>
      <c r="O340" s="143"/>
      <c r="P340" s="144">
        <f>SUM(P341:P348)</f>
        <v>0</v>
      </c>
      <c r="Q340" s="143"/>
      <c r="R340" s="144">
        <f>SUM(R341:R348)</f>
        <v>0.29128799999999999</v>
      </c>
      <c r="S340" s="221">
        <f>SUM(S341:S348)</f>
        <v>0</v>
      </c>
      <c r="T340" s="222"/>
      <c r="U340" s="223">
        <f>SUM(U341:U348)</f>
        <v>0</v>
      </c>
      <c r="V340" s="145">
        <f>SUM(V341:V348)</f>
        <v>0</v>
      </c>
      <c r="AP340" s="146" t="s">
        <v>79</v>
      </c>
      <c r="AR340" s="147" t="s">
        <v>65</v>
      </c>
      <c r="AS340" s="147" t="s">
        <v>73</v>
      </c>
      <c r="AW340" s="146" t="s">
        <v>137</v>
      </c>
      <c r="BI340" s="148">
        <f>SUM(BI341:BI348)</f>
        <v>17120.069999999996</v>
      </c>
      <c r="BO340" s="312"/>
      <c r="BP340" s="313">
        <f>SUM(BP341:BP348)</f>
        <v>0</v>
      </c>
      <c r="BQ340" s="314"/>
      <c r="BR340" s="313">
        <f>SUM(BR341:BR348)</f>
        <v>0</v>
      </c>
      <c r="BS340" s="312"/>
      <c r="BT340" s="313">
        <f>SUM(BT341:BT348)</f>
        <v>0</v>
      </c>
    </row>
    <row r="341" spans="1:72" s="217" customFormat="1" ht="16.5" customHeight="1" x14ac:dyDescent="0.2">
      <c r="A341" s="172"/>
      <c r="B341" s="26"/>
      <c r="C341" s="170" t="s">
        <v>828</v>
      </c>
      <c r="D341" s="151" t="s">
        <v>139</v>
      </c>
      <c r="E341" s="261" t="s">
        <v>829</v>
      </c>
      <c r="F341" s="262" t="s">
        <v>830</v>
      </c>
      <c r="G341" s="151" t="s">
        <v>223</v>
      </c>
      <c r="H341" s="298">
        <v>15.93</v>
      </c>
      <c r="I341" s="152">
        <v>9.5</v>
      </c>
      <c r="J341" s="153">
        <f t="shared" ref="J341:J348" si="113">ROUND(I341*H341,2)</f>
        <v>151.34</v>
      </c>
      <c r="K341" s="262" t="s">
        <v>143</v>
      </c>
      <c r="L341" s="30"/>
      <c r="M341" s="154" t="s">
        <v>1</v>
      </c>
      <c r="N341" s="155" t="s">
        <v>38</v>
      </c>
      <c r="O341" s="51"/>
      <c r="P341" s="156">
        <f t="shared" ref="P341:P348" si="114">O341*H341</f>
        <v>0</v>
      </c>
      <c r="Q341" s="156">
        <v>0</v>
      </c>
      <c r="R341" s="156">
        <f t="shared" ref="R341:R348" si="115">Q341*H341</f>
        <v>0</v>
      </c>
      <c r="S341" s="230"/>
      <c r="T341" s="230">
        <v>0</v>
      </c>
      <c r="U341" s="234"/>
      <c r="V341" s="157">
        <f t="shared" ref="V341:V348" si="116">T341*H341</f>
        <v>0</v>
      </c>
      <c r="AP341" s="219" t="s">
        <v>193</v>
      </c>
      <c r="AR341" s="219" t="s">
        <v>139</v>
      </c>
      <c r="AS341" s="219" t="s">
        <v>79</v>
      </c>
      <c r="AW341" s="219" t="s">
        <v>137</v>
      </c>
      <c r="BC341" s="158">
        <f t="shared" ref="BC341:BC348" si="117">IF(N341="základní",J341,0)</f>
        <v>0</v>
      </c>
      <c r="BD341" s="158">
        <f t="shared" ref="BD341:BD348" si="118">IF(N341="snížená",J341,0)</f>
        <v>151.34</v>
      </c>
      <c r="BE341" s="158">
        <f t="shared" ref="BE341:BE348" si="119">IF(N341="zákl. přenesená",J341,0)</f>
        <v>0</v>
      </c>
      <c r="BF341" s="158">
        <f t="shared" ref="BF341:BF348" si="120">IF(N341="sníž. přenesená",J341,0)</f>
        <v>0</v>
      </c>
      <c r="BG341" s="158">
        <f t="shared" ref="BG341:BG348" si="121">IF(N341="nulová",J341,0)</f>
        <v>0</v>
      </c>
      <c r="BH341" s="219" t="s">
        <v>79</v>
      </c>
      <c r="BI341" s="158">
        <f t="shared" ref="BI341:BI348" si="122">ROUND(I341*H341,2)</f>
        <v>151.34</v>
      </c>
      <c r="BJ341" s="219" t="s">
        <v>193</v>
      </c>
      <c r="BK341" s="219" t="s">
        <v>831</v>
      </c>
      <c r="BO341" s="315"/>
      <c r="BP341" s="316">
        <f t="shared" ref="BP341:BP348" si="123">BO341*I341</f>
        <v>0</v>
      </c>
      <c r="BQ341" s="317"/>
      <c r="BR341" s="316">
        <f t="shared" ref="BR341:BR348" si="124">BQ341*I341</f>
        <v>0</v>
      </c>
      <c r="BS341" s="315"/>
      <c r="BT341" s="316">
        <f t="shared" ref="BT341:BT348" si="125">BS341*I341</f>
        <v>0</v>
      </c>
    </row>
    <row r="342" spans="1:72" s="217" customFormat="1" ht="16.5" customHeight="1" x14ac:dyDescent="0.2">
      <c r="A342" s="172"/>
      <c r="B342" s="26"/>
      <c r="C342" s="186" t="s">
        <v>832</v>
      </c>
      <c r="D342" s="159" t="s">
        <v>203</v>
      </c>
      <c r="E342" s="263" t="s">
        <v>833</v>
      </c>
      <c r="F342" s="264" t="s">
        <v>834</v>
      </c>
      <c r="G342" s="159" t="s">
        <v>196</v>
      </c>
      <c r="H342" s="299">
        <v>5.0000000000000001E-3</v>
      </c>
      <c r="I342" s="160">
        <v>47500</v>
      </c>
      <c r="J342" s="161">
        <f t="shared" si="113"/>
        <v>237.5</v>
      </c>
      <c r="K342" s="264" t="s">
        <v>143</v>
      </c>
      <c r="L342" s="162"/>
      <c r="M342" s="163" t="s">
        <v>1</v>
      </c>
      <c r="N342" s="164" t="s">
        <v>38</v>
      </c>
      <c r="O342" s="51"/>
      <c r="P342" s="156">
        <f t="shared" si="114"/>
        <v>0</v>
      </c>
      <c r="Q342" s="156">
        <v>1</v>
      </c>
      <c r="R342" s="156">
        <f t="shared" si="115"/>
        <v>5.0000000000000001E-3</v>
      </c>
      <c r="S342" s="230"/>
      <c r="T342" s="230">
        <v>0</v>
      </c>
      <c r="U342" s="234"/>
      <c r="V342" s="157">
        <f t="shared" si="116"/>
        <v>0</v>
      </c>
      <c r="AP342" s="219" t="s">
        <v>263</v>
      </c>
      <c r="AR342" s="219" t="s">
        <v>203</v>
      </c>
      <c r="AS342" s="219" t="s">
        <v>79</v>
      </c>
      <c r="AW342" s="219" t="s">
        <v>137</v>
      </c>
      <c r="BC342" s="158">
        <f t="shared" si="117"/>
        <v>0</v>
      </c>
      <c r="BD342" s="158">
        <f t="shared" si="118"/>
        <v>237.5</v>
      </c>
      <c r="BE342" s="158">
        <f t="shared" si="119"/>
        <v>0</v>
      </c>
      <c r="BF342" s="158">
        <f t="shared" si="120"/>
        <v>0</v>
      </c>
      <c r="BG342" s="158">
        <f t="shared" si="121"/>
        <v>0</v>
      </c>
      <c r="BH342" s="219" t="s">
        <v>79</v>
      </c>
      <c r="BI342" s="158">
        <f t="shared" si="122"/>
        <v>237.5</v>
      </c>
      <c r="BJ342" s="219" t="s">
        <v>193</v>
      </c>
      <c r="BK342" s="219" t="s">
        <v>835</v>
      </c>
      <c r="BO342" s="315"/>
      <c r="BP342" s="316">
        <f t="shared" si="123"/>
        <v>0</v>
      </c>
      <c r="BQ342" s="317"/>
      <c r="BR342" s="316">
        <f t="shared" si="124"/>
        <v>0</v>
      </c>
      <c r="BS342" s="315"/>
      <c r="BT342" s="316">
        <f t="shared" si="125"/>
        <v>0</v>
      </c>
    </row>
    <row r="343" spans="1:72" s="217" customFormat="1" ht="16.5" customHeight="1" x14ac:dyDescent="0.2">
      <c r="A343" s="172"/>
      <c r="B343" s="26"/>
      <c r="C343" s="170" t="s">
        <v>836</v>
      </c>
      <c r="D343" s="151" t="s">
        <v>139</v>
      </c>
      <c r="E343" s="261" t="s">
        <v>837</v>
      </c>
      <c r="F343" s="262" t="s">
        <v>838</v>
      </c>
      <c r="G343" s="151" t="s">
        <v>223</v>
      </c>
      <c r="H343" s="298">
        <v>15.93</v>
      </c>
      <c r="I343" s="152">
        <v>87.3</v>
      </c>
      <c r="J343" s="153">
        <f t="shared" si="113"/>
        <v>1390.69</v>
      </c>
      <c r="K343" s="262" t="s">
        <v>143</v>
      </c>
      <c r="L343" s="30"/>
      <c r="M343" s="154" t="s">
        <v>1</v>
      </c>
      <c r="N343" s="155" t="s">
        <v>38</v>
      </c>
      <c r="O343" s="51"/>
      <c r="P343" s="156">
        <f t="shared" si="114"/>
        <v>0</v>
      </c>
      <c r="Q343" s="156">
        <v>4.0000000000000002E-4</v>
      </c>
      <c r="R343" s="156">
        <f t="shared" si="115"/>
        <v>6.3720000000000001E-3</v>
      </c>
      <c r="S343" s="230"/>
      <c r="T343" s="230">
        <v>0</v>
      </c>
      <c r="U343" s="234"/>
      <c r="V343" s="157">
        <f t="shared" si="116"/>
        <v>0</v>
      </c>
      <c r="AP343" s="219" t="s">
        <v>193</v>
      </c>
      <c r="AR343" s="219" t="s">
        <v>139</v>
      </c>
      <c r="AS343" s="219" t="s">
        <v>79</v>
      </c>
      <c r="AW343" s="219" t="s">
        <v>137</v>
      </c>
      <c r="BC343" s="158">
        <f t="shared" si="117"/>
        <v>0</v>
      </c>
      <c r="BD343" s="158">
        <f t="shared" si="118"/>
        <v>1390.69</v>
      </c>
      <c r="BE343" s="158">
        <f t="shared" si="119"/>
        <v>0</v>
      </c>
      <c r="BF343" s="158">
        <f t="shared" si="120"/>
        <v>0</v>
      </c>
      <c r="BG343" s="158">
        <f t="shared" si="121"/>
        <v>0</v>
      </c>
      <c r="BH343" s="219" t="s">
        <v>79</v>
      </c>
      <c r="BI343" s="158">
        <f t="shared" si="122"/>
        <v>1390.69</v>
      </c>
      <c r="BJ343" s="219" t="s">
        <v>193</v>
      </c>
      <c r="BK343" s="219" t="s">
        <v>839</v>
      </c>
      <c r="BO343" s="315"/>
      <c r="BP343" s="316">
        <f t="shared" si="123"/>
        <v>0</v>
      </c>
      <c r="BQ343" s="317"/>
      <c r="BR343" s="316">
        <f t="shared" si="124"/>
        <v>0</v>
      </c>
      <c r="BS343" s="315"/>
      <c r="BT343" s="316">
        <f t="shared" si="125"/>
        <v>0</v>
      </c>
    </row>
    <row r="344" spans="1:72" s="217" customFormat="1" ht="16.5" customHeight="1" x14ac:dyDescent="0.2">
      <c r="A344" s="172"/>
      <c r="B344" s="26"/>
      <c r="C344" s="186" t="s">
        <v>840</v>
      </c>
      <c r="D344" s="159" t="s">
        <v>203</v>
      </c>
      <c r="E344" s="263" t="s">
        <v>841</v>
      </c>
      <c r="F344" s="264" t="s">
        <v>842</v>
      </c>
      <c r="G344" s="159" t="s">
        <v>223</v>
      </c>
      <c r="H344" s="299">
        <v>18.32</v>
      </c>
      <c r="I344" s="160">
        <v>135</v>
      </c>
      <c r="J344" s="161">
        <f t="shared" si="113"/>
        <v>2473.1999999999998</v>
      </c>
      <c r="K344" s="264" t="s">
        <v>143</v>
      </c>
      <c r="L344" s="162"/>
      <c r="M344" s="163" t="s">
        <v>1</v>
      </c>
      <c r="N344" s="164" t="s">
        <v>38</v>
      </c>
      <c r="O344" s="51"/>
      <c r="P344" s="156">
        <f t="shared" si="114"/>
        <v>0</v>
      </c>
      <c r="Q344" s="156">
        <v>2E-3</v>
      </c>
      <c r="R344" s="156">
        <f t="shared" si="115"/>
        <v>3.6639999999999999E-2</v>
      </c>
      <c r="S344" s="230"/>
      <c r="T344" s="230">
        <v>0</v>
      </c>
      <c r="U344" s="234"/>
      <c r="V344" s="157">
        <f t="shared" si="116"/>
        <v>0</v>
      </c>
      <c r="AP344" s="219" t="s">
        <v>263</v>
      </c>
      <c r="AR344" s="219" t="s">
        <v>203</v>
      </c>
      <c r="AS344" s="219" t="s">
        <v>79</v>
      </c>
      <c r="AW344" s="219" t="s">
        <v>137</v>
      </c>
      <c r="BC344" s="158">
        <f t="shared" si="117"/>
        <v>0</v>
      </c>
      <c r="BD344" s="158">
        <f t="shared" si="118"/>
        <v>2473.1999999999998</v>
      </c>
      <c r="BE344" s="158">
        <f t="shared" si="119"/>
        <v>0</v>
      </c>
      <c r="BF344" s="158">
        <f t="shared" si="120"/>
        <v>0</v>
      </c>
      <c r="BG344" s="158">
        <f t="shared" si="121"/>
        <v>0</v>
      </c>
      <c r="BH344" s="219" t="s">
        <v>79</v>
      </c>
      <c r="BI344" s="158">
        <f t="shared" si="122"/>
        <v>2473.1999999999998</v>
      </c>
      <c r="BJ344" s="219" t="s">
        <v>193</v>
      </c>
      <c r="BK344" s="219" t="s">
        <v>843</v>
      </c>
      <c r="BO344" s="315"/>
      <c r="BP344" s="316">
        <f t="shared" si="123"/>
        <v>0</v>
      </c>
      <c r="BQ344" s="317"/>
      <c r="BR344" s="316">
        <f t="shared" si="124"/>
        <v>0</v>
      </c>
      <c r="BS344" s="315"/>
      <c r="BT344" s="316">
        <f t="shared" si="125"/>
        <v>0</v>
      </c>
    </row>
    <row r="345" spans="1:72" s="217" customFormat="1" ht="16.5" customHeight="1" x14ac:dyDescent="0.2">
      <c r="A345" s="172"/>
      <c r="B345" s="26"/>
      <c r="C345" s="170" t="s">
        <v>844</v>
      </c>
      <c r="D345" s="151" t="s">
        <v>139</v>
      </c>
      <c r="E345" s="261" t="s">
        <v>845</v>
      </c>
      <c r="F345" s="262" t="s">
        <v>846</v>
      </c>
      <c r="G345" s="151" t="s">
        <v>223</v>
      </c>
      <c r="H345" s="298">
        <v>27.5</v>
      </c>
      <c r="I345" s="152">
        <v>139</v>
      </c>
      <c r="J345" s="153">
        <f t="shared" si="113"/>
        <v>3822.5</v>
      </c>
      <c r="K345" s="262" t="s">
        <v>143</v>
      </c>
      <c r="L345" s="30"/>
      <c r="M345" s="154" t="s">
        <v>1</v>
      </c>
      <c r="N345" s="155" t="s">
        <v>38</v>
      </c>
      <c r="O345" s="51"/>
      <c r="P345" s="156">
        <f t="shared" si="114"/>
        <v>0</v>
      </c>
      <c r="Q345" s="156">
        <v>1E-3</v>
      </c>
      <c r="R345" s="156">
        <f t="shared" si="115"/>
        <v>2.75E-2</v>
      </c>
      <c r="S345" s="230"/>
      <c r="T345" s="230">
        <v>0</v>
      </c>
      <c r="U345" s="234"/>
      <c r="V345" s="157">
        <f t="shared" si="116"/>
        <v>0</v>
      </c>
      <c r="AP345" s="219" t="s">
        <v>193</v>
      </c>
      <c r="AR345" s="219" t="s">
        <v>139</v>
      </c>
      <c r="AS345" s="219" t="s">
        <v>79</v>
      </c>
      <c r="AW345" s="219" t="s">
        <v>137</v>
      </c>
      <c r="BC345" s="158">
        <f t="shared" si="117"/>
        <v>0</v>
      </c>
      <c r="BD345" s="158">
        <f t="shared" si="118"/>
        <v>3822.5</v>
      </c>
      <c r="BE345" s="158">
        <f t="shared" si="119"/>
        <v>0</v>
      </c>
      <c r="BF345" s="158">
        <f t="shared" si="120"/>
        <v>0</v>
      </c>
      <c r="BG345" s="158">
        <f t="shared" si="121"/>
        <v>0</v>
      </c>
      <c r="BH345" s="219" t="s">
        <v>79</v>
      </c>
      <c r="BI345" s="158">
        <f t="shared" si="122"/>
        <v>3822.5</v>
      </c>
      <c r="BJ345" s="219" t="s">
        <v>193</v>
      </c>
      <c r="BK345" s="219" t="s">
        <v>847</v>
      </c>
      <c r="BO345" s="315"/>
      <c r="BP345" s="316">
        <f t="shared" si="123"/>
        <v>0</v>
      </c>
      <c r="BQ345" s="317"/>
      <c r="BR345" s="316">
        <f t="shared" si="124"/>
        <v>0</v>
      </c>
      <c r="BS345" s="315"/>
      <c r="BT345" s="316">
        <f t="shared" si="125"/>
        <v>0</v>
      </c>
    </row>
    <row r="346" spans="1:72" s="217" customFormat="1" ht="16.5" customHeight="1" x14ac:dyDescent="0.2">
      <c r="A346" s="172"/>
      <c r="B346" s="26"/>
      <c r="C346" s="170" t="s">
        <v>848</v>
      </c>
      <c r="D346" s="151" t="s">
        <v>139</v>
      </c>
      <c r="E346" s="261" t="s">
        <v>849</v>
      </c>
      <c r="F346" s="262" t="s">
        <v>850</v>
      </c>
      <c r="G346" s="151" t="s">
        <v>223</v>
      </c>
      <c r="H346" s="298">
        <v>40.665999999999997</v>
      </c>
      <c r="I346" s="152">
        <v>149</v>
      </c>
      <c r="J346" s="153">
        <f t="shared" si="113"/>
        <v>6059.23</v>
      </c>
      <c r="K346" s="262" t="s">
        <v>143</v>
      </c>
      <c r="L346" s="30"/>
      <c r="M346" s="154" t="s">
        <v>1</v>
      </c>
      <c r="N346" s="155" t="s">
        <v>38</v>
      </c>
      <c r="O346" s="51"/>
      <c r="P346" s="156">
        <f t="shared" si="114"/>
        <v>0</v>
      </c>
      <c r="Q346" s="156">
        <v>1E-3</v>
      </c>
      <c r="R346" s="156">
        <f t="shared" si="115"/>
        <v>4.0666000000000001E-2</v>
      </c>
      <c r="S346" s="230"/>
      <c r="T346" s="230">
        <v>0</v>
      </c>
      <c r="U346" s="234"/>
      <c r="V346" s="157">
        <f t="shared" si="116"/>
        <v>0</v>
      </c>
      <c r="AP346" s="219" t="s">
        <v>193</v>
      </c>
      <c r="AR346" s="219" t="s">
        <v>139</v>
      </c>
      <c r="AS346" s="219" t="s">
        <v>79</v>
      </c>
      <c r="AW346" s="219" t="s">
        <v>137</v>
      </c>
      <c r="BC346" s="158">
        <f t="shared" si="117"/>
        <v>0</v>
      </c>
      <c r="BD346" s="158">
        <f t="shared" si="118"/>
        <v>6059.23</v>
      </c>
      <c r="BE346" s="158">
        <f t="shared" si="119"/>
        <v>0</v>
      </c>
      <c r="BF346" s="158">
        <f t="shared" si="120"/>
        <v>0</v>
      </c>
      <c r="BG346" s="158">
        <f t="shared" si="121"/>
        <v>0</v>
      </c>
      <c r="BH346" s="219" t="s">
        <v>79</v>
      </c>
      <c r="BI346" s="158">
        <f t="shared" si="122"/>
        <v>6059.23</v>
      </c>
      <c r="BJ346" s="219" t="s">
        <v>193</v>
      </c>
      <c r="BK346" s="219" t="s">
        <v>851</v>
      </c>
      <c r="BO346" s="315"/>
      <c r="BP346" s="316">
        <f t="shared" si="123"/>
        <v>0</v>
      </c>
      <c r="BQ346" s="317"/>
      <c r="BR346" s="316">
        <f t="shared" si="124"/>
        <v>0</v>
      </c>
      <c r="BS346" s="315"/>
      <c r="BT346" s="316">
        <f t="shared" si="125"/>
        <v>0</v>
      </c>
    </row>
    <row r="347" spans="1:72" s="217" customFormat="1" ht="16.5" customHeight="1" x14ac:dyDescent="0.2">
      <c r="A347" s="172"/>
      <c r="B347" s="26"/>
      <c r="C347" s="186" t="s">
        <v>852</v>
      </c>
      <c r="D347" s="159" t="s">
        <v>203</v>
      </c>
      <c r="E347" s="263" t="s">
        <v>853</v>
      </c>
      <c r="F347" s="264" t="s">
        <v>854</v>
      </c>
      <c r="G347" s="159" t="s">
        <v>240</v>
      </c>
      <c r="H347" s="299">
        <v>58.37</v>
      </c>
      <c r="I347" s="160">
        <v>50.55</v>
      </c>
      <c r="J347" s="161">
        <f t="shared" si="113"/>
        <v>2950.6</v>
      </c>
      <c r="K347" s="264" t="s">
        <v>143</v>
      </c>
      <c r="L347" s="162"/>
      <c r="M347" s="163" t="s">
        <v>1</v>
      </c>
      <c r="N347" s="164" t="s">
        <v>38</v>
      </c>
      <c r="O347" s="51"/>
      <c r="P347" s="156">
        <f t="shared" si="114"/>
        <v>0</v>
      </c>
      <c r="Q347" s="156">
        <v>3.0000000000000001E-3</v>
      </c>
      <c r="R347" s="156">
        <f t="shared" si="115"/>
        <v>0.17510999999999999</v>
      </c>
      <c r="S347" s="230"/>
      <c r="T347" s="230">
        <v>0</v>
      </c>
      <c r="U347" s="234"/>
      <c r="V347" s="157">
        <f t="shared" si="116"/>
        <v>0</v>
      </c>
      <c r="AP347" s="219" t="s">
        <v>263</v>
      </c>
      <c r="AR347" s="219" t="s">
        <v>203</v>
      </c>
      <c r="AS347" s="219" t="s">
        <v>79</v>
      </c>
      <c r="AW347" s="219" t="s">
        <v>137</v>
      </c>
      <c r="BC347" s="158">
        <f t="shared" si="117"/>
        <v>0</v>
      </c>
      <c r="BD347" s="158">
        <f t="shared" si="118"/>
        <v>2950.6</v>
      </c>
      <c r="BE347" s="158">
        <f t="shared" si="119"/>
        <v>0</v>
      </c>
      <c r="BF347" s="158">
        <f t="shared" si="120"/>
        <v>0</v>
      </c>
      <c r="BG347" s="158">
        <f t="shared" si="121"/>
        <v>0</v>
      </c>
      <c r="BH347" s="219" t="s">
        <v>79</v>
      </c>
      <c r="BI347" s="158">
        <f t="shared" si="122"/>
        <v>2950.6</v>
      </c>
      <c r="BJ347" s="219" t="s">
        <v>193</v>
      </c>
      <c r="BK347" s="219" t="s">
        <v>855</v>
      </c>
      <c r="BO347" s="315"/>
      <c r="BP347" s="316">
        <f t="shared" si="123"/>
        <v>0</v>
      </c>
      <c r="BQ347" s="317"/>
      <c r="BR347" s="316">
        <f t="shared" si="124"/>
        <v>0</v>
      </c>
      <c r="BS347" s="315"/>
      <c r="BT347" s="316">
        <f t="shared" si="125"/>
        <v>0</v>
      </c>
    </row>
    <row r="348" spans="1:72" s="217" customFormat="1" ht="16.5" customHeight="1" x14ac:dyDescent="0.2">
      <c r="A348" s="172"/>
      <c r="B348" s="26"/>
      <c r="C348" s="170" t="s">
        <v>856</v>
      </c>
      <c r="D348" s="151" t="s">
        <v>139</v>
      </c>
      <c r="E348" s="261" t="s">
        <v>857</v>
      </c>
      <c r="F348" s="262" t="s">
        <v>858</v>
      </c>
      <c r="G348" s="151" t="s">
        <v>859</v>
      </c>
      <c r="H348" s="302">
        <v>17.079999999999998</v>
      </c>
      <c r="I348" s="152">
        <v>2.0499999999999998</v>
      </c>
      <c r="J348" s="153">
        <f t="shared" si="113"/>
        <v>35.01</v>
      </c>
      <c r="K348" s="262" t="s">
        <v>143</v>
      </c>
      <c r="L348" s="30"/>
      <c r="M348" s="154" t="s">
        <v>1</v>
      </c>
      <c r="N348" s="155" t="s">
        <v>38</v>
      </c>
      <c r="O348" s="51"/>
      <c r="P348" s="156">
        <f t="shared" si="114"/>
        <v>0</v>
      </c>
      <c r="Q348" s="156">
        <v>0</v>
      </c>
      <c r="R348" s="156">
        <f t="shared" si="115"/>
        <v>0</v>
      </c>
      <c r="S348" s="230"/>
      <c r="T348" s="230">
        <v>0</v>
      </c>
      <c r="U348" s="234"/>
      <c r="V348" s="157">
        <f t="shared" si="116"/>
        <v>0</v>
      </c>
      <c r="AP348" s="219" t="s">
        <v>193</v>
      </c>
      <c r="AR348" s="219" t="s">
        <v>139</v>
      </c>
      <c r="AS348" s="219" t="s">
        <v>79</v>
      </c>
      <c r="AW348" s="219" t="s">
        <v>137</v>
      </c>
      <c r="BC348" s="158">
        <f t="shared" si="117"/>
        <v>0</v>
      </c>
      <c r="BD348" s="158">
        <f t="shared" si="118"/>
        <v>35.01</v>
      </c>
      <c r="BE348" s="158">
        <f t="shared" si="119"/>
        <v>0</v>
      </c>
      <c r="BF348" s="158">
        <f t="shared" si="120"/>
        <v>0</v>
      </c>
      <c r="BG348" s="158">
        <f t="shared" si="121"/>
        <v>0</v>
      </c>
      <c r="BH348" s="219" t="s">
        <v>79</v>
      </c>
      <c r="BI348" s="158">
        <f t="shared" si="122"/>
        <v>35.01</v>
      </c>
      <c r="BJ348" s="219" t="s">
        <v>193</v>
      </c>
      <c r="BK348" s="219" t="s">
        <v>860</v>
      </c>
      <c r="BO348" s="315"/>
      <c r="BP348" s="316">
        <f t="shared" si="123"/>
        <v>0</v>
      </c>
      <c r="BQ348" s="317"/>
      <c r="BR348" s="316">
        <f t="shared" si="124"/>
        <v>0</v>
      </c>
      <c r="BS348" s="315"/>
      <c r="BT348" s="316">
        <f t="shared" si="125"/>
        <v>0</v>
      </c>
    </row>
    <row r="349" spans="1:72" s="9" customFormat="1" ht="22.9" customHeight="1" x14ac:dyDescent="0.3">
      <c r="A349" s="197"/>
      <c r="B349" s="135"/>
      <c r="C349" s="185"/>
      <c r="D349" s="137" t="s">
        <v>65</v>
      </c>
      <c r="E349" s="149" t="s">
        <v>861</v>
      </c>
      <c r="F349" s="149" t="s">
        <v>862</v>
      </c>
      <c r="G349" s="136"/>
      <c r="H349" s="297"/>
      <c r="I349" s="139"/>
      <c r="J349" s="150">
        <f>BI349</f>
        <v>3066.57</v>
      </c>
      <c r="K349" s="136"/>
      <c r="L349" s="141"/>
      <c r="M349" s="142"/>
      <c r="N349" s="143"/>
      <c r="O349" s="143"/>
      <c r="P349" s="144">
        <f>SUM(P350:P352)</f>
        <v>0</v>
      </c>
      <c r="Q349" s="143"/>
      <c r="R349" s="144">
        <f>SUM(R350:R352)</f>
        <v>3.9990000000000005E-2</v>
      </c>
      <c r="S349" s="221">
        <f>SUM(S350:S352)</f>
        <v>0</v>
      </c>
      <c r="T349" s="222"/>
      <c r="U349" s="223">
        <f>SUM(U350:U352)</f>
        <v>0</v>
      </c>
      <c r="V349" s="145">
        <f>SUM(V350:V352)</f>
        <v>0</v>
      </c>
      <c r="AP349" s="146" t="s">
        <v>79</v>
      </c>
      <c r="AR349" s="147" t="s">
        <v>65</v>
      </c>
      <c r="AS349" s="147" t="s">
        <v>73</v>
      </c>
      <c r="AW349" s="146" t="s">
        <v>137</v>
      </c>
      <c r="BI349" s="148">
        <f>SUM(BI350:BI352)</f>
        <v>3066.57</v>
      </c>
      <c r="BO349" s="312"/>
      <c r="BP349" s="313">
        <f>SUM(BP350:BP352)</f>
        <v>0</v>
      </c>
      <c r="BQ349" s="314"/>
      <c r="BR349" s="313">
        <f>SUM(BR350:BR352)</f>
        <v>0</v>
      </c>
      <c r="BS349" s="312"/>
      <c r="BT349" s="313">
        <f>SUM(BT350:BT352)</f>
        <v>0</v>
      </c>
    </row>
    <row r="350" spans="1:72" s="217" customFormat="1" ht="16.5" customHeight="1" x14ac:dyDescent="0.2">
      <c r="A350" s="172"/>
      <c r="B350" s="26"/>
      <c r="C350" s="170" t="s">
        <v>863</v>
      </c>
      <c r="D350" s="151" t="s">
        <v>139</v>
      </c>
      <c r="E350" s="261" t="s">
        <v>864</v>
      </c>
      <c r="F350" s="262" t="s">
        <v>865</v>
      </c>
      <c r="G350" s="151" t="s">
        <v>223</v>
      </c>
      <c r="H350" s="298">
        <v>19.042999999999999</v>
      </c>
      <c r="I350" s="152">
        <v>27.6</v>
      </c>
      <c r="J350" s="153">
        <f>ROUND(I350*H350,2)</f>
        <v>525.59</v>
      </c>
      <c r="K350" s="262" t="s">
        <v>143</v>
      </c>
      <c r="L350" s="30"/>
      <c r="M350" s="154" t="s">
        <v>1</v>
      </c>
      <c r="N350" s="155" t="s">
        <v>38</v>
      </c>
      <c r="O350" s="51"/>
      <c r="P350" s="156">
        <f>O350*H350</f>
        <v>0</v>
      </c>
      <c r="Q350" s="156">
        <v>0</v>
      </c>
      <c r="R350" s="156">
        <f>Q350*H350</f>
        <v>0</v>
      </c>
      <c r="S350" s="230"/>
      <c r="T350" s="230">
        <v>0</v>
      </c>
      <c r="U350" s="234"/>
      <c r="V350" s="157">
        <f>T350*H350</f>
        <v>0</v>
      </c>
      <c r="AP350" s="219" t="s">
        <v>193</v>
      </c>
      <c r="AR350" s="219" t="s">
        <v>139</v>
      </c>
      <c r="AS350" s="219" t="s">
        <v>79</v>
      </c>
      <c r="AW350" s="219" t="s">
        <v>137</v>
      </c>
      <c r="BC350" s="158">
        <f>IF(N350="základní",J350,0)</f>
        <v>0</v>
      </c>
      <c r="BD350" s="158">
        <f>IF(N350="snížená",J350,0)</f>
        <v>525.59</v>
      </c>
      <c r="BE350" s="158">
        <f>IF(N350="zákl. přenesená",J350,0)</f>
        <v>0</v>
      </c>
      <c r="BF350" s="158">
        <f>IF(N350="sníž. přenesená",J350,0)</f>
        <v>0</v>
      </c>
      <c r="BG350" s="158">
        <f>IF(N350="nulová",J350,0)</f>
        <v>0</v>
      </c>
      <c r="BH350" s="219" t="s">
        <v>79</v>
      </c>
      <c r="BI350" s="158">
        <f>ROUND(I350*H350,2)</f>
        <v>525.59</v>
      </c>
      <c r="BJ350" s="219" t="s">
        <v>193</v>
      </c>
      <c r="BK350" s="219" t="s">
        <v>866</v>
      </c>
      <c r="BO350" s="315"/>
      <c r="BP350" s="316">
        <f t="shared" ref="BP350:BP352" si="126">BO350*I350</f>
        <v>0</v>
      </c>
      <c r="BQ350" s="317"/>
      <c r="BR350" s="316">
        <f t="shared" ref="BR350:BR352" si="127">BQ350*I350</f>
        <v>0</v>
      </c>
      <c r="BS350" s="315"/>
      <c r="BT350" s="316">
        <f t="shared" ref="BT350:BT352" si="128">BS350*I350</f>
        <v>0</v>
      </c>
    </row>
    <row r="351" spans="1:72" s="217" customFormat="1" ht="16.5" customHeight="1" x14ac:dyDescent="0.2">
      <c r="A351" s="172"/>
      <c r="B351" s="26"/>
      <c r="C351" s="186" t="s">
        <v>867</v>
      </c>
      <c r="D351" s="159" t="s">
        <v>203</v>
      </c>
      <c r="E351" s="263" t="s">
        <v>868</v>
      </c>
      <c r="F351" s="264" t="s">
        <v>869</v>
      </c>
      <c r="G351" s="159" t="s">
        <v>223</v>
      </c>
      <c r="H351" s="299">
        <v>19.995000000000001</v>
      </c>
      <c r="I351" s="160">
        <v>124</v>
      </c>
      <c r="J351" s="161">
        <f>ROUND(I351*H351,2)</f>
        <v>2479.38</v>
      </c>
      <c r="K351" s="264" t="s">
        <v>143</v>
      </c>
      <c r="L351" s="162"/>
      <c r="M351" s="163" t="s">
        <v>1</v>
      </c>
      <c r="N351" s="164" t="s">
        <v>38</v>
      </c>
      <c r="O351" s="51"/>
      <c r="P351" s="156">
        <f>O351*H351</f>
        <v>0</v>
      </c>
      <c r="Q351" s="156">
        <v>2E-3</v>
      </c>
      <c r="R351" s="156">
        <f>Q351*H351</f>
        <v>3.9990000000000005E-2</v>
      </c>
      <c r="S351" s="230"/>
      <c r="T351" s="230">
        <v>0</v>
      </c>
      <c r="U351" s="234"/>
      <c r="V351" s="157">
        <f>T351*H351</f>
        <v>0</v>
      </c>
      <c r="AP351" s="219" t="s">
        <v>263</v>
      </c>
      <c r="AR351" s="219" t="s">
        <v>203</v>
      </c>
      <c r="AS351" s="219" t="s">
        <v>79</v>
      </c>
      <c r="AW351" s="219" t="s">
        <v>137</v>
      </c>
      <c r="BC351" s="158">
        <f>IF(N351="základní",J351,0)</f>
        <v>0</v>
      </c>
      <c r="BD351" s="158">
        <f>IF(N351="snížená",J351,0)</f>
        <v>2479.38</v>
      </c>
      <c r="BE351" s="158">
        <f>IF(N351="zákl. přenesená",J351,0)</f>
        <v>0</v>
      </c>
      <c r="BF351" s="158">
        <f>IF(N351="sníž. přenesená",J351,0)</f>
        <v>0</v>
      </c>
      <c r="BG351" s="158">
        <f>IF(N351="nulová",J351,0)</f>
        <v>0</v>
      </c>
      <c r="BH351" s="219" t="s">
        <v>79</v>
      </c>
      <c r="BI351" s="158">
        <f>ROUND(I351*H351,2)</f>
        <v>2479.38</v>
      </c>
      <c r="BJ351" s="219" t="s">
        <v>193</v>
      </c>
      <c r="BK351" s="219" t="s">
        <v>870</v>
      </c>
      <c r="BO351" s="315"/>
      <c r="BP351" s="316">
        <f t="shared" si="126"/>
        <v>0</v>
      </c>
      <c r="BQ351" s="317"/>
      <c r="BR351" s="316">
        <f t="shared" si="127"/>
        <v>0</v>
      </c>
      <c r="BS351" s="315"/>
      <c r="BT351" s="316">
        <f t="shared" si="128"/>
        <v>0</v>
      </c>
    </row>
    <row r="352" spans="1:72" s="217" customFormat="1" ht="16.5" customHeight="1" x14ac:dyDescent="0.2">
      <c r="A352" s="172"/>
      <c r="B352" s="26"/>
      <c r="C352" s="170" t="s">
        <v>871</v>
      </c>
      <c r="D352" s="151" t="s">
        <v>139</v>
      </c>
      <c r="E352" s="261" t="s">
        <v>872</v>
      </c>
      <c r="F352" s="262" t="s">
        <v>873</v>
      </c>
      <c r="G352" s="151" t="s">
        <v>859</v>
      </c>
      <c r="H352" s="302">
        <v>30.05</v>
      </c>
      <c r="I352" s="152">
        <v>2.0499999999999998</v>
      </c>
      <c r="J352" s="153">
        <f>ROUND(I352*H352,2)</f>
        <v>61.6</v>
      </c>
      <c r="K352" s="262" t="s">
        <v>143</v>
      </c>
      <c r="L352" s="30"/>
      <c r="M352" s="154" t="s">
        <v>1</v>
      </c>
      <c r="N352" s="155" t="s">
        <v>38</v>
      </c>
      <c r="O352" s="51"/>
      <c r="P352" s="156">
        <f>O352*H352</f>
        <v>0</v>
      </c>
      <c r="Q352" s="156">
        <v>0</v>
      </c>
      <c r="R352" s="156">
        <f>Q352*H352</f>
        <v>0</v>
      </c>
      <c r="S352" s="230"/>
      <c r="T352" s="230">
        <v>0</v>
      </c>
      <c r="U352" s="234"/>
      <c r="V352" s="157">
        <f>T352*H352</f>
        <v>0</v>
      </c>
      <c r="AP352" s="219" t="s">
        <v>193</v>
      </c>
      <c r="AR352" s="219" t="s">
        <v>139</v>
      </c>
      <c r="AS352" s="219" t="s">
        <v>79</v>
      </c>
      <c r="AW352" s="219" t="s">
        <v>137</v>
      </c>
      <c r="BC352" s="158">
        <f>IF(N352="základní",J352,0)</f>
        <v>0</v>
      </c>
      <c r="BD352" s="158">
        <f>IF(N352="snížená",J352,0)</f>
        <v>61.6</v>
      </c>
      <c r="BE352" s="158">
        <f>IF(N352="zákl. přenesená",J352,0)</f>
        <v>0</v>
      </c>
      <c r="BF352" s="158">
        <f>IF(N352="sníž. přenesená",J352,0)</f>
        <v>0</v>
      </c>
      <c r="BG352" s="158">
        <f>IF(N352="nulová",J352,0)</f>
        <v>0</v>
      </c>
      <c r="BH352" s="219" t="s">
        <v>79</v>
      </c>
      <c r="BI352" s="158">
        <f>ROUND(I352*H352,2)</f>
        <v>61.6</v>
      </c>
      <c r="BJ352" s="219" t="s">
        <v>193</v>
      </c>
      <c r="BK352" s="219" t="s">
        <v>874</v>
      </c>
      <c r="BO352" s="315"/>
      <c r="BP352" s="316">
        <f t="shared" si="126"/>
        <v>0</v>
      </c>
      <c r="BQ352" s="317"/>
      <c r="BR352" s="316">
        <f t="shared" si="127"/>
        <v>0</v>
      </c>
      <c r="BS352" s="315"/>
      <c r="BT352" s="316">
        <f t="shared" si="128"/>
        <v>0</v>
      </c>
    </row>
    <row r="353" spans="1:72" s="9" customFormat="1" ht="22.9" customHeight="1" x14ac:dyDescent="0.3">
      <c r="A353" s="197"/>
      <c r="B353" s="135"/>
      <c r="C353" s="185"/>
      <c r="D353" s="137" t="s">
        <v>65</v>
      </c>
      <c r="E353" s="149" t="s">
        <v>875</v>
      </c>
      <c r="F353" s="149" t="s">
        <v>876</v>
      </c>
      <c r="G353" s="136"/>
      <c r="H353" s="297"/>
      <c r="I353" s="139"/>
      <c r="J353" s="150">
        <f>BI353</f>
        <v>104277.40000000001</v>
      </c>
      <c r="K353" s="136"/>
      <c r="L353" s="141"/>
      <c r="M353" s="142"/>
      <c r="N353" s="143"/>
      <c r="O353" s="143"/>
      <c r="P353" s="144">
        <f>SUM(P354:P379)</f>
        <v>0</v>
      </c>
      <c r="Q353" s="143"/>
      <c r="R353" s="144">
        <f>SUM(R354:R379)</f>
        <v>0.19319000000000003</v>
      </c>
      <c r="S353" s="221">
        <f>SUM(S354:S379)</f>
        <v>1.3319999999999999E-2</v>
      </c>
      <c r="T353" s="222"/>
      <c r="U353" s="223">
        <f>SUM(U354:U379)</f>
        <v>3.15E-2</v>
      </c>
      <c r="V353" s="145">
        <f>SUM(V354:V379)</f>
        <v>0</v>
      </c>
      <c r="AP353" s="146" t="s">
        <v>79</v>
      </c>
      <c r="AR353" s="147" t="s">
        <v>65</v>
      </c>
      <c r="AS353" s="147" t="s">
        <v>73</v>
      </c>
      <c r="AW353" s="146" t="s">
        <v>137</v>
      </c>
      <c r="BI353" s="148">
        <f>SUM(BI354:BI379)</f>
        <v>104277.40000000001</v>
      </c>
      <c r="BO353" s="312"/>
      <c r="BP353" s="313">
        <f>SUM(BP354:BP379)</f>
        <v>0</v>
      </c>
      <c r="BQ353" s="314"/>
      <c r="BR353" s="313">
        <f>SUM(BR354:BR379)</f>
        <v>6065.1</v>
      </c>
      <c r="BS353" s="312"/>
      <c r="BT353" s="313">
        <f>SUM(BT354:BT379)</f>
        <v>0</v>
      </c>
    </row>
    <row r="354" spans="1:72" s="217" customFormat="1" ht="16.5" customHeight="1" x14ac:dyDescent="0.2">
      <c r="A354" s="172"/>
      <c r="B354" s="26"/>
      <c r="C354" s="170" t="s">
        <v>877</v>
      </c>
      <c r="D354" s="151" t="s">
        <v>139</v>
      </c>
      <c r="E354" s="261" t="s">
        <v>878</v>
      </c>
      <c r="F354" s="262" t="s">
        <v>879</v>
      </c>
      <c r="G354" s="151" t="s">
        <v>240</v>
      </c>
      <c r="H354" s="298">
        <v>3</v>
      </c>
      <c r="I354" s="152">
        <v>360</v>
      </c>
      <c r="J354" s="153">
        <f t="shared" ref="J354:J379" si="129">ROUND(I354*H354,2)</f>
        <v>1080</v>
      </c>
      <c r="K354" s="262" t="s">
        <v>143</v>
      </c>
      <c r="L354" s="30"/>
      <c r="M354" s="154" t="s">
        <v>1</v>
      </c>
      <c r="N354" s="155" t="s">
        <v>38</v>
      </c>
      <c r="O354" s="51"/>
      <c r="P354" s="156">
        <f t="shared" ref="P354:P379" si="130">O354*H354</f>
        <v>0</v>
      </c>
      <c r="Q354" s="156">
        <v>1.25E-3</v>
      </c>
      <c r="R354" s="156">
        <f>Q354*H354</f>
        <v>3.7499999999999999E-3</v>
      </c>
      <c r="S354" s="230"/>
      <c r="T354" s="230">
        <v>0</v>
      </c>
      <c r="U354" s="234"/>
      <c r="V354" s="157">
        <f t="shared" ref="V354:V376" si="131">T354*H354</f>
        <v>0</v>
      </c>
      <c r="AP354" s="219" t="s">
        <v>193</v>
      </c>
      <c r="AR354" s="219" t="s">
        <v>139</v>
      </c>
      <c r="AS354" s="219" t="s">
        <v>79</v>
      </c>
      <c r="AW354" s="219" t="s">
        <v>137</v>
      </c>
      <c r="BC354" s="158">
        <f t="shared" ref="BC354:BC379" si="132">IF(N354="základní",J354,0)</f>
        <v>0</v>
      </c>
      <c r="BD354" s="158">
        <f t="shared" ref="BD354:BD379" si="133">IF(N354="snížená",J354,0)</f>
        <v>1080</v>
      </c>
      <c r="BE354" s="158">
        <f t="shared" ref="BE354:BE379" si="134">IF(N354="zákl. přenesená",J354,0)</f>
        <v>0</v>
      </c>
      <c r="BF354" s="158">
        <f t="shared" ref="BF354:BF379" si="135">IF(N354="sníž. přenesená",J354,0)</f>
        <v>0</v>
      </c>
      <c r="BG354" s="158">
        <f t="shared" ref="BG354:BG379" si="136">IF(N354="nulová",J354,0)</f>
        <v>0</v>
      </c>
      <c r="BH354" s="219" t="s">
        <v>79</v>
      </c>
      <c r="BI354" s="158">
        <f t="shared" ref="BI354:BI379" si="137">ROUND(I354*H354,2)</f>
        <v>1080</v>
      </c>
      <c r="BJ354" s="219" t="s">
        <v>193</v>
      </c>
      <c r="BK354" s="219" t="s">
        <v>880</v>
      </c>
      <c r="BO354" s="315"/>
      <c r="BP354" s="316">
        <f t="shared" ref="BP354:BP378" si="138">BO354*I354</f>
        <v>0</v>
      </c>
      <c r="BQ354" s="317"/>
      <c r="BR354" s="316">
        <f t="shared" ref="BR354:BR378" si="139">BQ354*I354</f>
        <v>0</v>
      </c>
      <c r="BS354" s="315"/>
      <c r="BT354" s="316">
        <f t="shared" ref="BT354:BT378" si="140">BS354*I354</f>
        <v>0</v>
      </c>
    </row>
    <row r="355" spans="1:72" s="217" customFormat="1" ht="16.5" customHeight="1" x14ac:dyDescent="0.2">
      <c r="A355" s="172"/>
      <c r="B355" s="26"/>
      <c r="C355" s="170" t="s">
        <v>881</v>
      </c>
      <c r="D355" s="151" t="s">
        <v>139</v>
      </c>
      <c r="E355" s="261" t="s">
        <v>882</v>
      </c>
      <c r="F355" s="262" t="s">
        <v>883</v>
      </c>
      <c r="G355" s="151" t="s">
        <v>240</v>
      </c>
      <c r="H355" s="298">
        <v>20</v>
      </c>
      <c r="I355" s="152">
        <v>399</v>
      </c>
      <c r="J355" s="153">
        <f t="shared" si="129"/>
        <v>7980</v>
      </c>
      <c r="K355" s="262" t="s">
        <v>143</v>
      </c>
      <c r="L355" s="30"/>
      <c r="M355" s="154" t="s">
        <v>1</v>
      </c>
      <c r="N355" s="155" t="s">
        <v>38</v>
      </c>
      <c r="O355" s="51"/>
      <c r="P355" s="156">
        <f t="shared" si="130"/>
        <v>0</v>
      </c>
      <c r="Q355" s="156">
        <v>1.7600000000000001E-3</v>
      </c>
      <c r="R355" s="156">
        <f>Q355*H355</f>
        <v>3.5200000000000002E-2</v>
      </c>
      <c r="S355" s="230"/>
      <c r="T355" s="230">
        <v>0</v>
      </c>
      <c r="U355" s="234"/>
      <c r="V355" s="157">
        <f t="shared" si="131"/>
        <v>0</v>
      </c>
      <c r="AP355" s="219" t="s">
        <v>193</v>
      </c>
      <c r="AR355" s="219" t="s">
        <v>139</v>
      </c>
      <c r="AS355" s="219" t="s">
        <v>79</v>
      </c>
      <c r="AW355" s="219" t="s">
        <v>137</v>
      </c>
      <c r="BC355" s="158">
        <f t="shared" si="132"/>
        <v>0</v>
      </c>
      <c r="BD355" s="158">
        <f t="shared" si="133"/>
        <v>7980</v>
      </c>
      <c r="BE355" s="158">
        <f t="shared" si="134"/>
        <v>0</v>
      </c>
      <c r="BF355" s="158">
        <f t="shared" si="135"/>
        <v>0</v>
      </c>
      <c r="BG355" s="158">
        <f t="shared" si="136"/>
        <v>0</v>
      </c>
      <c r="BH355" s="219" t="s">
        <v>79</v>
      </c>
      <c r="BI355" s="158">
        <f t="shared" si="137"/>
        <v>7980</v>
      </c>
      <c r="BJ355" s="219" t="s">
        <v>193</v>
      </c>
      <c r="BK355" s="219" t="s">
        <v>884</v>
      </c>
      <c r="BO355" s="315"/>
      <c r="BP355" s="316">
        <f t="shared" si="138"/>
        <v>0</v>
      </c>
      <c r="BQ355" s="317"/>
      <c r="BR355" s="316">
        <f t="shared" si="139"/>
        <v>0</v>
      </c>
      <c r="BS355" s="315"/>
      <c r="BT355" s="316">
        <f t="shared" si="140"/>
        <v>0</v>
      </c>
    </row>
    <row r="356" spans="1:72" s="217" customFormat="1" ht="16.5" customHeight="1" x14ac:dyDescent="0.2">
      <c r="A356" s="172"/>
      <c r="B356" s="26"/>
      <c r="C356" s="170" t="s">
        <v>885</v>
      </c>
      <c r="D356" s="151" t="s">
        <v>139</v>
      </c>
      <c r="E356" s="261" t="s">
        <v>886</v>
      </c>
      <c r="F356" s="262" t="s">
        <v>887</v>
      </c>
      <c r="G356" s="151" t="s">
        <v>240</v>
      </c>
      <c r="H356" s="298">
        <v>7</v>
      </c>
      <c r="I356" s="152">
        <v>473</v>
      </c>
      <c r="J356" s="153">
        <f t="shared" si="129"/>
        <v>3311</v>
      </c>
      <c r="K356" s="262" t="s">
        <v>143</v>
      </c>
      <c r="L356" s="30"/>
      <c r="M356" s="154" t="s">
        <v>1</v>
      </c>
      <c r="N356" s="155" t="s">
        <v>38</v>
      </c>
      <c r="O356" s="51"/>
      <c r="P356" s="156">
        <f t="shared" si="130"/>
        <v>0</v>
      </c>
      <c r="Q356" s="156">
        <v>2.7699999999999999E-3</v>
      </c>
      <c r="R356" s="156">
        <f>Q356*H356</f>
        <v>1.9389999999999998E-2</v>
      </c>
      <c r="S356" s="230"/>
      <c r="T356" s="230">
        <v>0</v>
      </c>
      <c r="U356" s="234"/>
      <c r="V356" s="157">
        <f t="shared" si="131"/>
        <v>0</v>
      </c>
      <c r="AP356" s="219" t="s">
        <v>193</v>
      </c>
      <c r="AR356" s="219" t="s">
        <v>139</v>
      </c>
      <c r="AS356" s="219" t="s">
        <v>79</v>
      </c>
      <c r="AW356" s="219" t="s">
        <v>137</v>
      </c>
      <c r="BC356" s="158">
        <f t="shared" si="132"/>
        <v>0</v>
      </c>
      <c r="BD356" s="158">
        <f t="shared" si="133"/>
        <v>3311</v>
      </c>
      <c r="BE356" s="158">
        <f t="shared" si="134"/>
        <v>0</v>
      </c>
      <c r="BF356" s="158">
        <f t="shared" si="135"/>
        <v>0</v>
      </c>
      <c r="BG356" s="158">
        <f t="shared" si="136"/>
        <v>0</v>
      </c>
      <c r="BH356" s="219" t="s">
        <v>79</v>
      </c>
      <c r="BI356" s="158">
        <f t="shared" si="137"/>
        <v>3311</v>
      </c>
      <c r="BJ356" s="219" t="s">
        <v>193</v>
      </c>
      <c r="BK356" s="219" t="s">
        <v>888</v>
      </c>
      <c r="BO356" s="315"/>
      <c r="BP356" s="316">
        <f t="shared" si="138"/>
        <v>0</v>
      </c>
      <c r="BQ356" s="317"/>
      <c r="BR356" s="316">
        <f t="shared" si="139"/>
        <v>0</v>
      </c>
      <c r="BS356" s="315"/>
      <c r="BT356" s="316">
        <f t="shared" si="140"/>
        <v>0</v>
      </c>
    </row>
    <row r="357" spans="1:72" s="217" customFormat="1" ht="16.5" customHeight="1" x14ac:dyDescent="0.2">
      <c r="A357" s="172"/>
      <c r="B357" s="26"/>
      <c r="C357" s="170" t="s">
        <v>889</v>
      </c>
      <c r="D357" s="151" t="s">
        <v>139</v>
      </c>
      <c r="E357" s="261" t="s">
        <v>890</v>
      </c>
      <c r="F357" s="262" t="s">
        <v>891</v>
      </c>
      <c r="G357" s="151" t="s">
        <v>240</v>
      </c>
      <c r="H357" s="298">
        <v>6</v>
      </c>
      <c r="I357" s="152">
        <v>296</v>
      </c>
      <c r="J357" s="153">
        <f t="shared" si="129"/>
        <v>1776</v>
      </c>
      <c r="K357" s="262" t="s">
        <v>143</v>
      </c>
      <c r="L357" s="30"/>
      <c r="M357" s="154" t="s">
        <v>1</v>
      </c>
      <c r="N357" s="155" t="s">
        <v>38</v>
      </c>
      <c r="O357" s="51"/>
      <c r="P357" s="156">
        <f t="shared" si="130"/>
        <v>0</v>
      </c>
      <c r="Q357" s="156">
        <v>2.9E-4</v>
      </c>
      <c r="R357" s="156">
        <f>Q357*H357</f>
        <v>1.74E-3</v>
      </c>
      <c r="S357" s="230"/>
      <c r="T357" s="230">
        <v>0</v>
      </c>
      <c r="U357" s="234"/>
      <c r="V357" s="157">
        <f t="shared" si="131"/>
        <v>0</v>
      </c>
      <c r="AP357" s="219" t="s">
        <v>193</v>
      </c>
      <c r="AR357" s="219" t="s">
        <v>139</v>
      </c>
      <c r="AS357" s="219" t="s">
        <v>79</v>
      </c>
      <c r="AW357" s="219" t="s">
        <v>137</v>
      </c>
      <c r="BC357" s="158">
        <f t="shared" si="132"/>
        <v>0</v>
      </c>
      <c r="BD357" s="158">
        <f t="shared" si="133"/>
        <v>1776</v>
      </c>
      <c r="BE357" s="158">
        <f t="shared" si="134"/>
        <v>0</v>
      </c>
      <c r="BF357" s="158">
        <f t="shared" si="135"/>
        <v>0</v>
      </c>
      <c r="BG357" s="158">
        <f t="shared" si="136"/>
        <v>0</v>
      </c>
      <c r="BH357" s="219" t="s">
        <v>79</v>
      </c>
      <c r="BI357" s="158">
        <f t="shared" si="137"/>
        <v>1776</v>
      </c>
      <c r="BJ357" s="219" t="s">
        <v>193</v>
      </c>
      <c r="BK357" s="219" t="s">
        <v>892</v>
      </c>
      <c r="BO357" s="315"/>
      <c r="BP357" s="316">
        <f t="shared" si="138"/>
        <v>0</v>
      </c>
      <c r="BQ357" s="317"/>
      <c r="BR357" s="316">
        <f t="shared" si="139"/>
        <v>0</v>
      </c>
      <c r="BS357" s="315"/>
      <c r="BT357" s="316">
        <f t="shared" si="140"/>
        <v>0</v>
      </c>
    </row>
    <row r="358" spans="1:72" s="217" customFormat="1" ht="16.5" customHeight="1" x14ac:dyDescent="0.2">
      <c r="A358" s="172"/>
      <c r="B358" s="26"/>
      <c r="C358" s="170" t="s">
        <v>893</v>
      </c>
      <c r="D358" s="151" t="s">
        <v>139</v>
      </c>
      <c r="E358" s="261" t="s">
        <v>894</v>
      </c>
      <c r="F358" s="262" t="s">
        <v>895</v>
      </c>
      <c r="G358" s="151" t="s">
        <v>240</v>
      </c>
      <c r="H358" s="298">
        <v>42</v>
      </c>
      <c r="I358" s="152">
        <v>296</v>
      </c>
      <c r="J358" s="153">
        <f t="shared" si="129"/>
        <v>12432</v>
      </c>
      <c r="K358" s="262" t="s">
        <v>143</v>
      </c>
      <c r="L358" s="30"/>
      <c r="M358" s="154" t="s">
        <v>1</v>
      </c>
      <c r="N358" s="155" t="s">
        <v>38</v>
      </c>
      <c r="O358" s="51"/>
      <c r="P358" s="156">
        <f t="shared" si="130"/>
        <v>0</v>
      </c>
      <c r="Q358" s="156">
        <v>3.5E-4</v>
      </c>
      <c r="R358" s="156">
        <f>Q358*H358</f>
        <v>1.47E-2</v>
      </c>
      <c r="S358" s="230"/>
      <c r="T358" s="230">
        <v>0</v>
      </c>
      <c r="U358" s="234"/>
      <c r="V358" s="157">
        <f t="shared" si="131"/>
        <v>0</v>
      </c>
      <c r="AP358" s="219" t="s">
        <v>193</v>
      </c>
      <c r="AR358" s="219" t="s">
        <v>139</v>
      </c>
      <c r="AS358" s="219" t="s">
        <v>79</v>
      </c>
      <c r="AW358" s="219" t="s">
        <v>137</v>
      </c>
      <c r="BC358" s="158">
        <f t="shared" si="132"/>
        <v>0</v>
      </c>
      <c r="BD358" s="158">
        <f t="shared" si="133"/>
        <v>12432</v>
      </c>
      <c r="BE358" s="158">
        <f t="shared" si="134"/>
        <v>0</v>
      </c>
      <c r="BF358" s="158">
        <f t="shared" si="135"/>
        <v>0</v>
      </c>
      <c r="BG358" s="158">
        <f t="shared" si="136"/>
        <v>0</v>
      </c>
      <c r="BH358" s="219" t="s">
        <v>79</v>
      </c>
      <c r="BI358" s="158">
        <f t="shared" si="137"/>
        <v>12432</v>
      </c>
      <c r="BJ358" s="219" t="s">
        <v>193</v>
      </c>
      <c r="BK358" s="219" t="s">
        <v>896</v>
      </c>
      <c r="BO358" s="315"/>
      <c r="BP358" s="316">
        <f t="shared" si="138"/>
        <v>0</v>
      </c>
      <c r="BQ358" s="317"/>
      <c r="BR358" s="316">
        <f t="shared" si="139"/>
        <v>0</v>
      </c>
      <c r="BS358" s="315"/>
      <c r="BT358" s="316">
        <f t="shared" si="140"/>
        <v>0</v>
      </c>
    </row>
    <row r="359" spans="1:72" s="217" customFormat="1" ht="16.5" customHeight="1" x14ac:dyDescent="0.2">
      <c r="A359" s="172"/>
      <c r="B359" s="26"/>
      <c r="C359" s="191" t="s">
        <v>2229</v>
      </c>
      <c r="D359" s="192" t="s">
        <v>139</v>
      </c>
      <c r="E359" s="269" t="s">
        <v>894</v>
      </c>
      <c r="F359" s="271" t="s">
        <v>895</v>
      </c>
      <c r="G359" s="192" t="s">
        <v>240</v>
      </c>
      <c r="H359" s="301">
        <v>6</v>
      </c>
      <c r="I359" s="193">
        <v>296</v>
      </c>
      <c r="J359" s="194">
        <f t="shared" si="129"/>
        <v>1776</v>
      </c>
      <c r="K359" s="271" t="s">
        <v>143</v>
      </c>
      <c r="L359" s="30"/>
      <c r="M359" s="154" t="s">
        <v>1</v>
      </c>
      <c r="N359" s="155" t="s">
        <v>38</v>
      </c>
      <c r="O359" s="51"/>
      <c r="P359" s="156">
        <f t="shared" si="130"/>
        <v>0</v>
      </c>
      <c r="Q359" s="156">
        <v>3.5E-4</v>
      </c>
      <c r="R359" s="156"/>
      <c r="S359" s="208">
        <f>Q359*H359</f>
        <v>2.0999999999999999E-3</v>
      </c>
      <c r="T359" s="230">
        <v>0</v>
      </c>
      <c r="U359" s="234"/>
      <c r="V359" s="157">
        <f t="shared" si="131"/>
        <v>0</v>
      </c>
      <c r="AP359" s="219" t="s">
        <v>193</v>
      </c>
      <c r="AR359" s="219" t="s">
        <v>139</v>
      </c>
      <c r="AS359" s="219" t="s">
        <v>79</v>
      </c>
      <c r="AW359" s="219" t="s">
        <v>137</v>
      </c>
      <c r="BC359" s="158">
        <f t="shared" si="132"/>
        <v>0</v>
      </c>
      <c r="BD359" s="158">
        <f t="shared" si="133"/>
        <v>1776</v>
      </c>
      <c r="BE359" s="158">
        <f t="shared" si="134"/>
        <v>0</v>
      </c>
      <c r="BF359" s="158">
        <f t="shared" si="135"/>
        <v>0</v>
      </c>
      <c r="BG359" s="158">
        <f t="shared" si="136"/>
        <v>0</v>
      </c>
      <c r="BH359" s="219" t="s">
        <v>79</v>
      </c>
      <c r="BI359" s="158">
        <f t="shared" si="137"/>
        <v>1776</v>
      </c>
      <c r="BJ359" s="219" t="s">
        <v>193</v>
      </c>
      <c r="BK359" s="219" t="s">
        <v>896</v>
      </c>
      <c r="BO359" s="315"/>
      <c r="BP359" s="316">
        <f t="shared" si="138"/>
        <v>0</v>
      </c>
      <c r="BQ359" s="317">
        <v>6</v>
      </c>
      <c r="BR359" s="316">
        <f t="shared" si="139"/>
        <v>1776</v>
      </c>
      <c r="BS359" s="315"/>
      <c r="BT359" s="316">
        <f t="shared" si="140"/>
        <v>0</v>
      </c>
    </row>
    <row r="360" spans="1:72" s="217" customFormat="1" ht="16.5" customHeight="1" x14ac:dyDescent="0.2">
      <c r="A360" s="172"/>
      <c r="B360" s="26"/>
      <c r="C360" s="170" t="s">
        <v>897</v>
      </c>
      <c r="D360" s="151" t="s">
        <v>139</v>
      </c>
      <c r="E360" s="261" t="s">
        <v>898</v>
      </c>
      <c r="F360" s="262" t="s">
        <v>899</v>
      </c>
      <c r="G360" s="151" t="s">
        <v>240</v>
      </c>
      <c r="H360" s="298">
        <v>8</v>
      </c>
      <c r="I360" s="152">
        <v>334</v>
      </c>
      <c r="J360" s="153">
        <f t="shared" si="129"/>
        <v>2672</v>
      </c>
      <c r="K360" s="262" t="s">
        <v>143</v>
      </c>
      <c r="L360" s="30"/>
      <c r="M360" s="154" t="s">
        <v>1</v>
      </c>
      <c r="N360" s="155" t="s">
        <v>38</v>
      </c>
      <c r="O360" s="51"/>
      <c r="P360" s="156">
        <f t="shared" si="130"/>
        <v>0</v>
      </c>
      <c r="Q360" s="156">
        <v>5.9000000000000003E-4</v>
      </c>
      <c r="R360" s="156">
        <f>Q360*H360</f>
        <v>4.7200000000000002E-3</v>
      </c>
      <c r="S360" s="230"/>
      <c r="T360" s="230">
        <v>0</v>
      </c>
      <c r="U360" s="234"/>
      <c r="V360" s="157">
        <f t="shared" si="131"/>
        <v>0</v>
      </c>
      <c r="AP360" s="219" t="s">
        <v>193</v>
      </c>
      <c r="AR360" s="219" t="s">
        <v>139</v>
      </c>
      <c r="AS360" s="219" t="s">
        <v>79</v>
      </c>
      <c r="AW360" s="219" t="s">
        <v>137</v>
      </c>
      <c r="BC360" s="158">
        <f t="shared" si="132"/>
        <v>0</v>
      </c>
      <c r="BD360" s="158">
        <f t="shared" si="133"/>
        <v>2672</v>
      </c>
      <c r="BE360" s="158">
        <f t="shared" si="134"/>
        <v>0</v>
      </c>
      <c r="BF360" s="158">
        <f t="shared" si="135"/>
        <v>0</v>
      </c>
      <c r="BG360" s="158">
        <f t="shared" si="136"/>
        <v>0</v>
      </c>
      <c r="BH360" s="219" t="s">
        <v>79</v>
      </c>
      <c r="BI360" s="158">
        <f t="shared" si="137"/>
        <v>2672</v>
      </c>
      <c r="BJ360" s="219" t="s">
        <v>193</v>
      </c>
      <c r="BK360" s="219" t="s">
        <v>900</v>
      </c>
      <c r="BO360" s="315"/>
      <c r="BP360" s="316">
        <f t="shared" si="138"/>
        <v>0</v>
      </c>
      <c r="BQ360" s="317"/>
      <c r="BR360" s="316">
        <f t="shared" si="139"/>
        <v>0</v>
      </c>
      <c r="BS360" s="315"/>
      <c r="BT360" s="316">
        <f t="shared" si="140"/>
        <v>0</v>
      </c>
    </row>
    <row r="361" spans="1:72" s="217" customFormat="1" ht="16.5" customHeight="1" x14ac:dyDescent="0.2">
      <c r="A361" s="172"/>
      <c r="B361" s="26"/>
      <c r="C361" s="170" t="s">
        <v>901</v>
      </c>
      <c r="D361" s="151" t="s">
        <v>139</v>
      </c>
      <c r="E361" s="261" t="s">
        <v>902</v>
      </c>
      <c r="F361" s="262" t="s">
        <v>903</v>
      </c>
      <c r="G361" s="151" t="s">
        <v>240</v>
      </c>
      <c r="H361" s="298">
        <v>78</v>
      </c>
      <c r="I361" s="152">
        <v>347</v>
      </c>
      <c r="J361" s="153">
        <f t="shared" si="129"/>
        <v>27066</v>
      </c>
      <c r="K361" s="262" t="s">
        <v>143</v>
      </c>
      <c r="L361" s="30"/>
      <c r="M361" s="154" t="s">
        <v>1</v>
      </c>
      <c r="N361" s="155" t="s">
        <v>38</v>
      </c>
      <c r="O361" s="51"/>
      <c r="P361" s="156">
        <f t="shared" si="130"/>
        <v>0</v>
      </c>
      <c r="Q361" s="156">
        <v>1.2099999999999999E-3</v>
      </c>
      <c r="R361" s="156">
        <f>Q361*H361</f>
        <v>9.4379999999999992E-2</v>
      </c>
      <c r="S361" s="230"/>
      <c r="T361" s="230">
        <v>0</v>
      </c>
      <c r="U361" s="234"/>
      <c r="V361" s="157">
        <f t="shared" si="131"/>
        <v>0</v>
      </c>
      <c r="AP361" s="219" t="s">
        <v>193</v>
      </c>
      <c r="AR361" s="219" t="s">
        <v>139</v>
      </c>
      <c r="AS361" s="219" t="s">
        <v>79</v>
      </c>
      <c r="AW361" s="219" t="s">
        <v>137</v>
      </c>
      <c r="BC361" s="158">
        <f t="shared" si="132"/>
        <v>0</v>
      </c>
      <c r="BD361" s="158">
        <f t="shared" si="133"/>
        <v>27066</v>
      </c>
      <c r="BE361" s="158">
        <f t="shared" si="134"/>
        <v>0</v>
      </c>
      <c r="BF361" s="158">
        <f t="shared" si="135"/>
        <v>0</v>
      </c>
      <c r="BG361" s="158">
        <f t="shared" si="136"/>
        <v>0</v>
      </c>
      <c r="BH361" s="219" t="s">
        <v>79</v>
      </c>
      <c r="BI361" s="158">
        <f t="shared" si="137"/>
        <v>27066</v>
      </c>
      <c r="BJ361" s="219" t="s">
        <v>193</v>
      </c>
      <c r="BK361" s="219" t="s">
        <v>904</v>
      </c>
      <c r="BO361" s="315"/>
      <c r="BP361" s="316">
        <f t="shared" si="138"/>
        <v>0</v>
      </c>
      <c r="BQ361" s="317"/>
      <c r="BR361" s="316">
        <f t="shared" si="139"/>
        <v>0</v>
      </c>
      <c r="BS361" s="315"/>
      <c r="BT361" s="316">
        <f t="shared" si="140"/>
        <v>0</v>
      </c>
    </row>
    <row r="362" spans="1:72" s="217" customFormat="1" ht="16.5" customHeight="1" x14ac:dyDescent="0.2">
      <c r="A362" s="172"/>
      <c r="B362" s="26"/>
      <c r="C362" s="191" t="s">
        <v>2231</v>
      </c>
      <c r="D362" s="192" t="s">
        <v>139</v>
      </c>
      <c r="E362" s="269" t="s">
        <v>902</v>
      </c>
      <c r="F362" s="271" t="s">
        <v>903</v>
      </c>
      <c r="G362" s="192" t="s">
        <v>240</v>
      </c>
      <c r="H362" s="301">
        <v>9</v>
      </c>
      <c r="I362" s="193">
        <v>347</v>
      </c>
      <c r="J362" s="194">
        <f t="shared" si="129"/>
        <v>3123</v>
      </c>
      <c r="K362" s="271" t="s">
        <v>143</v>
      </c>
      <c r="L362" s="30"/>
      <c r="M362" s="154" t="s">
        <v>1</v>
      </c>
      <c r="N362" s="155" t="s">
        <v>38</v>
      </c>
      <c r="O362" s="51"/>
      <c r="P362" s="156">
        <f t="shared" si="130"/>
        <v>0</v>
      </c>
      <c r="Q362" s="156">
        <v>1.2099999999999999E-3</v>
      </c>
      <c r="R362" s="156"/>
      <c r="S362" s="208">
        <f>Q362*H362</f>
        <v>1.0889999999999999E-2</v>
      </c>
      <c r="T362" s="230">
        <v>0</v>
      </c>
      <c r="U362" s="234"/>
      <c r="V362" s="157">
        <f t="shared" si="131"/>
        <v>0</v>
      </c>
      <c r="AP362" s="219" t="s">
        <v>193</v>
      </c>
      <c r="AR362" s="219" t="s">
        <v>139</v>
      </c>
      <c r="AS362" s="219" t="s">
        <v>79</v>
      </c>
      <c r="AW362" s="219" t="s">
        <v>137</v>
      </c>
      <c r="BC362" s="158">
        <f t="shared" si="132"/>
        <v>0</v>
      </c>
      <c r="BD362" s="158">
        <f t="shared" si="133"/>
        <v>3123</v>
      </c>
      <c r="BE362" s="158">
        <f t="shared" si="134"/>
        <v>0</v>
      </c>
      <c r="BF362" s="158">
        <f t="shared" si="135"/>
        <v>0</v>
      </c>
      <c r="BG362" s="158">
        <f t="shared" si="136"/>
        <v>0</v>
      </c>
      <c r="BH362" s="219" t="s">
        <v>79</v>
      </c>
      <c r="BI362" s="158">
        <f t="shared" si="137"/>
        <v>3123</v>
      </c>
      <c r="BJ362" s="219" t="s">
        <v>193</v>
      </c>
      <c r="BK362" s="219" t="s">
        <v>904</v>
      </c>
      <c r="BO362" s="315"/>
      <c r="BP362" s="316">
        <f t="shared" si="138"/>
        <v>0</v>
      </c>
      <c r="BQ362" s="317">
        <v>9</v>
      </c>
      <c r="BR362" s="316">
        <f t="shared" si="139"/>
        <v>3123</v>
      </c>
      <c r="BS362" s="315"/>
      <c r="BT362" s="316">
        <f t="shared" si="140"/>
        <v>0</v>
      </c>
    </row>
    <row r="363" spans="1:72" s="217" customFormat="1" ht="16.5" customHeight="1" x14ac:dyDescent="0.2">
      <c r="A363" s="172"/>
      <c r="B363" s="26"/>
      <c r="C363" s="170" t="s">
        <v>905</v>
      </c>
      <c r="D363" s="151" t="s">
        <v>139</v>
      </c>
      <c r="E363" s="261" t="s">
        <v>906</v>
      </c>
      <c r="F363" s="262" t="s">
        <v>907</v>
      </c>
      <c r="G363" s="151" t="s">
        <v>257</v>
      </c>
      <c r="H363" s="298">
        <v>24</v>
      </c>
      <c r="I363" s="152">
        <v>158</v>
      </c>
      <c r="J363" s="153">
        <f t="shared" si="129"/>
        <v>3792</v>
      </c>
      <c r="K363" s="262" t="s">
        <v>143</v>
      </c>
      <c r="L363" s="30"/>
      <c r="M363" s="154" t="s">
        <v>1</v>
      </c>
      <c r="N363" s="155" t="s">
        <v>38</v>
      </c>
      <c r="O363" s="51"/>
      <c r="P363" s="156">
        <f t="shared" si="130"/>
        <v>0</v>
      </c>
      <c r="Q363" s="156">
        <v>0</v>
      </c>
      <c r="R363" s="156">
        <f>Q363*H363</f>
        <v>0</v>
      </c>
      <c r="S363" s="230"/>
      <c r="T363" s="230">
        <v>0</v>
      </c>
      <c r="U363" s="234"/>
      <c r="V363" s="157">
        <f t="shared" si="131"/>
        <v>0</v>
      </c>
      <c r="AP363" s="219" t="s">
        <v>193</v>
      </c>
      <c r="AR363" s="219" t="s">
        <v>139</v>
      </c>
      <c r="AS363" s="219" t="s">
        <v>79</v>
      </c>
      <c r="AW363" s="219" t="s">
        <v>137</v>
      </c>
      <c r="BC363" s="158">
        <f t="shared" si="132"/>
        <v>0</v>
      </c>
      <c r="BD363" s="158">
        <f t="shared" si="133"/>
        <v>3792</v>
      </c>
      <c r="BE363" s="158">
        <f t="shared" si="134"/>
        <v>0</v>
      </c>
      <c r="BF363" s="158">
        <f t="shared" si="135"/>
        <v>0</v>
      </c>
      <c r="BG363" s="158">
        <f t="shared" si="136"/>
        <v>0</v>
      </c>
      <c r="BH363" s="219" t="s">
        <v>79</v>
      </c>
      <c r="BI363" s="158">
        <f t="shared" si="137"/>
        <v>3792</v>
      </c>
      <c r="BJ363" s="219" t="s">
        <v>193</v>
      </c>
      <c r="BK363" s="219" t="s">
        <v>908</v>
      </c>
      <c r="BO363" s="315"/>
      <c r="BP363" s="316">
        <f t="shared" si="138"/>
        <v>0</v>
      </c>
      <c r="BQ363" s="317"/>
      <c r="BR363" s="316">
        <f t="shared" si="139"/>
        <v>0</v>
      </c>
      <c r="BS363" s="315"/>
      <c r="BT363" s="316">
        <f t="shared" si="140"/>
        <v>0</v>
      </c>
    </row>
    <row r="364" spans="1:72" s="217" customFormat="1" ht="16.5" customHeight="1" x14ac:dyDescent="0.2">
      <c r="A364" s="172"/>
      <c r="B364" s="26"/>
      <c r="C364" s="170" t="s">
        <v>909</v>
      </c>
      <c r="D364" s="151" t="s">
        <v>139</v>
      </c>
      <c r="E364" s="261" t="s">
        <v>910</v>
      </c>
      <c r="F364" s="262" t="s">
        <v>911</v>
      </c>
      <c r="G364" s="151" t="s">
        <v>257</v>
      </c>
      <c r="H364" s="298">
        <v>6</v>
      </c>
      <c r="I364" s="152">
        <v>205</v>
      </c>
      <c r="J364" s="153">
        <f t="shared" si="129"/>
        <v>1230</v>
      </c>
      <c r="K364" s="262" t="s">
        <v>143</v>
      </c>
      <c r="L364" s="30"/>
      <c r="M364" s="154" t="s">
        <v>1</v>
      </c>
      <c r="N364" s="155" t="s">
        <v>38</v>
      </c>
      <c r="O364" s="51"/>
      <c r="P364" s="156">
        <f t="shared" si="130"/>
        <v>0</v>
      </c>
      <c r="Q364" s="156">
        <v>0</v>
      </c>
      <c r="R364" s="156">
        <f>Q364*H364</f>
        <v>0</v>
      </c>
      <c r="S364" s="230"/>
      <c r="T364" s="230">
        <v>0</v>
      </c>
      <c r="U364" s="234"/>
      <c r="V364" s="157">
        <f t="shared" si="131"/>
        <v>0</v>
      </c>
      <c r="AP364" s="219" t="s">
        <v>193</v>
      </c>
      <c r="AR364" s="219" t="s">
        <v>139</v>
      </c>
      <c r="AS364" s="219" t="s">
        <v>79</v>
      </c>
      <c r="AW364" s="219" t="s">
        <v>137</v>
      </c>
      <c r="BC364" s="158">
        <f t="shared" si="132"/>
        <v>0</v>
      </c>
      <c r="BD364" s="158">
        <f t="shared" si="133"/>
        <v>1230</v>
      </c>
      <c r="BE364" s="158">
        <f t="shared" si="134"/>
        <v>0</v>
      </c>
      <c r="BF364" s="158">
        <f t="shared" si="135"/>
        <v>0</v>
      </c>
      <c r="BG364" s="158">
        <f t="shared" si="136"/>
        <v>0</v>
      </c>
      <c r="BH364" s="219" t="s">
        <v>79</v>
      </c>
      <c r="BI364" s="158">
        <f t="shared" si="137"/>
        <v>1230</v>
      </c>
      <c r="BJ364" s="219" t="s">
        <v>193</v>
      </c>
      <c r="BK364" s="219" t="s">
        <v>912</v>
      </c>
      <c r="BO364" s="315"/>
      <c r="BP364" s="316">
        <f t="shared" si="138"/>
        <v>0</v>
      </c>
      <c r="BQ364" s="317"/>
      <c r="BR364" s="316">
        <f t="shared" si="139"/>
        <v>0</v>
      </c>
      <c r="BS364" s="315"/>
      <c r="BT364" s="316">
        <f t="shared" si="140"/>
        <v>0</v>
      </c>
    </row>
    <row r="365" spans="1:72" s="217" customFormat="1" ht="16.5" customHeight="1" x14ac:dyDescent="0.2">
      <c r="A365" s="172"/>
      <c r="B365" s="26"/>
      <c r="C365" s="191" t="s">
        <v>2230</v>
      </c>
      <c r="D365" s="192" t="s">
        <v>139</v>
      </c>
      <c r="E365" s="269" t="s">
        <v>910</v>
      </c>
      <c r="F365" s="271" t="s">
        <v>911</v>
      </c>
      <c r="G365" s="192" t="s">
        <v>257</v>
      </c>
      <c r="H365" s="301">
        <v>1</v>
      </c>
      <c r="I365" s="193">
        <v>205</v>
      </c>
      <c r="J365" s="194">
        <f t="shared" si="129"/>
        <v>205</v>
      </c>
      <c r="K365" s="271" t="s">
        <v>143</v>
      </c>
      <c r="L365" s="30"/>
      <c r="M365" s="154" t="s">
        <v>1</v>
      </c>
      <c r="N365" s="155" t="s">
        <v>38</v>
      </c>
      <c r="O365" s="51"/>
      <c r="P365" s="156">
        <f t="shared" si="130"/>
        <v>0</v>
      </c>
      <c r="Q365" s="156">
        <v>0</v>
      </c>
      <c r="R365" s="156">
        <f>Q365*H365</f>
        <v>0</v>
      </c>
      <c r="S365" s="230"/>
      <c r="T365" s="230">
        <v>0</v>
      </c>
      <c r="U365" s="234"/>
      <c r="V365" s="157">
        <f t="shared" si="131"/>
        <v>0</v>
      </c>
      <c r="AP365" s="219" t="s">
        <v>193</v>
      </c>
      <c r="AR365" s="219" t="s">
        <v>139</v>
      </c>
      <c r="AS365" s="219" t="s">
        <v>79</v>
      </c>
      <c r="AW365" s="219" t="s">
        <v>137</v>
      </c>
      <c r="BC365" s="158">
        <f t="shared" si="132"/>
        <v>0</v>
      </c>
      <c r="BD365" s="158">
        <f t="shared" si="133"/>
        <v>205</v>
      </c>
      <c r="BE365" s="158">
        <f t="shared" si="134"/>
        <v>0</v>
      </c>
      <c r="BF365" s="158">
        <f t="shared" si="135"/>
        <v>0</v>
      </c>
      <c r="BG365" s="158">
        <f t="shared" si="136"/>
        <v>0</v>
      </c>
      <c r="BH365" s="219" t="s">
        <v>79</v>
      </c>
      <c r="BI365" s="158">
        <f t="shared" si="137"/>
        <v>205</v>
      </c>
      <c r="BJ365" s="219" t="s">
        <v>193</v>
      </c>
      <c r="BK365" s="219" t="s">
        <v>912</v>
      </c>
      <c r="BO365" s="315"/>
      <c r="BP365" s="316">
        <f t="shared" si="138"/>
        <v>0</v>
      </c>
      <c r="BQ365" s="317"/>
      <c r="BR365" s="316">
        <f t="shared" si="139"/>
        <v>0</v>
      </c>
      <c r="BS365" s="315"/>
      <c r="BT365" s="316">
        <f t="shared" si="140"/>
        <v>0</v>
      </c>
    </row>
    <row r="366" spans="1:72" s="217" customFormat="1" ht="16.5" customHeight="1" x14ac:dyDescent="0.2">
      <c r="A366" s="172"/>
      <c r="B366" s="26"/>
      <c r="C366" s="186" t="s">
        <v>913</v>
      </c>
      <c r="D366" s="159" t="s">
        <v>203</v>
      </c>
      <c r="E366" s="263" t="s">
        <v>914</v>
      </c>
      <c r="F366" s="264" t="s">
        <v>915</v>
      </c>
      <c r="G366" s="159" t="s">
        <v>257</v>
      </c>
      <c r="H366" s="299">
        <v>4</v>
      </c>
      <c r="I366" s="160">
        <v>158</v>
      </c>
      <c r="J366" s="161">
        <f t="shared" si="129"/>
        <v>632</v>
      </c>
      <c r="K366" s="264" t="s">
        <v>143</v>
      </c>
      <c r="L366" s="162"/>
      <c r="M366" s="163" t="s">
        <v>1</v>
      </c>
      <c r="N366" s="164" t="s">
        <v>38</v>
      </c>
      <c r="O366" s="51"/>
      <c r="P366" s="156">
        <f t="shared" si="130"/>
        <v>0</v>
      </c>
      <c r="Q366" s="156">
        <v>1.3999999999999999E-4</v>
      </c>
      <c r="R366" s="156">
        <f>Q366*H366</f>
        <v>5.5999999999999995E-4</v>
      </c>
      <c r="S366" s="230"/>
      <c r="T366" s="230">
        <v>0</v>
      </c>
      <c r="U366" s="234"/>
      <c r="V366" s="157">
        <f t="shared" si="131"/>
        <v>0</v>
      </c>
      <c r="AP366" s="219" t="s">
        <v>263</v>
      </c>
      <c r="AR366" s="219" t="s">
        <v>203</v>
      </c>
      <c r="AS366" s="219" t="s">
        <v>79</v>
      </c>
      <c r="AW366" s="219" t="s">
        <v>137</v>
      </c>
      <c r="BC366" s="158">
        <f t="shared" si="132"/>
        <v>0</v>
      </c>
      <c r="BD366" s="158">
        <f t="shared" si="133"/>
        <v>632</v>
      </c>
      <c r="BE366" s="158">
        <f t="shared" si="134"/>
        <v>0</v>
      </c>
      <c r="BF366" s="158">
        <f t="shared" si="135"/>
        <v>0</v>
      </c>
      <c r="BG366" s="158">
        <f t="shared" si="136"/>
        <v>0</v>
      </c>
      <c r="BH366" s="219" t="s">
        <v>79</v>
      </c>
      <c r="BI366" s="158">
        <f t="shared" si="137"/>
        <v>632</v>
      </c>
      <c r="BJ366" s="219" t="s">
        <v>193</v>
      </c>
      <c r="BK366" s="219" t="s">
        <v>916</v>
      </c>
      <c r="BO366" s="315"/>
      <c r="BP366" s="316">
        <f t="shared" si="138"/>
        <v>0</v>
      </c>
      <c r="BQ366" s="317"/>
      <c r="BR366" s="316">
        <f t="shared" si="139"/>
        <v>0</v>
      </c>
      <c r="BS366" s="315"/>
      <c r="BT366" s="316">
        <f t="shared" si="140"/>
        <v>0</v>
      </c>
    </row>
    <row r="367" spans="1:72" s="217" customFormat="1" ht="16.5" customHeight="1" x14ac:dyDescent="0.2">
      <c r="A367" s="172"/>
      <c r="B367" s="26"/>
      <c r="C367" s="186" t="s">
        <v>917</v>
      </c>
      <c r="D367" s="159" t="s">
        <v>203</v>
      </c>
      <c r="E367" s="263" t="s">
        <v>918</v>
      </c>
      <c r="F367" s="264" t="s">
        <v>919</v>
      </c>
      <c r="G367" s="159" t="s">
        <v>257</v>
      </c>
      <c r="H367" s="299">
        <v>6</v>
      </c>
      <c r="I367" s="160">
        <v>195</v>
      </c>
      <c r="J367" s="161">
        <f t="shared" si="129"/>
        <v>1170</v>
      </c>
      <c r="K367" s="264" t="s">
        <v>143</v>
      </c>
      <c r="L367" s="162"/>
      <c r="M367" s="163" t="s">
        <v>1</v>
      </c>
      <c r="N367" s="164" t="s">
        <v>38</v>
      </c>
      <c r="O367" s="51"/>
      <c r="P367" s="156">
        <f t="shared" si="130"/>
        <v>0</v>
      </c>
      <c r="Q367" s="156">
        <v>3.3E-4</v>
      </c>
      <c r="R367" s="156">
        <f>Q367*H367</f>
        <v>1.98E-3</v>
      </c>
      <c r="S367" s="230"/>
      <c r="T367" s="230">
        <v>0</v>
      </c>
      <c r="U367" s="234"/>
      <c r="V367" s="157">
        <f t="shared" si="131"/>
        <v>0</v>
      </c>
      <c r="AP367" s="219" t="s">
        <v>263</v>
      </c>
      <c r="AR367" s="219" t="s">
        <v>203</v>
      </c>
      <c r="AS367" s="219" t="s">
        <v>79</v>
      </c>
      <c r="AW367" s="219" t="s">
        <v>137</v>
      </c>
      <c r="BC367" s="158">
        <f t="shared" si="132"/>
        <v>0</v>
      </c>
      <c r="BD367" s="158">
        <f t="shared" si="133"/>
        <v>1170</v>
      </c>
      <c r="BE367" s="158">
        <f t="shared" si="134"/>
        <v>0</v>
      </c>
      <c r="BF367" s="158">
        <f t="shared" si="135"/>
        <v>0</v>
      </c>
      <c r="BG367" s="158">
        <f t="shared" si="136"/>
        <v>0</v>
      </c>
      <c r="BH367" s="219" t="s">
        <v>79</v>
      </c>
      <c r="BI367" s="158">
        <f t="shared" si="137"/>
        <v>1170</v>
      </c>
      <c r="BJ367" s="219" t="s">
        <v>193</v>
      </c>
      <c r="BK367" s="219" t="s">
        <v>920</v>
      </c>
      <c r="BO367" s="315"/>
      <c r="BP367" s="316">
        <f t="shared" si="138"/>
        <v>0</v>
      </c>
      <c r="BQ367" s="317"/>
      <c r="BR367" s="316">
        <f t="shared" si="139"/>
        <v>0</v>
      </c>
      <c r="BS367" s="315"/>
      <c r="BT367" s="316">
        <f t="shared" si="140"/>
        <v>0</v>
      </c>
    </row>
    <row r="368" spans="1:72" s="217" customFormat="1" ht="16.5" customHeight="1" x14ac:dyDescent="0.2">
      <c r="A368" s="172"/>
      <c r="B368" s="26"/>
      <c r="C368" s="199" t="s">
        <v>2232</v>
      </c>
      <c r="D368" s="199" t="s">
        <v>203</v>
      </c>
      <c r="E368" s="273" t="s">
        <v>918</v>
      </c>
      <c r="F368" s="274" t="s">
        <v>919</v>
      </c>
      <c r="G368" s="199" t="s">
        <v>257</v>
      </c>
      <c r="H368" s="303">
        <v>1</v>
      </c>
      <c r="I368" s="200">
        <v>195</v>
      </c>
      <c r="J368" s="201">
        <f t="shared" si="129"/>
        <v>195</v>
      </c>
      <c r="K368" s="274" t="s">
        <v>143</v>
      </c>
      <c r="L368" s="162"/>
      <c r="M368" s="163" t="s">
        <v>1</v>
      </c>
      <c r="N368" s="164" t="s">
        <v>38</v>
      </c>
      <c r="O368" s="51"/>
      <c r="P368" s="156">
        <f t="shared" si="130"/>
        <v>0</v>
      </c>
      <c r="Q368" s="156">
        <v>3.3E-4</v>
      </c>
      <c r="R368" s="156"/>
      <c r="S368" s="208">
        <f>Q368*H368</f>
        <v>3.3E-4</v>
      </c>
      <c r="T368" s="230">
        <v>0</v>
      </c>
      <c r="U368" s="234"/>
      <c r="V368" s="157">
        <f t="shared" si="131"/>
        <v>0</v>
      </c>
      <c r="AP368" s="219" t="s">
        <v>263</v>
      </c>
      <c r="AR368" s="219" t="s">
        <v>203</v>
      </c>
      <c r="AS368" s="219" t="s">
        <v>79</v>
      </c>
      <c r="AW368" s="219" t="s">
        <v>137</v>
      </c>
      <c r="BC368" s="158">
        <f t="shared" si="132"/>
        <v>0</v>
      </c>
      <c r="BD368" s="158">
        <f t="shared" si="133"/>
        <v>195</v>
      </c>
      <c r="BE368" s="158">
        <f t="shared" si="134"/>
        <v>0</v>
      </c>
      <c r="BF368" s="158">
        <f t="shared" si="135"/>
        <v>0</v>
      </c>
      <c r="BG368" s="158">
        <f t="shared" si="136"/>
        <v>0</v>
      </c>
      <c r="BH368" s="219" t="s">
        <v>79</v>
      </c>
      <c r="BI368" s="158">
        <f t="shared" si="137"/>
        <v>195</v>
      </c>
      <c r="BJ368" s="219" t="s">
        <v>193</v>
      </c>
      <c r="BK368" s="219" t="s">
        <v>920</v>
      </c>
      <c r="BO368" s="315"/>
      <c r="BP368" s="316">
        <f t="shared" si="138"/>
        <v>0</v>
      </c>
      <c r="BQ368" s="317">
        <v>1</v>
      </c>
      <c r="BR368" s="316">
        <f t="shared" si="139"/>
        <v>195</v>
      </c>
      <c r="BS368" s="315"/>
      <c r="BT368" s="316">
        <f t="shared" si="140"/>
        <v>0</v>
      </c>
    </row>
    <row r="369" spans="1:72" s="217" customFormat="1" ht="16.5" customHeight="1" x14ac:dyDescent="0.2">
      <c r="A369" s="172"/>
      <c r="B369" s="26"/>
      <c r="C369" s="170" t="s">
        <v>921</v>
      </c>
      <c r="D369" s="151" t="s">
        <v>139</v>
      </c>
      <c r="E369" s="261" t="s">
        <v>922</v>
      </c>
      <c r="F369" s="262" t="s">
        <v>923</v>
      </c>
      <c r="G369" s="151" t="s">
        <v>257</v>
      </c>
      <c r="H369" s="298">
        <v>3</v>
      </c>
      <c r="I369" s="152">
        <v>851</v>
      </c>
      <c r="J369" s="153">
        <f t="shared" si="129"/>
        <v>2553</v>
      </c>
      <c r="K369" s="262" t="s">
        <v>143</v>
      </c>
      <c r="L369" s="30"/>
      <c r="M369" s="154" t="s">
        <v>1</v>
      </c>
      <c r="N369" s="155" t="s">
        <v>38</v>
      </c>
      <c r="O369" s="51"/>
      <c r="P369" s="156">
        <f t="shared" si="130"/>
        <v>0</v>
      </c>
      <c r="Q369" s="156">
        <v>2.9E-4</v>
      </c>
      <c r="R369" s="156">
        <f t="shared" ref="R369:R379" si="141">Q369*H369</f>
        <v>8.7000000000000001E-4</v>
      </c>
      <c r="S369" s="230"/>
      <c r="T369" s="230">
        <v>0</v>
      </c>
      <c r="U369" s="234"/>
      <c r="V369" s="157">
        <f t="shared" si="131"/>
        <v>0</v>
      </c>
      <c r="AP369" s="219" t="s">
        <v>193</v>
      </c>
      <c r="AR369" s="219" t="s">
        <v>139</v>
      </c>
      <c r="AS369" s="219" t="s">
        <v>79</v>
      </c>
      <c r="AW369" s="219" t="s">
        <v>137</v>
      </c>
      <c r="BC369" s="158">
        <f t="shared" si="132"/>
        <v>0</v>
      </c>
      <c r="BD369" s="158">
        <f t="shared" si="133"/>
        <v>2553</v>
      </c>
      <c r="BE369" s="158">
        <f t="shared" si="134"/>
        <v>0</v>
      </c>
      <c r="BF369" s="158">
        <f t="shared" si="135"/>
        <v>0</v>
      </c>
      <c r="BG369" s="158">
        <f t="shared" si="136"/>
        <v>0</v>
      </c>
      <c r="BH369" s="219" t="s">
        <v>79</v>
      </c>
      <c r="BI369" s="158">
        <f t="shared" si="137"/>
        <v>2553</v>
      </c>
      <c r="BJ369" s="219" t="s">
        <v>193</v>
      </c>
      <c r="BK369" s="219" t="s">
        <v>924</v>
      </c>
      <c r="BO369" s="315"/>
      <c r="BP369" s="316">
        <f t="shared" si="138"/>
        <v>0</v>
      </c>
      <c r="BQ369" s="317"/>
      <c r="BR369" s="316">
        <f t="shared" si="139"/>
        <v>0</v>
      </c>
      <c r="BS369" s="315"/>
      <c r="BT369" s="316">
        <f t="shared" si="140"/>
        <v>0</v>
      </c>
    </row>
    <row r="370" spans="1:72" s="217" customFormat="1" ht="16.5" customHeight="1" x14ac:dyDescent="0.2">
      <c r="A370" s="172"/>
      <c r="B370" s="26"/>
      <c r="C370" s="170" t="s">
        <v>925</v>
      </c>
      <c r="D370" s="151" t="s">
        <v>139</v>
      </c>
      <c r="E370" s="261" t="s">
        <v>926</v>
      </c>
      <c r="F370" s="262" t="s">
        <v>927</v>
      </c>
      <c r="G370" s="151" t="s">
        <v>257</v>
      </c>
      <c r="H370" s="298">
        <v>1</v>
      </c>
      <c r="I370" s="152">
        <v>882</v>
      </c>
      <c r="J370" s="153">
        <f t="shared" si="129"/>
        <v>882</v>
      </c>
      <c r="K370" s="262" t="s">
        <v>143</v>
      </c>
      <c r="L370" s="30"/>
      <c r="M370" s="154" t="s">
        <v>1</v>
      </c>
      <c r="N370" s="155" t="s">
        <v>38</v>
      </c>
      <c r="O370" s="51"/>
      <c r="P370" s="156">
        <f t="shared" si="130"/>
        <v>0</v>
      </c>
      <c r="Q370" s="156">
        <v>9.0000000000000006E-5</v>
      </c>
      <c r="R370" s="156">
        <f t="shared" si="141"/>
        <v>9.0000000000000006E-5</v>
      </c>
      <c r="S370" s="230"/>
      <c r="T370" s="230">
        <v>0</v>
      </c>
      <c r="U370" s="234"/>
      <c r="V370" s="157">
        <f t="shared" si="131"/>
        <v>0</v>
      </c>
      <c r="AP370" s="219" t="s">
        <v>193</v>
      </c>
      <c r="AR370" s="219" t="s">
        <v>139</v>
      </c>
      <c r="AS370" s="219" t="s">
        <v>79</v>
      </c>
      <c r="AW370" s="219" t="s">
        <v>137</v>
      </c>
      <c r="BC370" s="158">
        <f t="shared" si="132"/>
        <v>0</v>
      </c>
      <c r="BD370" s="158">
        <f t="shared" si="133"/>
        <v>882</v>
      </c>
      <c r="BE370" s="158">
        <f t="shared" si="134"/>
        <v>0</v>
      </c>
      <c r="BF370" s="158">
        <f t="shared" si="135"/>
        <v>0</v>
      </c>
      <c r="BG370" s="158">
        <f t="shared" si="136"/>
        <v>0</v>
      </c>
      <c r="BH370" s="219" t="s">
        <v>79</v>
      </c>
      <c r="BI370" s="158">
        <f t="shared" si="137"/>
        <v>882</v>
      </c>
      <c r="BJ370" s="219" t="s">
        <v>193</v>
      </c>
      <c r="BK370" s="219" t="s">
        <v>928</v>
      </c>
      <c r="BO370" s="315"/>
      <c r="BP370" s="316">
        <f t="shared" si="138"/>
        <v>0</v>
      </c>
      <c r="BQ370" s="317"/>
      <c r="BR370" s="316">
        <f t="shared" si="139"/>
        <v>0</v>
      </c>
      <c r="BS370" s="315"/>
      <c r="BT370" s="316">
        <f t="shared" si="140"/>
        <v>0</v>
      </c>
    </row>
    <row r="371" spans="1:72" s="217" customFormat="1" ht="16.5" customHeight="1" x14ac:dyDescent="0.2">
      <c r="A371" s="172"/>
      <c r="B371" s="26"/>
      <c r="C371" s="170" t="s">
        <v>929</v>
      </c>
      <c r="D371" s="151" t="s">
        <v>139</v>
      </c>
      <c r="E371" s="261" t="s">
        <v>930</v>
      </c>
      <c r="F371" s="262" t="s">
        <v>931</v>
      </c>
      <c r="G371" s="151" t="s">
        <v>257</v>
      </c>
      <c r="H371" s="298">
        <v>3</v>
      </c>
      <c r="I371" s="152">
        <v>998</v>
      </c>
      <c r="J371" s="153">
        <f t="shared" si="129"/>
        <v>2994</v>
      </c>
      <c r="K371" s="262" t="s">
        <v>143</v>
      </c>
      <c r="L371" s="30"/>
      <c r="M371" s="154" t="s">
        <v>1</v>
      </c>
      <c r="N371" s="155" t="s">
        <v>38</v>
      </c>
      <c r="O371" s="51"/>
      <c r="P371" s="156">
        <f t="shared" si="130"/>
        <v>0</v>
      </c>
      <c r="Q371" s="156">
        <v>1.7000000000000001E-4</v>
      </c>
      <c r="R371" s="156">
        <f t="shared" si="141"/>
        <v>5.1000000000000004E-4</v>
      </c>
      <c r="S371" s="230"/>
      <c r="T371" s="230">
        <v>0</v>
      </c>
      <c r="U371" s="234"/>
      <c r="V371" s="157">
        <f t="shared" si="131"/>
        <v>0</v>
      </c>
      <c r="AP371" s="219" t="s">
        <v>193</v>
      </c>
      <c r="AR371" s="219" t="s">
        <v>139</v>
      </c>
      <c r="AS371" s="219" t="s">
        <v>79</v>
      </c>
      <c r="AW371" s="219" t="s">
        <v>137</v>
      </c>
      <c r="BC371" s="158">
        <f t="shared" si="132"/>
        <v>0</v>
      </c>
      <c r="BD371" s="158">
        <f t="shared" si="133"/>
        <v>2994</v>
      </c>
      <c r="BE371" s="158">
        <f t="shared" si="134"/>
        <v>0</v>
      </c>
      <c r="BF371" s="158">
        <f t="shared" si="135"/>
        <v>0</v>
      </c>
      <c r="BG371" s="158">
        <f t="shared" si="136"/>
        <v>0</v>
      </c>
      <c r="BH371" s="219" t="s">
        <v>79</v>
      </c>
      <c r="BI371" s="158">
        <f t="shared" si="137"/>
        <v>2994</v>
      </c>
      <c r="BJ371" s="219" t="s">
        <v>193</v>
      </c>
      <c r="BK371" s="219" t="s">
        <v>932</v>
      </c>
      <c r="BO371" s="315"/>
      <c r="BP371" s="316">
        <f t="shared" si="138"/>
        <v>0</v>
      </c>
      <c r="BQ371" s="317"/>
      <c r="BR371" s="316">
        <f t="shared" si="139"/>
        <v>0</v>
      </c>
      <c r="BS371" s="315"/>
      <c r="BT371" s="316">
        <f t="shared" si="140"/>
        <v>0</v>
      </c>
    </row>
    <row r="372" spans="1:72" s="217" customFormat="1" ht="16.5" customHeight="1" x14ac:dyDescent="0.2">
      <c r="A372" s="172"/>
      <c r="B372" s="26"/>
      <c r="C372" s="170" t="s">
        <v>933</v>
      </c>
      <c r="D372" s="151" t="s">
        <v>139</v>
      </c>
      <c r="E372" s="261" t="s">
        <v>934</v>
      </c>
      <c r="F372" s="262" t="s">
        <v>935</v>
      </c>
      <c r="G372" s="151" t="s">
        <v>257</v>
      </c>
      <c r="H372" s="298">
        <v>6</v>
      </c>
      <c r="I372" s="152">
        <v>310</v>
      </c>
      <c r="J372" s="153">
        <f t="shared" si="129"/>
        <v>1860</v>
      </c>
      <c r="K372" s="262" t="s">
        <v>143</v>
      </c>
      <c r="L372" s="30"/>
      <c r="M372" s="154" t="s">
        <v>1</v>
      </c>
      <c r="N372" s="155" t="s">
        <v>38</v>
      </c>
      <c r="O372" s="51"/>
      <c r="P372" s="156">
        <f t="shared" si="130"/>
        <v>0</v>
      </c>
      <c r="Q372" s="156">
        <v>3.4000000000000002E-4</v>
      </c>
      <c r="R372" s="156">
        <f t="shared" si="141"/>
        <v>2.0400000000000001E-3</v>
      </c>
      <c r="S372" s="230"/>
      <c r="T372" s="230">
        <v>0</v>
      </c>
      <c r="U372" s="234"/>
      <c r="V372" s="157">
        <f t="shared" si="131"/>
        <v>0</v>
      </c>
      <c r="AP372" s="219" t="s">
        <v>193</v>
      </c>
      <c r="AR372" s="219" t="s">
        <v>139</v>
      </c>
      <c r="AS372" s="219" t="s">
        <v>79</v>
      </c>
      <c r="AW372" s="219" t="s">
        <v>137</v>
      </c>
      <c r="BC372" s="158">
        <f t="shared" si="132"/>
        <v>0</v>
      </c>
      <c r="BD372" s="158">
        <f t="shared" si="133"/>
        <v>1860</v>
      </c>
      <c r="BE372" s="158">
        <f t="shared" si="134"/>
        <v>0</v>
      </c>
      <c r="BF372" s="158">
        <f t="shared" si="135"/>
        <v>0</v>
      </c>
      <c r="BG372" s="158">
        <f t="shared" si="136"/>
        <v>0</v>
      </c>
      <c r="BH372" s="219" t="s">
        <v>79</v>
      </c>
      <c r="BI372" s="158">
        <f t="shared" si="137"/>
        <v>1860</v>
      </c>
      <c r="BJ372" s="219" t="s">
        <v>193</v>
      </c>
      <c r="BK372" s="219" t="s">
        <v>936</v>
      </c>
      <c r="BO372" s="315"/>
      <c r="BP372" s="316">
        <f t="shared" si="138"/>
        <v>0</v>
      </c>
      <c r="BQ372" s="317"/>
      <c r="BR372" s="316">
        <f t="shared" si="139"/>
        <v>0</v>
      </c>
      <c r="BS372" s="315"/>
      <c r="BT372" s="316">
        <f t="shared" si="140"/>
        <v>0</v>
      </c>
    </row>
    <row r="373" spans="1:72" s="217" customFormat="1" ht="16.5" customHeight="1" x14ac:dyDescent="0.2">
      <c r="A373" s="172"/>
      <c r="B373" s="26"/>
      <c r="C373" s="170" t="s">
        <v>937</v>
      </c>
      <c r="D373" s="151" t="s">
        <v>139</v>
      </c>
      <c r="E373" s="261" t="s">
        <v>938</v>
      </c>
      <c r="F373" s="262" t="s">
        <v>939</v>
      </c>
      <c r="G373" s="151" t="s">
        <v>257</v>
      </c>
      <c r="H373" s="298">
        <v>5</v>
      </c>
      <c r="I373" s="152">
        <v>733</v>
      </c>
      <c r="J373" s="153">
        <f t="shared" si="129"/>
        <v>3665</v>
      </c>
      <c r="K373" s="262" t="s">
        <v>1</v>
      </c>
      <c r="L373" s="30"/>
      <c r="M373" s="154" t="s">
        <v>1</v>
      </c>
      <c r="N373" s="155" t="s">
        <v>38</v>
      </c>
      <c r="O373" s="51"/>
      <c r="P373" s="156">
        <f t="shared" si="130"/>
        <v>0</v>
      </c>
      <c r="Q373" s="156">
        <v>1.0200000000000001E-3</v>
      </c>
      <c r="R373" s="156">
        <f t="shared" si="141"/>
        <v>5.1000000000000004E-3</v>
      </c>
      <c r="S373" s="230"/>
      <c r="T373" s="230">
        <v>0</v>
      </c>
      <c r="U373" s="234"/>
      <c r="V373" s="157">
        <f t="shared" si="131"/>
        <v>0</v>
      </c>
      <c r="AP373" s="219" t="s">
        <v>193</v>
      </c>
      <c r="AR373" s="219" t="s">
        <v>139</v>
      </c>
      <c r="AS373" s="219" t="s">
        <v>79</v>
      </c>
      <c r="AW373" s="219" t="s">
        <v>137</v>
      </c>
      <c r="BC373" s="158">
        <f t="shared" si="132"/>
        <v>0</v>
      </c>
      <c r="BD373" s="158">
        <f t="shared" si="133"/>
        <v>3665</v>
      </c>
      <c r="BE373" s="158">
        <f t="shared" si="134"/>
        <v>0</v>
      </c>
      <c r="BF373" s="158">
        <f t="shared" si="135"/>
        <v>0</v>
      </c>
      <c r="BG373" s="158">
        <f t="shared" si="136"/>
        <v>0</v>
      </c>
      <c r="BH373" s="219" t="s">
        <v>79</v>
      </c>
      <c r="BI373" s="158">
        <f t="shared" si="137"/>
        <v>3665</v>
      </c>
      <c r="BJ373" s="219" t="s">
        <v>193</v>
      </c>
      <c r="BK373" s="219" t="s">
        <v>940</v>
      </c>
      <c r="BO373" s="315"/>
      <c r="BP373" s="316">
        <f t="shared" si="138"/>
        <v>0</v>
      </c>
      <c r="BQ373" s="317"/>
      <c r="BR373" s="316">
        <f t="shared" si="139"/>
        <v>0</v>
      </c>
      <c r="BS373" s="315"/>
      <c r="BT373" s="316">
        <f t="shared" si="140"/>
        <v>0</v>
      </c>
    </row>
    <row r="374" spans="1:72" s="217" customFormat="1" ht="16.5" customHeight="1" x14ac:dyDescent="0.2">
      <c r="A374" s="172"/>
      <c r="B374" s="26"/>
      <c r="C374" s="170" t="s">
        <v>941</v>
      </c>
      <c r="D374" s="151" t="s">
        <v>139</v>
      </c>
      <c r="E374" s="261" t="s">
        <v>942</v>
      </c>
      <c r="F374" s="262" t="s">
        <v>943</v>
      </c>
      <c r="G374" s="151" t="s">
        <v>257</v>
      </c>
      <c r="H374" s="298">
        <v>6</v>
      </c>
      <c r="I374" s="152">
        <v>257</v>
      </c>
      <c r="J374" s="153">
        <f t="shared" si="129"/>
        <v>1542</v>
      </c>
      <c r="K374" s="262" t="s">
        <v>1</v>
      </c>
      <c r="L374" s="30"/>
      <c r="M374" s="154" t="s">
        <v>1</v>
      </c>
      <c r="N374" s="155" t="s">
        <v>38</v>
      </c>
      <c r="O374" s="51"/>
      <c r="P374" s="156">
        <f t="shared" si="130"/>
        <v>0</v>
      </c>
      <c r="Q374" s="156">
        <v>1.0200000000000001E-3</v>
      </c>
      <c r="R374" s="156">
        <f t="shared" si="141"/>
        <v>6.1200000000000004E-3</v>
      </c>
      <c r="S374" s="230"/>
      <c r="T374" s="230">
        <v>0</v>
      </c>
      <c r="U374" s="234"/>
      <c r="V374" s="157">
        <f t="shared" si="131"/>
        <v>0</v>
      </c>
      <c r="AP374" s="219" t="s">
        <v>193</v>
      </c>
      <c r="AR374" s="219" t="s">
        <v>139</v>
      </c>
      <c r="AS374" s="219" t="s">
        <v>79</v>
      </c>
      <c r="AW374" s="219" t="s">
        <v>137</v>
      </c>
      <c r="BC374" s="158">
        <f t="shared" si="132"/>
        <v>0</v>
      </c>
      <c r="BD374" s="158">
        <f t="shared" si="133"/>
        <v>1542</v>
      </c>
      <c r="BE374" s="158">
        <f t="shared" si="134"/>
        <v>0</v>
      </c>
      <c r="BF374" s="158">
        <f t="shared" si="135"/>
        <v>0</v>
      </c>
      <c r="BG374" s="158">
        <f t="shared" si="136"/>
        <v>0</v>
      </c>
      <c r="BH374" s="219" t="s">
        <v>79</v>
      </c>
      <c r="BI374" s="158">
        <f t="shared" si="137"/>
        <v>1542</v>
      </c>
      <c r="BJ374" s="219" t="s">
        <v>193</v>
      </c>
      <c r="BK374" s="219" t="s">
        <v>944</v>
      </c>
      <c r="BO374" s="315"/>
      <c r="BP374" s="316">
        <f t="shared" si="138"/>
        <v>0</v>
      </c>
      <c r="BQ374" s="317"/>
      <c r="BR374" s="316">
        <f t="shared" si="139"/>
        <v>0</v>
      </c>
      <c r="BS374" s="315"/>
      <c r="BT374" s="316">
        <f t="shared" si="140"/>
        <v>0</v>
      </c>
    </row>
    <row r="375" spans="1:72" s="217" customFormat="1" ht="18" customHeight="1" x14ac:dyDescent="0.2">
      <c r="A375" s="172"/>
      <c r="B375" s="26"/>
      <c r="C375" s="170" t="s">
        <v>945</v>
      </c>
      <c r="D375" s="151" t="s">
        <v>139</v>
      </c>
      <c r="E375" s="261" t="s">
        <v>946</v>
      </c>
      <c r="F375" s="262" t="s">
        <v>947</v>
      </c>
      <c r="G375" s="151" t="s">
        <v>257</v>
      </c>
      <c r="H375" s="298">
        <v>2</v>
      </c>
      <c r="I375" s="152">
        <v>1000</v>
      </c>
      <c r="J375" s="153">
        <f t="shared" si="129"/>
        <v>2000</v>
      </c>
      <c r="K375" s="262" t="s">
        <v>1</v>
      </c>
      <c r="L375" s="30"/>
      <c r="M375" s="154" t="s">
        <v>1</v>
      </c>
      <c r="N375" s="155" t="s">
        <v>38</v>
      </c>
      <c r="O375" s="51"/>
      <c r="P375" s="156">
        <f t="shared" si="130"/>
        <v>0</v>
      </c>
      <c r="Q375" s="156">
        <v>1.0200000000000001E-3</v>
      </c>
      <c r="R375" s="156">
        <f t="shared" si="141"/>
        <v>2.0400000000000001E-3</v>
      </c>
      <c r="S375" s="230"/>
      <c r="T375" s="230">
        <v>0</v>
      </c>
      <c r="U375" s="234"/>
      <c r="V375" s="157">
        <f t="shared" si="131"/>
        <v>0</v>
      </c>
      <c r="AP375" s="219" t="s">
        <v>193</v>
      </c>
      <c r="AR375" s="219" t="s">
        <v>139</v>
      </c>
      <c r="AS375" s="219" t="s">
        <v>79</v>
      </c>
      <c r="AW375" s="219" t="s">
        <v>137</v>
      </c>
      <c r="BC375" s="158">
        <f t="shared" si="132"/>
        <v>0</v>
      </c>
      <c r="BD375" s="158">
        <f t="shared" si="133"/>
        <v>2000</v>
      </c>
      <c r="BE375" s="158">
        <f t="shared" si="134"/>
        <v>0</v>
      </c>
      <c r="BF375" s="158">
        <f t="shared" si="135"/>
        <v>0</v>
      </c>
      <c r="BG375" s="158">
        <f t="shared" si="136"/>
        <v>0</v>
      </c>
      <c r="BH375" s="219" t="s">
        <v>79</v>
      </c>
      <c r="BI375" s="158">
        <f t="shared" si="137"/>
        <v>2000</v>
      </c>
      <c r="BJ375" s="219" t="s">
        <v>193</v>
      </c>
      <c r="BK375" s="219" t="s">
        <v>948</v>
      </c>
      <c r="BO375" s="315"/>
      <c r="BP375" s="316">
        <f t="shared" si="138"/>
        <v>0</v>
      </c>
      <c r="BQ375" s="317"/>
      <c r="BR375" s="316">
        <f t="shared" si="139"/>
        <v>0</v>
      </c>
      <c r="BS375" s="315"/>
      <c r="BT375" s="316">
        <f t="shared" si="140"/>
        <v>0</v>
      </c>
    </row>
    <row r="376" spans="1:72" s="217" customFormat="1" ht="16.5" customHeight="1" x14ac:dyDescent="0.2">
      <c r="A376" s="172"/>
      <c r="B376" s="26"/>
      <c r="C376" s="170" t="s">
        <v>949</v>
      </c>
      <c r="D376" s="151" t="s">
        <v>139</v>
      </c>
      <c r="E376" s="261" t="s">
        <v>950</v>
      </c>
      <c r="F376" s="262" t="s">
        <v>951</v>
      </c>
      <c r="G376" s="151" t="s">
        <v>240</v>
      </c>
      <c r="H376" s="298">
        <v>164</v>
      </c>
      <c r="I376" s="152">
        <v>40</v>
      </c>
      <c r="J376" s="153">
        <f t="shared" si="129"/>
        <v>6560</v>
      </c>
      <c r="K376" s="262" t="s">
        <v>143</v>
      </c>
      <c r="L376" s="30"/>
      <c r="M376" s="154" t="s">
        <v>1</v>
      </c>
      <c r="N376" s="155" t="s">
        <v>38</v>
      </c>
      <c r="O376" s="51"/>
      <c r="P376" s="156">
        <f t="shared" si="130"/>
        <v>0</v>
      </c>
      <c r="Q376" s="156">
        <v>0</v>
      </c>
      <c r="R376" s="156">
        <f t="shared" si="141"/>
        <v>0</v>
      </c>
      <c r="S376" s="230"/>
      <c r="T376" s="230">
        <v>0</v>
      </c>
      <c r="U376" s="234"/>
      <c r="V376" s="157">
        <f t="shared" si="131"/>
        <v>0</v>
      </c>
      <c r="AP376" s="219" t="s">
        <v>193</v>
      </c>
      <c r="AR376" s="219" t="s">
        <v>139</v>
      </c>
      <c r="AS376" s="219" t="s">
        <v>79</v>
      </c>
      <c r="AW376" s="219" t="s">
        <v>137</v>
      </c>
      <c r="BC376" s="158">
        <f t="shared" si="132"/>
        <v>0</v>
      </c>
      <c r="BD376" s="158">
        <f t="shared" si="133"/>
        <v>6560</v>
      </c>
      <c r="BE376" s="158">
        <f t="shared" si="134"/>
        <v>0</v>
      </c>
      <c r="BF376" s="158">
        <f t="shared" si="135"/>
        <v>0</v>
      </c>
      <c r="BG376" s="158">
        <f t="shared" si="136"/>
        <v>0</v>
      </c>
      <c r="BH376" s="219" t="s">
        <v>79</v>
      </c>
      <c r="BI376" s="158">
        <f t="shared" si="137"/>
        <v>6560</v>
      </c>
      <c r="BJ376" s="219" t="s">
        <v>193</v>
      </c>
      <c r="BK376" s="219" t="s">
        <v>952</v>
      </c>
      <c r="BO376" s="315"/>
      <c r="BP376" s="316">
        <f t="shared" si="138"/>
        <v>0</v>
      </c>
      <c r="BQ376" s="317"/>
      <c r="BR376" s="316">
        <f t="shared" si="139"/>
        <v>0</v>
      </c>
      <c r="BS376" s="315"/>
      <c r="BT376" s="316">
        <f t="shared" si="140"/>
        <v>0</v>
      </c>
    </row>
    <row r="377" spans="1:72" s="217" customFormat="1" ht="16.5" customHeight="1" x14ac:dyDescent="0.2">
      <c r="A377" s="172"/>
      <c r="B377" s="26"/>
      <c r="C377" s="190" t="s">
        <v>2245</v>
      </c>
      <c r="D377" s="187" t="s">
        <v>139</v>
      </c>
      <c r="E377" s="265" t="s">
        <v>2191</v>
      </c>
      <c r="F377" s="266" t="s">
        <v>2192</v>
      </c>
      <c r="G377" s="187" t="s">
        <v>240</v>
      </c>
      <c r="H377" s="300">
        <v>15</v>
      </c>
      <c r="I377" s="188">
        <v>12</v>
      </c>
      <c r="J377" s="189">
        <f t="shared" si="129"/>
        <v>180</v>
      </c>
      <c r="K377" s="266" t="s">
        <v>143</v>
      </c>
      <c r="L377" s="30"/>
      <c r="M377" s="154" t="s">
        <v>1</v>
      </c>
      <c r="N377" s="155" t="s">
        <v>38</v>
      </c>
      <c r="O377" s="51"/>
      <c r="P377" s="156">
        <f t="shared" si="130"/>
        <v>0</v>
      </c>
      <c r="Q377" s="156">
        <v>0</v>
      </c>
      <c r="R377" s="156">
        <f t="shared" si="141"/>
        <v>0</v>
      </c>
      <c r="S377" s="230"/>
      <c r="T377" s="230">
        <v>2.0999999999999999E-3</v>
      </c>
      <c r="U377" s="210">
        <f>T377*H377</f>
        <v>3.15E-2</v>
      </c>
      <c r="V377" s="157"/>
      <c r="AP377" s="219" t="s">
        <v>193</v>
      </c>
      <c r="AR377" s="219" t="s">
        <v>139</v>
      </c>
      <c r="AS377" s="219" t="s">
        <v>79</v>
      </c>
      <c r="AW377" s="219" t="s">
        <v>137</v>
      </c>
      <c r="BC377" s="158">
        <f t="shared" si="132"/>
        <v>0</v>
      </c>
      <c r="BD377" s="158">
        <f t="shared" si="133"/>
        <v>180</v>
      </c>
      <c r="BE377" s="158">
        <f t="shared" si="134"/>
        <v>0</v>
      </c>
      <c r="BF377" s="158">
        <f t="shared" si="135"/>
        <v>0</v>
      </c>
      <c r="BG377" s="158">
        <f t="shared" si="136"/>
        <v>0</v>
      </c>
      <c r="BH377" s="219" t="s">
        <v>79</v>
      </c>
      <c r="BI377" s="158">
        <f t="shared" si="137"/>
        <v>180</v>
      </c>
      <c r="BJ377" s="219" t="s">
        <v>193</v>
      </c>
      <c r="BK377" s="219" t="s">
        <v>952</v>
      </c>
      <c r="BO377" s="315"/>
      <c r="BP377" s="316">
        <f t="shared" si="138"/>
        <v>0</v>
      </c>
      <c r="BQ377" s="317">
        <v>15</v>
      </c>
      <c r="BR377" s="316">
        <f t="shared" si="139"/>
        <v>180</v>
      </c>
      <c r="BS377" s="315"/>
      <c r="BT377" s="316">
        <f t="shared" si="140"/>
        <v>0</v>
      </c>
    </row>
    <row r="378" spans="1:72" s="217" customFormat="1" ht="16.5" customHeight="1" x14ac:dyDescent="0.2">
      <c r="A378" s="172"/>
      <c r="B378" s="26"/>
      <c r="C378" s="170" t="s">
        <v>953</v>
      </c>
      <c r="D378" s="151" t="s">
        <v>139</v>
      </c>
      <c r="E378" s="261" t="s">
        <v>954</v>
      </c>
      <c r="F378" s="262" t="s">
        <v>955</v>
      </c>
      <c r="G378" s="151" t="s">
        <v>859</v>
      </c>
      <c r="H378" s="302">
        <f>SUM(J354:J377)/100-(J377+J368+J365+J362+J359)/100</f>
        <v>851.97</v>
      </c>
      <c r="I378" s="152">
        <v>15</v>
      </c>
      <c r="J378" s="153">
        <f t="shared" si="129"/>
        <v>12779.55</v>
      </c>
      <c r="K378" s="262"/>
      <c r="L378" s="30"/>
      <c r="M378" s="154" t="s">
        <v>1</v>
      </c>
      <c r="N378" s="155" t="s">
        <v>38</v>
      </c>
      <c r="O378" s="51"/>
      <c r="P378" s="156">
        <f t="shared" si="130"/>
        <v>0</v>
      </c>
      <c r="Q378" s="156">
        <v>0</v>
      </c>
      <c r="R378" s="156">
        <f t="shared" si="141"/>
        <v>0</v>
      </c>
      <c r="S378" s="230"/>
      <c r="T378" s="230">
        <v>0</v>
      </c>
      <c r="U378" s="234"/>
      <c r="V378" s="157">
        <f>T378*H378</f>
        <v>0</v>
      </c>
      <c r="AP378" s="219" t="s">
        <v>193</v>
      </c>
      <c r="AR378" s="219" t="s">
        <v>139</v>
      </c>
      <c r="AS378" s="219" t="s">
        <v>79</v>
      </c>
      <c r="AW378" s="219" t="s">
        <v>137</v>
      </c>
      <c r="BC378" s="158">
        <f t="shared" si="132"/>
        <v>0</v>
      </c>
      <c r="BD378" s="158">
        <f t="shared" si="133"/>
        <v>12779.55</v>
      </c>
      <c r="BE378" s="158">
        <f t="shared" si="134"/>
        <v>0</v>
      </c>
      <c r="BF378" s="158">
        <f t="shared" si="135"/>
        <v>0</v>
      </c>
      <c r="BG378" s="158">
        <f t="shared" si="136"/>
        <v>0</v>
      </c>
      <c r="BH378" s="219" t="s">
        <v>79</v>
      </c>
      <c r="BI378" s="158">
        <f t="shared" si="137"/>
        <v>12779.55</v>
      </c>
      <c r="BJ378" s="219" t="s">
        <v>193</v>
      </c>
      <c r="BK378" s="219" t="s">
        <v>956</v>
      </c>
      <c r="BO378" s="315"/>
      <c r="BP378" s="316">
        <f t="shared" si="138"/>
        <v>0</v>
      </c>
      <c r="BQ378" s="317"/>
      <c r="BR378" s="316">
        <f t="shared" si="139"/>
        <v>0</v>
      </c>
      <c r="BS378" s="315"/>
      <c r="BT378" s="316">
        <f t="shared" si="140"/>
        <v>0</v>
      </c>
    </row>
    <row r="379" spans="1:72" s="217" customFormat="1" ht="16.5" customHeight="1" x14ac:dyDescent="0.2">
      <c r="A379" s="172"/>
      <c r="B379" s="26"/>
      <c r="C379" s="191" t="s">
        <v>2267</v>
      </c>
      <c r="D379" s="192" t="s">
        <v>139</v>
      </c>
      <c r="E379" s="269" t="s">
        <v>954</v>
      </c>
      <c r="F379" s="271" t="s">
        <v>955</v>
      </c>
      <c r="G379" s="192" t="s">
        <v>859</v>
      </c>
      <c r="H379" s="304">
        <f>(J377+J368+J365+J362+J359)/100</f>
        <v>54.79</v>
      </c>
      <c r="I379" s="193">
        <v>15</v>
      </c>
      <c r="J379" s="194">
        <f t="shared" si="129"/>
        <v>821.85</v>
      </c>
      <c r="K379" s="271"/>
      <c r="L379" s="30"/>
      <c r="M379" s="154" t="s">
        <v>1</v>
      </c>
      <c r="N379" s="155" t="s">
        <v>38</v>
      </c>
      <c r="O379" s="51"/>
      <c r="P379" s="156">
        <f t="shared" si="130"/>
        <v>0</v>
      </c>
      <c r="Q379" s="156">
        <v>0</v>
      </c>
      <c r="R379" s="156">
        <f t="shared" si="141"/>
        <v>0</v>
      </c>
      <c r="S379" s="230"/>
      <c r="T379" s="230">
        <v>0</v>
      </c>
      <c r="U379" s="234"/>
      <c r="V379" s="157">
        <f>T379*H379</f>
        <v>0</v>
      </c>
      <c r="AP379" s="219" t="s">
        <v>193</v>
      </c>
      <c r="AR379" s="219" t="s">
        <v>139</v>
      </c>
      <c r="AS379" s="219" t="s">
        <v>79</v>
      </c>
      <c r="AW379" s="219" t="s">
        <v>137</v>
      </c>
      <c r="BC379" s="158">
        <f t="shared" si="132"/>
        <v>0</v>
      </c>
      <c r="BD379" s="158">
        <f t="shared" si="133"/>
        <v>821.85</v>
      </c>
      <c r="BE379" s="158">
        <f t="shared" si="134"/>
        <v>0</v>
      </c>
      <c r="BF379" s="158">
        <f t="shared" si="135"/>
        <v>0</v>
      </c>
      <c r="BG379" s="158">
        <f t="shared" si="136"/>
        <v>0</v>
      </c>
      <c r="BH379" s="219" t="s">
        <v>79</v>
      </c>
      <c r="BI379" s="158">
        <f t="shared" si="137"/>
        <v>821.85</v>
      </c>
      <c r="BJ379" s="219" t="s">
        <v>193</v>
      </c>
      <c r="BK379" s="219" t="s">
        <v>956</v>
      </c>
      <c r="BO379" s="315"/>
      <c r="BP379" s="316">
        <f>BO379*I379</f>
        <v>0</v>
      </c>
      <c r="BQ379" s="317">
        <v>52.74</v>
      </c>
      <c r="BR379" s="316">
        <f>BQ379*I379</f>
        <v>791.1</v>
      </c>
      <c r="BS379" s="315"/>
      <c r="BT379" s="316">
        <f>BS379*I379</f>
        <v>0</v>
      </c>
    </row>
    <row r="380" spans="1:72" s="9" customFormat="1" ht="22.9" customHeight="1" x14ac:dyDescent="0.3">
      <c r="A380" s="197"/>
      <c r="B380" s="135"/>
      <c r="C380" s="185"/>
      <c r="D380" s="137" t="s">
        <v>65</v>
      </c>
      <c r="E380" s="149" t="s">
        <v>957</v>
      </c>
      <c r="F380" s="149" t="s">
        <v>958</v>
      </c>
      <c r="G380" s="136"/>
      <c r="H380" s="297"/>
      <c r="I380" s="139"/>
      <c r="J380" s="150">
        <f>BI380</f>
        <v>165111.18</v>
      </c>
      <c r="K380" s="136"/>
      <c r="L380" s="141"/>
      <c r="M380" s="142"/>
      <c r="N380" s="143"/>
      <c r="O380" s="143"/>
      <c r="P380" s="144">
        <f>SUM(P381:P412)</f>
        <v>0</v>
      </c>
      <c r="Q380" s="143"/>
      <c r="R380" s="144">
        <f>SUM(R381:R412)</f>
        <v>0.33288499999999999</v>
      </c>
      <c r="S380" s="221">
        <f>SUM(S381:S412)</f>
        <v>7.2239999999999999E-2</v>
      </c>
      <c r="T380" s="222"/>
      <c r="U380" s="223">
        <f>SUM(U381:U412)</f>
        <v>1.1479999999999999E-2</v>
      </c>
      <c r="V380" s="145">
        <f>SUM(V381:V412)</f>
        <v>0</v>
      </c>
      <c r="AP380" s="146" t="s">
        <v>79</v>
      </c>
      <c r="AR380" s="147" t="s">
        <v>65</v>
      </c>
      <c r="AS380" s="147" t="s">
        <v>73</v>
      </c>
      <c r="AW380" s="146" t="s">
        <v>137</v>
      </c>
      <c r="BI380" s="148">
        <f>SUM(BI381:BI412)</f>
        <v>165111.18</v>
      </c>
      <c r="BO380" s="312"/>
      <c r="BP380" s="313">
        <f>SUM(BP381:BP412)</f>
        <v>0</v>
      </c>
      <c r="BQ380" s="314"/>
      <c r="BR380" s="313">
        <f>SUM(BR381:BR412)</f>
        <v>21793.075000000001</v>
      </c>
      <c r="BS380" s="312"/>
      <c r="BT380" s="313">
        <f>SUM(BT381:BT412)</f>
        <v>0</v>
      </c>
    </row>
    <row r="381" spans="1:72" s="217" customFormat="1" ht="16.5" customHeight="1" x14ac:dyDescent="0.2">
      <c r="A381" s="172"/>
      <c r="B381" s="26"/>
      <c r="C381" s="170" t="s">
        <v>959</v>
      </c>
      <c r="D381" s="151" t="s">
        <v>139</v>
      </c>
      <c r="E381" s="261" t="s">
        <v>960</v>
      </c>
      <c r="F381" s="262" t="s">
        <v>961</v>
      </c>
      <c r="G381" s="151" t="s">
        <v>240</v>
      </c>
      <c r="H381" s="298">
        <v>1</v>
      </c>
      <c r="I381" s="152">
        <v>273</v>
      </c>
      <c r="J381" s="153">
        <f t="shared" ref="J381:J412" si="142">ROUND(I381*H381,2)</f>
        <v>273</v>
      </c>
      <c r="K381" s="262" t="s">
        <v>143</v>
      </c>
      <c r="L381" s="30"/>
      <c r="M381" s="154" t="s">
        <v>1</v>
      </c>
      <c r="N381" s="155" t="s">
        <v>38</v>
      </c>
      <c r="O381" s="51"/>
      <c r="P381" s="156">
        <f t="shared" ref="P381:P412" si="143">O381*H381</f>
        <v>0</v>
      </c>
      <c r="Q381" s="156">
        <v>4.0000000000000002E-4</v>
      </c>
      <c r="R381" s="156">
        <f>Q381*H381</f>
        <v>4.0000000000000002E-4</v>
      </c>
      <c r="S381" s="230"/>
      <c r="T381" s="230">
        <v>0</v>
      </c>
      <c r="U381" s="234"/>
      <c r="V381" s="157">
        <f t="shared" ref="V381:V409" si="144">T381*H381</f>
        <v>0</v>
      </c>
      <c r="AP381" s="219" t="s">
        <v>193</v>
      </c>
      <c r="AR381" s="219" t="s">
        <v>139</v>
      </c>
      <c r="AS381" s="219" t="s">
        <v>79</v>
      </c>
      <c r="AW381" s="219" t="s">
        <v>137</v>
      </c>
      <c r="BC381" s="158">
        <f t="shared" ref="BC381:BC412" si="145">IF(N381="základní",J381,0)</f>
        <v>0</v>
      </c>
      <c r="BD381" s="158">
        <f t="shared" ref="BD381:BD412" si="146">IF(N381="snížená",J381,0)</f>
        <v>273</v>
      </c>
      <c r="BE381" s="158">
        <f t="shared" ref="BE381:BE412" si="147">IF(N381="zákl. přenesená",J381,0)</f>
        <v>0</v>
      </c>
      <c r="BF381" s="158">
        <f t="shared" ref="BF381:BF412" si="148">IF(N381="sníž. přenesená",J381,0)</f>
        <v>0</v>
      </c>
      <c r="BG381" s="158">
        <f t="shared" ref="BG381:BG412" si="149">IF(N381="nulová",J381,0)</f>
        <v>0</v>
      </c>
      <c r="BH381" s="219" t="s">
        <v>79</v>
      </c>
      <c r="BI381" s="158">
        <f t="shared" ref="BI381:BI412" si="150">ROUND(I381*H381,2)</f>
        <v>273</v>
      </c>
      <c r="BJ381" s="219" t="s">
        <v>193</v>
      </c>
      <c r="BK381" s="219" t="s">
        <v>962</v>
      </c>
      <c r="BO381" s="315"/>
      <c r="BP381" s="316">
        <f t="shared" ref="BP381:BP412" si="151">BO381*I381</f>
        <v>0</v>
      </c>
      <c r="BQ381" s="317"/>
      <c r="BR381" s="316">
        <f t="shared" ref="BR381:BR412" si="152">BQ381*I381</f>
        <v>0</v>
      </c>
      <c r="BS381" s="315"/>
      <c r="BT381" s="316">
        <f t="shared" ref="BT381:BT412" si="153">BS381*I381</f>
        <v>0</v>
      </c>
    </row>
    <row r="382" spans="1:72" s="217" customFormat="1" ht="16.5" customHeight="1" x14ac:dyDescent="0.2">
      <c r="A382" s="172"/>
      <c r="B382" s="26"/>
      <c r="C382" s="170" t="s">
        <v>963</v>
      </c>
      <c r="D382" s="151" t="s">
        <v>139</v>
      </c>
      <c r="E382" s="261" t="s">
        <v>964</v>
      </c>
      <c r="F382" s="262" t="s">
        <v>965</v>
      </c>
      <c r="G382" s="151" t="s">
        <v>240</v>
      </c>
      <c r="H382" s="298">
        <v>1</v>
      </c>
      <c r="I382" s="152">
        <v>47</v>
      </c>
      <c r="J382" s="153">
        <f t="shared" si="142"/>
        <v>47</v>
      </c>
      <c r="K382" s="262" t="s">
        <v>143</v>
      </c>
      <c r="L382" s="30"/>
      <c r="M382" s="154" t="s">
        <v>1</v>
      </c>
      <c r="N382" s="155" t="s">
        <v>38</v>
      </c>
      <c r="O382" s="51"/>
      <c r="P382" s="156">
        <f t="shared" si="143"/>
        <v>0</v>
      </c>
      <c r="Q382" s="156">
        <v>4.0000000000000003E-5</v>
      </c>
      <c r="R382" s="156">
        <f>Q382*H382</f>
        <v>4.0000000000000003E-5</v>
      </c>
      <c r="S382" s="230"/>
      <c r="T382" s="230">
        <v>0</v>
      </c>
      <c r="U382" s="234"/>
      <c r="V382" s="157">
        <f t="shared" si="144"/>
        <v>0</v>
      </c>
      <c r="AP382" s="219" t="s">
        <v>193</v>
      </c>
      <c r="AR382" s="219" t="s">
        <v>139</v>
      </c>
      <c r="AS382" s="219" t="s">
        <v>79</v>
      </c>
      <c r="AW382" s="219" t="s">
        <v>137</v>
      </c>
      <c r="BC382" s="158">
        <f t="shared" si="145"/>
        <v>0</v>
      </c>
      <c r="BD382" s="158">
        <f t="shared" si="146"/>
        <v>47</v>
      </c>
      <c r="BE382" s="158">
        <f t="shared" si="147"/>
        <v>0</v>
      </c>
      <c r="BF382" s="158">
        <f t="shared" si="148"/>
        <v>0</v>
      </c>
      <c r="BG382" s="158">
        <f t="shared" si="149"/>
        <v>0</v>
      </c>
      <c r="BH382" s="219" t="s">
        <v>79</v>
      </c>
      <c r="BI382" s="158">
        <f t="shared" si="150"/>
        <v>47</v>
      </c>
      <c r="BJ382" s="219" t="s">
        <v>193</v>
      </c>
      <c r="BK382" s="219" t="s">
        <v>966</v>
      </c>
      <c r="BO382" s="315"/>
      <c r="BP382" s="316">
        <f t="shared" si="151"/>
        <v>0</v>
      </c>
      <c r="BQ382" s="317"/>
      <c r="BR382" s="316">
        <f t="shared" si="152"/>
        <v>0</v>
      </c>
      <c r="BS382" s="315"/>
      <c r="BT382" s="316">
        <f t="shared" si="153"/>
        <v>0</v>
      </c>
    </row>
    <row r="383" spans="1:72" s="217" customFormat="1" ht="16.5" customHeight="1" x14ac:dyDescent="0.2">
      <c r="A383" s="172"/>
      <c r="B383" s="26"/>
      <c r="C383" s="170" t="s">
        <v>967</v>
      </c>
      <c r="D383" s="151" t="s">
        <v>139</v>
      </c>
      <c r="E383" s="261" t="s">
        <v>968</v>
      </c>
      <c r="F383" s="262" t="s">
        <v>969</v>
      </c>
      <c r="G383" s="151" t="s">
        <v>240</v>
      </c>
      <c r="H383" s="298">
        <v>69</v>
      </c>
      <c r="I383" s="152">
        <v>273</v>
      </c>
      <c r="J383" s="153">
        <f t="shared" si="142"/>
        <v>18837</v>
      </c>
      <c r="K383" s="262" t="s">
        <v>143</v>
      </c>
      <c r="L383" s="30"/>
      <c r="M383" s="154" t="s">
        <v>1</v>
      </c>
      <c r="N383" s="155" t="s">
        <v>38</v>
      </c>
      <c r="O383" s="51"/>
      <c r="P383" s="156">
        <f t="shared" si="143"/>
        <v>0</v>
      </c>
      <c r="Q383" s="156">
        <v>6.6E-4</v>
      </c>
      <c r="R383" s="156">
        <f>Q383*H383</f>
        <v>4.5539999999999997E-2</v>
      </c>
      <c r="S383" s="230"/>
      <c r="T383" s="230">
        <v>0</v>
      </c>
      <c r="U383" s="234"/>
      <c r="V383" s="157">
        <f t="shared" si="144"/>
        <v>0</v>
      </c>
      <c r="AP383" s="219" t="s">
        <v>193</v>
      </c>
      <c r="AR383" s="219" t="s">
        <v>139</v>
      </c>
      <c r="AS383" s="219" t="s">
        <v>79</v>
      </c>
      <c r="AW383" s="219" t="s">
        <v>137</v>
      </c>
      <c r="BC383" s="158">
        <f t="shared" si="145"/>
        <v>0</v>
      </c>
      <c r="BD383" s="158">
        <f t="shared" si="146"/>
        <v>18837</v>
      </c>
      <c r="BE383" s="158">
        <f t="shared" si="147"/>
        <v>0</v>
      </c>
      <c r="BF383" s="158">
        <f t="shared" si="148"/>
        <v>0</v>
      </c>
      <c r="BG383" s="158">
        <f t="shared" si="149"/>
        <v>0</v>
      </c>
      <c r="BH383" s="219" t="s">
        <v>79</v>
      </c>
      <c r="BI383" s="158">
        <f t="shared" si="150"/>
        <v>18837</v>
      </c>
      <c r="BJ383" s="219" t="s">
        <v>193</v>
      </c>
      <c r="BK383" s="219" t="s">
        <v>970</v>
      </c>
      <c r="BO383" s="315"/>
      <c r="BP383" s="316">
        <f t="shared" si="151"/>
        <v>0</v>
      </c>
      <c r="BQ383" s="317"/>
      <c r="BR383" s="316">
        <f t="shared" si="152"/>
        <v>0</v>
      </c>
      <c r="BS383" s="315"/>
      <c r="BT383" s="316">
        <f t="shared" si="153"/>
        <v>0</v>
      </c>
    </row>
    <row r="384" spans="1:72" s="217" customFormat="1" ht="16.5" customHeight="1" x14ac:dyDescent="0.2">
      <c r="A384" s="172"/>
      <c r="B384" s="26"/>
      <c r="C384" s="170" t="s">
        <v>971</v>
      </c>
      <c r="D384" s="151" t="s">
        <v>139</v>
      </c>
      <c r="E384" s="261" t="s">
        <v>972</v>
      </c>
      <c r="F384" s="262" t="s">
        <v>973</v>
      </c>
      <c r="G384" s="151" t="s">
        <v>240</v>
      </c>
      <c r="H384" s="298">
        <v>69</v>
      </c>
      <c r="I384" s="152">
        <v>47</v>
      </c>
      <c r="J384" s="153">
        <f t="shared" si="142"/>
        <v>3243</v>
      </c>
      <c r="K384" s="262" t="s">
        <v>143</v>
      </c>
      <c r="L384" s="30"/>
      <c r="M384" s="154" t="s">
        <v>1</v>
      </c>
      <c r="N384" s="155" t="s">
        <v>38</v>
      </c>
      <c r="O384" s="51"/>
      <c r="P384" s="156">
        <f t="shared" si="143"/>
        <v>0</v>
      </c>
      <c r="Q384" s="156">
        <v>5.0000000000000002E-5</v>
      </c>
      <c r="R384" s="156">
        <f>Q384*H384</f>
        <v>3.4500000000000004E-3</v>
      </c>
      <c r="S384" s="230"/>
      <c r="T384" s="230">
        <v>0</v>
      </c>
      <c r="U384" s="234"/>
      <c r="V384" s="157">
        <f t="shared" si="144"/>
        <v>0</v>
      </c>
      <c r="AP384" s="219" t="s">
        <v>193</v>
      </c>
      <c r="AR384" s="219" t="s">
        <v>139</v>
      </c>
      <c r="AS384" s="219" t="s">
        <v>79</v>
      </c>
      <c r="AW384" s="219" t="s">
        <v>137</v>
      </c>
      <c r="BC384" s="158">
        <f t="shared" si="145"/>
        <v>0</v>
      </c>
      <c r="BD384" s="158">
        <f t="shared" si="146"/>
        <v>3243</v>
      </c>
      <c r="BE384" s="158">
        <f t="shared" si="147"/>
        <v>0</v>
      </c>
      <c r="BF384" s="158">
        <f t="shared" si="148"/>
        <v>0</v>
      </c>
      <c r="BG384" s="158">
        <f t="shared" si="149"/>
        <v>0</v>
      </c>
      <c r="BH384" s="219" t="s">
        <v>79</v>
      </c>
      <c r="BI384" s="158">
        <f t="shared" si="150"/>
        <v>3243</v>
      </c>
      <c r="BJ384" s="219" t="s">
        <v>193</v>
      </c>
      <c r="BK384" s="219" t="s">
        <v>974</v>
      </c>
      <c r="BO384" s="315"/>
      <c r="BP384" s="316">
        <f t="shared" si="151"/>
        <v>0</v>
      </c>
      <c r="BQ384" s="317"/>
      <c r="BR384" s="316">
        <f t="shared" si="152"/>
        <v>0</v>
      </c>
      <c r="BS384" s="315"/>
      <c r="BT384" s="316">
        <f t="shared" si="153"/>
        <v>0</v>
      </c>
    </row>
    <row r="385" spans="1:72" s="217" customFormat="1" ht="16.5" customHeight="1" x14ac:dyDescent="0.2">
      <c r="A385" s="172"/>
      <c r="B385" s="26"/>
      <c r="C385" s="170" t="s">
        <v>975</v>
      </c>
      <c r="D385" s="151" t="s">
        <v>139</v>
      </c>
      <c r="E385" s="261" t="s">
        <v>976</v>
      </c>
      <c r="F385" s="262" t="s">
        <v>977</v>
      </c>
      <c r="G385" s="151" t="s">
        <v>240</v>
      </c>
      <c r="H385" s="298">
        <v>75</v>
      </c>
      <c r="I385" s="152">
        <v>299</v>
      </c>
      <c r="J385" s="153">
        <f t="shared" si="142"/>
        <v>22425</v>
      </c>
      <c r="K385" s="262" t="s">
        <v>143</v>
      </c>
      <c r="L385" s="30"/>
      <c r="M385" s="154" t="s">
        <v>1</v>
      </c>
      <c r="N385" s="155" t="s">
        <v>38</v>
      </c>
      <c r="O385" s="51"/>
      <c r="P385" s="156">
        <f t="shared" si="143"/>
        <v>0</v>
      </c>
      <c r="Q385" s="156">
        <v>9.1E-4</v>
      </c>
      <c r="R385" s="156">
        <f>Q385*H385</f>
        <v>6.8250000000000005E-2</v>
      </c>
      <c r="S385" s="230"/>
      <c r="T385" s="230">
        <v>0</v>
      </c>
      <c r="U385" s="234"/>
      <c r="V385" s="157">
        <f t="shared" si="144"/>
        <v>0</v>
      </c>
      <c r="AP385" s="219" t="s">
        <v>193</v>
      </c>
      <c r="AR385" s="219" t="s">
        <v>139</v>
      </c>
      <c r="AS385" s="219" t="s">
        <v>79</v>
      </c>
      <c r="AW385" s="219" t="s">
        <v>137</v>
      </c>
      <c r="BC385" s="158">
        <f t="shared" si="145"/>
        <v>0</v>
      </c>
      <c r="BD385" s="158">
        <f t="shared" si="146"/>
        <v>22425</v>
      </c>
      <c r="BE385" s="158">
        <f t="shared" si="147"/>
        <v>0</v>
      </c>
      <c r="BF385" s="158">
        <f t="shared" si="148"/>
        <v>0</v>
      </c>
      <c r="BG385" s="158">
        <f t="shared" si="149"/>
        <v>0</v>
      </c>
      <c r="BH385" s="219" t="s">
        <v>79</v>
      </c>
      <c r="BI385" s="158">
        <f t="shared" si="150"/>
        <v>22425</v>
      </c>
      <c r="BJ385" s="219" t="s">
        <v>193</v>
      </c>
      <c r="BK385" s="219" t="s">
        <v>978</v>
      </c>
      <c r="BO385" s="315"/>
      <c r="BP385" s="316">
        <f t="shared" si="151"/>
        <v>0</v>
      </c>
      <c r="BQ385" s="317"/>
      <c r="BR385" s="316">
        <f t="shared" si="152"/>
        <v>0</v>
      </c>
      <c r="BS385" s="315"/>
      <c r="BT385" s="316">
        <f t="shared" si="153"/>
        <v>0</v>
      </c>
    </row>
    <row r="386" spans="1:72" s="217" customFormat="1" ht="16.5" customHeight="1" x14ac:dyDescent="0.2">
      <c r="A386" s="172"/>
      <c r="B386" s="26"/>
      <c r="C386" s="191" t="s">
        <v>2234</v>
      </c>
      <c r="D386" s="192" t="s">
        <v>139</v>
      </c>
      <c r="E386" s="269" t="s">
        <v>976</v>
      </c>
      <c r="F386" s="271" t="s">
        <v>977</v>
      </c>
      <c r="G386" s="192" t="s">
        <v>240</v>
      </c>
      <c r="H386" s="301">
        <v>16</v>
      </c>
      <c r="I386" s="193">
        <v>299</v>
      </c>
      <c r="J386" s="194">
        <f t="shared" si="142"/>
        <v>4784</v>
      </c>
      <c r="K386" s="271" t="s">
        <v>143</v>
      </c>
      <c r="L386" s="30"/>
      <c r="M386" s="154" t="s">
        <v>1</v>
      </c>
      <c r="N386" s="155" t="s">
        <v>38</v>
      </c>
      <c r="O386" s="51"/>
      <c r="P386" s="156">
        <f t="shared" si="143"/>
        <v>0</v>
      </c>
      <c r="Q386" s="156">
        <v>9.1E-4</v>
      </c>
      <c r="R386" s="156"/>
      <c r="S386" s="208">
        <f>Q386*H386</f>
        <v>1.456E-2</v>
      </c>
      <c r="T386" s="230">
        <v>0</v>
      </c>
      <c r="U386" s="234"/>
      <c r="V386" s="157">
        <f t="shared" si="144"/>
        <v>0</v>
      </c>
      <c r="AP386" s="219" t="s">
        <v>193</v>
      </c>
      <c r="AR386" s="219" t="s">
        <v>139</v>
      </c>
      <c r="AS386" s="219" t="s">
        <v>79</v>
      </c>
      <c r="AW386" s="219" t="s">
        <v>137</v>
      </c>
      <c r="BC386" s="158">
        <f t="shared" si="145"/>
        <v>0</v>
      </c>
      <c r="BD386" s="158">
        <f t="shared" si="146"/>
        <v>4784</v>
      </c>
      <c r="BE386" s="158">
        <f t="shared" si="147"/>
        <v>0</v>
      </c>
      <c r="BF386" s="158">
        <f t="shared" si="148"/>
        <v>0</v>
      </c>
      <c r="BG386" s="158">
        <f t="shared" si="149"/>
        <v>0</v>
      </c>
      <c r="BH386" s="219" t="s">
        <v>79</v>
      </c>
      <c r="BI386" s="158">
        <f t="shared" si="150"/>
        <v>4784</v>
      </c>
      <c r="BJ386" s="219" t="s">
        <v>193</v>
      </c>
      <c r="BK386" s="219" t="s">
        <v>978</v>
      </c>
      <c r="BO386" s="315"/>
      <c r="BP386" s="316">
        <f t="shared" si="151"/>
        <v>0</v>
      </c>
      <c r="BQ386" s="317">
        <v>16</v>
      </c>
      <c r="BR386" s="316">
        <f t="shared" si="152"/>
        <v>4784</v>
      </c>
      <c r="BS386" s="315"/>
      <c r="BT386" s="316">
        <f t="shared" si="153"/>
        <v>0</v>
      </c>
    </row>
    <row r="387" spans="1:72" s="217" customFormat="1" ht="16.5" customHeight="1" x14ac:dyDescent="0.2">
      <c r="A387" s="172"/>
      <c r="B387" s="26"/>
      <c r="C387" s="170" t="s">
        <v>979</v>
      </c>
      <c r="D387" s="151" t="s">
        <v>139</v>
      </c>
      <c r="E387" s="261" t="s">
        <v>980</v>
      </c>
      <c r="F387" s="262" t="s">
        <v>981</v>
      </c>
      <c r="G387" s="151" t="s">
        <v>240</v>
      </c>
      <c r="H387" s="298">
        <v>39.5</v>
      </c>
      <c r="I387" s="152">
        <v>53</v>
      </c>
      <c r="J387" s="153">
        <f t="shared" si="142"/>
        <v>2093.5</v>
      </c>
      <c r="K387" s="262" t="s">
        <v>143</v>
      </c>
      <c r="L387" s="30"/>
      <c r="M387" s="154" t="s">
        <v>1</v>
      </c>
      <c r="N387" s="155" t="s">
        <v>38</v>
      </c>
      <c r="O387" s="51"/>
      <c r="P387" s="156">
        <f t="shared" si="143"/>
        <v>0</v>
      </c>
      <c r="Q387" s="156">
        <v>6.9999999999999994E-5</v>
      </c>
      <c r="R387" s="156">
        <f>Q387*H387</f>
        <v>2.7649999999999997E-3</v>
      </c>
      <c r="S387" s="230"/>
      <c r="T387" s="230">
        <v>0</v>
      </c>
      <c r="U387" s="234"/>
      <c r="V387" s="157">
        <f t="shared" si="144"/>
        <v>0</v>
      </c>
      <c r="AP387" s="219" t="s">
        <v>193</v>
      </c>
      <c r="AR387" s="219" t="s">
        <v>139</v>
      </c>
      <c r="AS387" s="219" t="s">
        <v>79</v>
      </c>
      <c r="AW387" s="219" t="s">
        <v>137</v>
      </c>
      <c r="BC387" s="158">
        <f t="shared" si="145"/>
        <v>0</v>
      </c>
      <c r="BD387" s="158">
        <f t="shared" si="146"/>
        <v>2093.5</v>
      </c>
      <c r="BE387" s="158">
        <f t="shared" si="147"/>
        <v>0</v>
      </c>
      <c r="BF387" s="158">
        <f t="shared" si="148"/>
        <v>0</v>
      </c>
      <c r="BG387" s="158">
        <f t="shared" si="149"/>
        <v>0</v>
      </c>
      <c r="BH387" s="219" t="s">
        <v>79</v>
      </c>
      <c r="BI387" s="158">
        <f t="shared" si="150"/>
        <v>2093.5</v>
      </c>
      <c r="BJ387" s="219" t="s">
        <v>193</v>
      </c>
      <c r="BK387" s="219" t="s">
        <v>982</v>
      </c>
      <c r="BO387" s="315"/>
      <c r="BP387" s="316">
        <f t="shared" si="151"/>
        <v>0</v>
      </c>
      <c r="BQ387" s="317"/>
      <c r="BR387" s="316">
        <f t="shared" si="152"/>
        <v>0</v>
      </c>
      <c r="BS387" s="315"/>
      <c r="BT387" s="316">
        <f t="shared" si="153"/>
        <v>0</v>
      </c>
    </row>
    <row r="388" spans="1:72" s="217" customFormat="1" ht="16.5" customHeight="1" x14ac:dyDescent="0.2">
      <c r="A388" s="172"/>
      <c r="B388" s="26"/>
      <c r="C388" s="191" t="s">
        <v>2235</v>
      </c>
      <c r="D388" s="192" t="s">
        <v>139</v>
      </c>
      <c r="E388" s="269" t="s">
        <v>980</v>
      </c>
      <c r="F388" s="271" t="s">
        <v>981</v>
      </c>
      <c r="G388" s="192" t="s">
        <v>240</v>
      </c>
      <c r="H388" s="301">
        <v>16</v>
      </c>
      <c r="I388" s="193">
        <v>53</v>
      </c>
      <c r="J388" s="194">
        <f t="shared" si="142"/>
        <v>848</v>
      </c>
      <c r="K388" s="271" t="s">
        <v>143</v>
      </c>
      <c r="L388" s="30"/>
      <c r="M388" s="154" t="s">
        <v>1</v>
      </c>
      <c r="N388" s="155" t="s">
        <v>38</v>
      </c>
      <c r="O388" s="51"/>
      <c r="P388" s="156">
        <f t="shared" si="143"/>
        <v>0</v>
      </c>
      <c r="Q388" s="156">
        <v>6.9999999999999994E-5</v>
      </c>
      <c r="R388" s="156"/>
      <c r="S388" s="208">
        <f>Q388*H388</f>
        <v>1.1199999999999999E-3</v>
      </c>
      <c r="T388" s="230">
        <v>0</v>
      </c>
      <c r="U388" s="234"/>
      <c r="V388" s="157">
        <f t="shared" si="144"/>
        <v>0</v>
      </c>
      <c r="AP388" s="219" t="s">
        <v>193</v>
      </c>
      <c r="AR388" s="219" t="s">
        <v>139</v>
      </c>
      <c r="AS388" s="219" t="s">
        <v>79</v>
      </c>
      <c r="AW388" s="219" t="s">
        <v>137</v>
      </c>
      <c r="BC388" s="158">
        <f t="shared" si="145"/>
        <v>0</v>
      </c>
      <c r="BD388" s="158">
        <f t="shared" si="146"/>
        <v>848</v>
      </c>
      <c r="BE388" s="158">
        <f t="shared" si="147"/>
        <v>0</v>
      </c>
      <c r="BF388" s="158">
        <f t="shared" si="148"/>
        <v>0</v>
      </c>
      <c r="BG388" s="158">
        <f t="shared" si="149"/>
        <v>0</v>
      </c>
      <c r="BH388" s="219" t="s">
        <v>79</v>
      </c>
      <c r="BI388" s="158">
        <f t="shared" si="150"/>
        <v>848</v>
      </c>
      <c r="BJ388" s="219" t="s">
        <v>193</v>
      </c>
      <c r="BK388" s="219" t="s">
        <v>982</v>
      </c>
      <c r="BO388" s="315"/>
      <c r="BP388" s="316">
        <f t="shared" si="151"/>
        <v>0</v>
      </c>
      <c r="BQ388" s="317">
        <v>16</v>
      </c>
      <c r="BR388" s="316">
        <f t="shared" si="152"/>
        <v>848</v>
      </c>
      <c r="BS388" s="315"/>
      <c r="BT388" s="316">
        <f t="shared" si="153"/>
        <v>0</v>
      </c>
    </row>
    <row r="389" spans="1:72" s="217" customFormat="1" ht="16.5" customHeight="1" x14ac:dyDescent="0.2">
      <c r="A389" s="172"/>
      <c r="B389" s="26"/>
      <c r="C389" s="170" t="s">
        <v>983</v>
      </c>
      <c r="D389" s="151" t="s">
        <v>139</v>
      </c>
      <c r="E389" s="261" t="s">
        <v>984</v>
      </c>
      <c r="F389" s="262" t="s">
        <v>985</v>
      </c>
      <c r="G389" s="151" t="s">
        <v>240</v>
      </c>
      <c r="H389" s="298">
        <v>7</v>
      </c>
      <c r="I389" s="152">
        <v>315</v>
      </c>
      <c r="J389" s="153">
        <f t="shared" si="142"/>
        <v>2205</v>
      </c>
      <c r="K389" s="262" t="s">
        <v>143</v>
      </c>
      <c r="L389" s="30"/>
      <c r="M389" s="154" t="s">
        <v>1</v>
      </c>
      <c r="N389" s="155" t="s">
        <v>38</v>
      </c>
      <c r="O389" s="51"/>
      <c r="P389" s="156">
        <f t="shared" si="143"/>
        <v>0</v>
      </c>
      <c r="Q389" s="156">
        <v>1.1900000000000001E-3</v>
      </c>
      <c r="R389" s="156">
        <f>Q389*H389</f>
        <v>8.3300000000000006E-3</v>
      </c>
      <c r="S389" s="230"/>
      <c r="T389" s="230">
        <v>0</v>
      </c>
      <c r="U389" s="234"/>
      <c r="V389" s="157">
        <f t="shared" si="144"/>
        <v>0</v>
      </c>
      <c r="AP389" s="219" t="s">
        <v>193</v>
      </c>
      <c r="AR389" s="219" t="s">
        <v>139</v>
      </c>
      <c r="AS389" s="219" t="s">
        <v>79</v>
      </c>
      <c r="AW389" s="219" t="s">
        <v>137</v>
      </c>
      <c r="BC389" s="158">
        <f t="shared" si="145"/>
        <v>0</v>
      </c>
      <c r="BD389" s="158">
        <f t="shared" si="146"/>
        <v>2205</v>
      </c>
      <c r="BE389" s="158">
        <f t="shared" si="147"/>
        <v>0</v>
      </c>
      <c r="BF389" s="158">
        <f t="shared" si="148"/>
        <v>0</v>
      </c>
      <c r="BG389" s="158">
        <f t="shared" si="149"/>
        <v>0</v>
      </c>
      <c r="BH389" s="219" t="s">
        <v>79</v>
      </c>
      <c r="BI389" s="158">
        <f t="shared" si="150"/>
        <v>2205</v>
      </c>
      <c r="BJ389" s="219" t="s">
        <v>193</v>
      </c>
      <c r="BK389" s="219" t="s">
        <v>986</v>
      </c>
      <c r="BO389" s="315"/>
      <c r="BP389" s="316">
        <f t="shared" si="151"/>
        <v>0</v>
      </c>
      <c r="BQ389" s="317"/>
      <c r="BR389" s="316">
        <f t="shared" si="152"/>
        <v>0</v>
      </c>
      <c r="BS389" s="315"/>
      <c r="BT389" s="316">
        <f t="shared" si="153"/>
        <v>0</v>
      </c>
    </row>
    <row r="390" spans="1:72" s="217" customFormat="1" ht="16.5" customHeight="1" x14ac:dyDescent="0.2">
      <c r="A390" s="172"/>
      <c r="B390" s="26"/>
      <c r="C390" s="191" t="s">
        <v>2236</v>
      </c>
      <c r="D390" s="192" t="s">
        <v>139</v>
      </c>
      <c r="E390" s="269" t="s">
        <v>984</v>
      </c>
      <c r="F390" s="271" t="s">
        <v>985</v>
      </c>
      <c r="G390" s="192" t="s">
        <v>240</v>
      </c>
      <c r="H390" s="301">
        <v>7</v>
      </c>
      <c r="I390" s="193">
        <v>315</v>
      </c>
      <c r="J390" s="194">
        <f t="shared" si="142"/>
        <v>2205</v>
      </c>
      <c r="K390" s="271" t="s">
        <v>143</v>
      </c>
      <c r="L390" s="30"/>
      <c r="M390" s="154" t="s">
        <v>1</v>
      </c>
      <c r="N390" s="155" t="s">
        <v>38</v>
      </c>
      <c r="O390" s="51"/>
      <c r="P390" s="156">
        <f t="shared" si="143"/>
        <v>0</v>
      </c>
      <c r="Q390" s="156">
        <v>1.1900000000000001E-3</v>
      </c>
      <c r="R390" s="156"/>
      <c r="S390" s="208">
        <f>Q390*H390</f>
        <v>8.3300000000000006E-3</v>
      </c>
      <c r="T390" s="230">
        <v>0</v>
      </c>
      <c r="U390" s="234"/>
      <c r="V390" s="157">
        <f t="shared" si="144"/>
        <v>0</v>
      </c>
      <c r="AP390" s="219" t="s">
        <v>193</v>
      </c>
      <c r="AR390" s="219" t="s">
        <v>139</v>
      </c>
      <c r="AS390" s="219" t="s">
        <v>79</v>
      </c>
      <c r="AW390" s="219" t="s">
        <v>137</v>
      </c>
      <c r="BC390" s="158">
        <f t="shared" si="145"/>
        <v>0</v>
      </c>
      <c r="BD390" s="158">
        <f t="shared" si="146"/>
        <v>2205</v>
      </c>
      <c r="BE390" s="158">
        <f t="shared" si="147"/>
        <v>0</v>
      </c>
      <c r="BF390" s="158">
        <f t="shared" si="148"/>
        <v>0</v>
      </c>
      <c r="BG390" s="158">
        <f t="shared" si="149"/>
        <v>0</v>
      </c>
      <c r="BH390" s="219" t="s">
        <v>79</v>
      </c>
      <c r="BI390" s="158">
        <f t="shared" si="150"/>
        <v>2205</v>
      </c>
      <c r="BJ390" s="219" t="s">
        <v>193</v>
      </c>
      <c r="BK390" s="219" t="s">
        <v>986</v>
      </c>
      <c r="BO390" s="315"/>
      <c r="BP390" s="316">
        <f t="shared" si="151"/>
        <v>0</v>
      </c>
      <c r="BQ390" s="317">
        <v>7</v>
      </c>
      <c r="BR390" s="316">
        <f t="shared" si="152"/>
        <v>2205</v>
      </c>
      <c r="BS390" s="315"/>
      <c r="BT390" s="316">
        <f t="shared" si="153"/>
        <v>0</v>
      </c>
    </row>
    <row r="391" spans="1:72" s="217" customFormat="1" ht="16.5" customHeight="1" x14ac:dyDescent="0.2">
      <c r="A391" s="172"/>
      <c r="B391" s="26"/>
      <c r="C391" s="170" t="s">
        <v>987</v>
      </c>
      <c r="D391" s="151" t="s">
        <v>139</v>
      </c>
      <c r="E391" s="261" t="s">
        <v>988</v>
      </c>
      <c r="F391" s="262" t="s">
        <v>989</v>
      </c>
      <c r="G391" s="151" t="s">
        <v>240</v>
      </c>
      <c r="H391" s="298">
        <v>18</v>
      </c>
      <c r="I391" s="152">
        <v>368</v>
      </c>
      <c r="J391" s="153">
        <f t="shared" si="142"/>
        <v>6624</v>
      </c>
      <c r="K391" s="262" t="s">
        <v>143</v>
      </c>
      <c r="L391" s="30"/>
      <c r="M391" s="154" t="s">
        <v>1</v>
      </c>
      <c r="N391" s="155" t="s">
        <v>38</v>
      </c>
      <c r="O391" s="51"/>
      <c r="P391" s="156">
        <f t="shared" si="143"/>
        <v>0</v>
      </c>
      <c r="Q391" s="156">
        <v>2.5200000000000001E-3</v>
      </c>
      <c r="R391" s="156">
        <f>Q391*H391</f>
        <v>4.5360000000000004E-2</v>
      </c>
      <c r="S391" s="230"/>
      <c r="T391" s="230">
        <v>0</v>
      </c>
      <c r="U391" s="234"/>
      <c r="V391" s="157">
        <f t="shared" si="144"/>
        <v>0</v>
      </c>
      <c r="AP391" s="219" t="s">
        <v>193</v>
      </c>
      <c r="AR391" s="219" t="s">
        <v>139</v>
      </c>
      <c r="AS391" s="219" t="s">
        <v>79</v>
      </c>
      <c r="AW391" s="219" t="s">
        <v>137</v>
      </c>
      <c r="BC391" s="158">
        <f t="shared" si="145"/>
        <v>0</v>
      </c>
      <c r="BD391" s="158">
        <f t="shared" si="146"/>
        <v>6624</v>
      </c>
      <c r="BE391" s="158">
        <f t="shared" si="147"/>
        <v>0</v>
      </c>
      <c r="BF391" s="158">
        <f t="shared" si="148"/>
        <v>0</v>
      </c>
      <c r="BG391" s="158">
        <f t="shared" si="149"/>
        <v>0</v>
      </c>
      <c r="BH391" s="219" t="s">
        <v>79</v>
      </c>
      <c r="BI391" s="158">
        <f t="shared" si="150"/>
        <v>6624</v>
      </c>
      <c r="BJ391" s="219" t="s">
        <v>193</v>
      </c>
      <c r="BK391" s="219" t="s">
        <v>990</v>
      </c>
      <c r="BO391" s="315"/>
      <c r="BP391" s="316">
        <f t="shared" si="151"/>
        <v>0</v>
      </c>
      <c r="BQ391" s="317"/>
      <c r="BR391" s="316">
        <f t="shared" si="152"/>
        <v>0</v>
      </c>
      <c r="BS391" s="315"/>
      <c r="BT391" s="316">
        <f t="shared" si="153"/>
        <v>0</v>
      </c>
    </row>
    <row r="392" spans="1:72" s="217" customFormat="1" ht="16.5" customHeight="1" x14ac:dyDescent="0.2">
      <c r="A392" s="172"/>
      <c r="B392" s="26"/>
      <c r="C392" s="191" t="s">
        <v>2237</v>
      </c>
      <c r="D392" s="192" t="s">
        <v>139</v>
      </c>
      <c r="E392" s="269" t="s">
        <v>988</v>
      </c>
      <c r="F392" s="271" t="s">
        <v>989</v>
      </c>
      <c r="G392" s="192" t="s">
        <v>240</v>
      </c>
      <c r="H392" s="301">
        <v>18</v>
      </c>
      <c r="I392" s="193">
        <v>368</v>
      </c>
      <c r="J392" s="194">
        <f t="shared" si="142"/>
        <v>6624</v>
      </c>
      <c r="K392" s="271" t="s">
        <v>143</v>
      </c>
      <c r="L392" s="30"/>
      <c r="M392" s="154" t="s">
        <v>1</v>
      </c>
      <c r="N392" s="155" t="s">
        <v>38</v>
      </c>
      <c r="O392" s="51"/>
      <c r="P392" s="156">
        <f t="shared" si="143"/>
        <v>0</v>
      </c>
      <c r="Q392" s="156">
        <v>2.5200000000000001E-3</v>
      </c>
      <c r="R392" s="156"/>
      <c r="S392" s="208">
        <f>Q392*H392</f>
        <v>4.5360000000000004E-2</v>
      </c>
      <c r="T392" s="230">
        <v>0</v>
      </c>
      <c r="U392" s="234"/>
      <c r="V392" s="157">
        <f t="shared" si="144"/>
        <v>0</v>
      </c>
      <c r="AP392" s="219" t="s">
        <v>193</v>
      </c>
      <c r="AR392" s="219" t="s">
        <v>139</v>
      </c>
      <c r="AS392" s="219" t="s">
        <v>79</v>
      </c>
      <c r="AW392" s="219" t="s">
        <v>137</v>
      </c>
      <c r="BC392" s="158">
        <f t="shared" si="145"/>
        <v>0</v>
      </c>
      <c r="BD392" s="158">
        <f t="shared" si="146"/>
        <v>6624</v>
      </c>
      <c r="BE392" s="158">
        <f t="shared" si="147"/>
        <v>0</v>
      </c>
      <c r="BF392" s="158">
        <f t="shared" si="148"/>
        <v>0</v>
      </c>
      <c r="BG392" s="158">
        <f t="shared" si="149"/>
        <v>0</v>
      </c>
      <c r="BH392" s="219" t="s">
        <v>79</v>
      </c>
      <c r="BI392" s="158">
        <f t="shared" si="150"/>
        <v>6624</v>
      </c>
      <c r="BJ392" s="219" t="s">
        <v>193</v>
      </c>
      <c r="BK392" s="219" t="s">
        <v>990</v>
      </c>
      <c r="BO392" s="315"/>
      <c r="BP392" s="316">
        <f t="shared" si="151"/>
        <v>0</v>
      </c>
      <c r="BQ392" s="317">
        <v>18</v>
      </c>
      <c r="BR392" s="316">
        <f t="shared" si="152"/>
        <v>6624</v>
      </c>
      <c r="BS392" s="315"/>
      <c r="BT392" s="316">
        <f t="shared" si="153"/>
        <v>0</v>
      </c>
    </row>
    <row r="393" spans="1:72" s="217" customFormat="1" ht="16.5" customHeight="1" x14ac:dyDescent="0.2">
      <c r="A393" s="172"/>
      <c r="B393" s="26"/>
      <c r="C393" s="170" t="s">
        <v>991</v>
      </c>
      <c r="D393" s="151" t="s">
        <v>139</v>
      </c>
      <c r="E393" s="261" t="s">
        <v>992</v>
      </c>
      <c r="F393" s="262" t="s">
        <v>993</v>
      </c>
      <c r="G393" s="151" t="s">
        <v>290</v>
      </c>
      <c r="H393" s="298">
        <v>31</v>
      </c>
      <c r="I393" s="152">
        <v>184</v>
      </c>
      <c r="J393" s="153">
        <f t="shared" si="142"/>
        <v>5704</v>
      </c>
      <c r="K393" s="262" t="s">
        <v>143</v>
      </c>
      <c r="L393" s="30"/>
      <c r="M393" s="154" t="s">
        <v>1</v>
      </c>
      <c r="N393" s="155" t="s">
        <v>38</v>
      </c>
      <c r="O393" s="51"/>
      <c r="P393" s="156">
        <f t="shared" si="143"/>
        <v>0</v>
      </c>
      <c r="Q393" s="156">
        <v>2.9999999999999997E-4</v>
      </c>
      <c r="R393" s="156">
        <f t="shared" ref="R393:R399" si="154">Q393*H393</f>
        <v>9.2999999999999992E-3</v>
      </c>
      <c r="S393" s="230"/>
      <c r="T393" s="230">
        <v>0</v>
      </c>
      <c r="U393" s="234"/>
      <c r="V393" s="157">
        <f t="shared" si="144"/>
        <v>0</v>
      </c>
      <c r="AP393" s="219" t="s">
        <v>193</v>
      </c>
      <c r="AR393" s="219" t="s">
        <v>139</v>
      </c>
      <c r="AS393" s="219" t="s">
        <v>79</v>
      </c>
      <c r="AW393" s="219" t="s">
        <v>137</v>
      </c>
      <c r="BC393" s="158">
        <f t="shared" si="145"/>
        <v>0</v>
      </c>
      <c r="BD393" s="158">
        <f t="shared" si="146"/>
        <v>5704</v>
      </c>
      <c r="BE393" s="158">
        <f t="shared" si="147"/>
        <v>0</v>
      </c>
      <c r="BF393" s="158">
        <f t="shared" si="148"/>
        <v>0</v>
      </c>
      <c r="BG393" s="158">
        <f t="shared" si="149"/>
        <v>0</v>
      </c>
      <c r="BH393" s="219" t="s">
        <v>79</v>
      </c>
      <c r="BI393" s="158">
        <f t="shared" si="150"/>
        <v>5704</v>
      </c>
      <c r="BJ393" s="219" t="s">
        <v>193</v>
      </c>
      <c r="BK393" s="219" t="s">
        <v>994</v>
      </c>
      <c r="BO393" s="315"/>
      <c r="BP393" s="316">
        <f t="shared" si="151"/>
        <v>0</v>
      </c>
      <c r="BQ393" s="317"/>
      <c r="BR393" s="316">
        <f t="shared" si="152"/>
        <v>0</v>
      </c>
      <c r="BS393" s="315"/>
      <c r="BT393" s="316">
        <f t="shared" si="153"/>
        <v>0</v>
      </c>
    </row>
    <row r="394" spans="1:72" s="217" customFormat="1" ht="16.5" customHeight="1" x14ac:dyDescent="0.2">
      <c r="A394" s="172"/>
      <c r="B394" s="26"/>
      <c r="C394" s="170" t="s">
        <v>995</v>
      </c>
      <c r="D394" s="151" t="s">
        <v>139</v>
      </c>
      <c r="E394" s="261" t="s">
        <v>996</v>
      </c>
      <c r="F394" s="262" t="s">
        <v>997</v>
      </c>
      <c r="G394" s="151" t="s">
        <v>257</v>
      </c>
      <c r="H394" s="298">
        <v>6</v>
      </c>
      <c r="I394" s="152">
        <v>273</v>
      </c>
      <c r="J394" s="153">
        <f t="shared" si="142"/>
        <v>1638</v>
      </c>
      <c r="K394" s="262" t="s">
        <v>143</v>
      </c>
      <c r="L394" s="30"/>
      <c r="M394" s="154" t="s">
        <v>1</v>
      </c>
      <c r="N394" s="155" t="s">
        <v>38</v>
      </c>
      <c r="O394" s="51"/>
      <c r="P394" s="156">
        <f t="shared" si="143"/>
        <v>0</v>
      </c>
      <c r="Q394" s="156">
        <v>1.09E-3</v>
      </c>
      <c r="R394" s="156">
        <f t="shared" si="154"/>
        <v>6.5400000000000007E-3</v>
      </c>
      <c r="S394" s="230"/>
      <c r="T394" s="230">
        <v>0</v>
      </c>
      <c r="U394" s="234"/>
      <c r="V394" s="157">
        <f t="shared" si="144"/>
        <v>0</v>
      </c>
      <c r="AP394" s="219" t="s">
        <v>193</v>
      </c>
      <c r="AR394" s="219" t="s">
        <v>139</v>
      </c>
      <c r="AS394" s="219" t="s">
        <v>79</v>
      </c>
      <c r="AW394" s="219" t="s">
        <v>137</v>
      </c>
      <c r="BC394" s="158">
        <f t="shared" si="145"/>
        <v>0</v>
      </c>
      <c r="BD394" s="158">
        <f t="shared" si="146"/>
        <v>1638</v>
      </c>
      <c r="BE394" s="158">
        <f t="shared" si="147"/>
        <v>0</v>
      </c>
      <c r="BF394" s="158">
        <f t="shared" si="148"/>
        <v>0</v>
      </c>
      <c r="BG394" s="158">
        <f t="shared" si="149"/>
        <v>0</v>
      </c>
      <c r="BH394" s="219" t="s">
        <v>79</v>
      </c>
      <c r="BI394" s="158">
        <f t="shared" si="150"/>
        <v>1638</v>
      </c>
      <c r="BJ394" s="219" t="s">
        <v>193</v>
      </c>
      <c r="BK394" s="219" t="s">
        <v>998</v>
      </c>
      <c r="BO394" s="315"/>
      <c r="BP394" s="316">
        <f t="shared" si="151"/>
        <v>0</v>
      </c>
      <c r="BQ394" s="317"/>
      <c r="BR394" s="316">
        <f t="shared" si="152"/>
        <v>0</v>
      </c>
      <c r="BS394" s="315"/>
      <c r="BT394" s="316">
        <f t="shared" si="153"/>
        <v>0</v>
      </c>
    </row>
    <row r="395" spans="1:72" s="217" customFormat="1" ht="16.5" customHeight="1" x14ac:dyDescent="0.2">
      <c r="A395" s="172"/>
      <c r="B395" s="26"/>
      <c r="C395" s="170" t="s">
        <v>999</v>
      </c>
      <c r="D395" s="151" t="s">
        <v>139</v>
      </c>
      <c r="E395" s="261" t="s">
        <v>1000</v>
      </c>
      <c r="F395" s="262" t="s">
        <v>1001</v>
      </c>
      <c r="G395" s="151" t="s">
        <v>257</v>
      </c>
      <c r="H395" s="298">
        <v>4</v>
      </c>
      <c r="I395" s="152">
        <v>231</v>
      </c>
      <c r="J395" s="153">
        <f t="shared" si="142"/>
        <v>924</v>
      </c>
      <c r="K395" s="262" t="s">
        <v>143</v>
      </c>
      <c r="L395" s="30"/>
      <c r="M395" s="154" t="s">
        <v>1</v>
      </c>
      <c r="N395" s="155" t="s">
        <v>38</v>
      </c>
      <c r="O395" s="51"/>
      <c r="P395" s="156">
        <f t="shared" si="143"/>
        <v>0</v>
      </c>
      <c r="Q395" s="156">
        <v>2.9E-4</v>
      </c>
      <c r="R395" s="156">
        <f t="shared" si="154"/>
        <v>1.16E-3</v>
      </c>
      <c r="S395" s="230"/>
      <c r="T395" s="230">
        <v>0</v>
      </c>
      <c r="U395" s="234"/>
      <c r="V395" s="157">
        <f t="shared" si="144"/>
        <v>0</v>
      </c>
      <c r="AP395" s="219" t="s">
        <v>193</v>
      </c>
      <c r="AR395" s="219" t="s">
        <v>139</v>
      </c>
      <c r="AS395" s="219" t="s">
        <v>79</v>
      </c>
      <c r="AW395" s="219" t="s">
        <v>137</v>
      </c>
      <c r="BC395" s="158">
        <f t="shared" si="145"/>
        <v>0</v>
      </c>
      <c r="BD395" s="158">
        <f t="shared" si="146"/>
        <v>924</v>
      </c>
      <c r="BE395" s="158">
        <f t="shared" si="147"/>
        <v>0</v>
      </c>
      <c r="BF395" s="158">
        <f t="shared" si="148"/>
        <v>0</v>
      </c>
      <c r="BG395" s="158">
        <f t="shared" si="149"/>
        <v>0</v>
      </c>
      <c r="BH395" s="219" t="s">
        <v>79</v>
      </c>
      <c r="BI395" s="158">
        <f t="shared" si="150"/>
        <v>924</v>
      </c>
      <c r="BJ395" s="219" t="s">
        <v>193</v>
      </c>
      <c r="BK395" s="219" t="s">
        <v>1002</v>
      </c>
      <c r="BO395" s="315"/>
      <c r="BP395" s="316">
        <f t="shared" si="151"/>
        <v>0</v>
      </c>
      <c r="BQ395" s="317"/>
      <c r="BR395" s="316">
        <f t="shared" si="152"/>
        <v>0</v>
      </c>
      <c r="BS395" s="315"/>
      <c r="BT395" s="316">
        <f t="shared" si="153"/>
        <v>0</v>
      </c>
    </row>
    <row r="396" spans="1:72" s="217" customFormat="1" ht="16.5" customHeight="1" x14ac:dyDescent="0.2">
      <c r="A396" s="172"/>
      <c r="B396" s="26"/>
      <c r="C396" s="170" t="s">
        <v>1003</v>
      </c>
      <c r="D396" s="151" t="s">
        <v>139</v>
      </c>
      <c r="E396" s="261" t="s">
        <v>1004</v>
      </c>
      <c r="F396" s="262" t="s">
        <v>1005</v>
      </c>
      <c r="G396" s="151" t="s">
        <v>257</v>
      </c>
      <c r="H396" s="298">
        <v>6</v>
      </c>
      <c r="I396" s="152">
        <v>357</v>
      </c>
      <c r="J396" s="153">
        <f t="shared" si="142"/>
        <v>2142</v>
      </c>
      <c r="K396" s="262" t="s">
        <v>143</v>
      </c>
      <c r="L396" s="30"/>
      <c r="M396" s="154" t="s">
        <v>1</v>
      </c>
      <c r="N396" s="155" t="s">
        <v>38</v>
      </c>
      <c r="O396" s="51"/>
      <c r="P396" s="156">
        <f t="shared" si="143"/>
        <v>0</v>
      </c>
      <c r="Q396" s="156">
        <v>7.2000000000000005E-4</v>
      </c>
      <c r="R396" s="156">
        <f t="shared" si="154"/>
        <v>4.3200000000000001E-3</v>
      </c>
      <c r="S396" s="230"/>
      <c r="T396" s="230">
        <v>0</v>
      </c>
      <c r="U396" s="234"/>
      <c r="V396" s="157">
        <f t="shared" si="144"/>
        <v>0</v>
      </c>
      <c r="AP396" s="219" t="s">
        <v>193</v>
      </c>
      <c r="AR396" s="219" t="s">
        <v>139</v>
      </c>
      <c r="AS396" s="219" t="s">
        <v>79</v>
      </c>
      <c r="AW396" s="219" t="s">
        <v>137</v>
      </c>
      <c r="BC396" s="158">
        <f t="shared" si="145"/>
        <v>0</v>
      </c>
      <c r="BD396" s="158">
        <f t="shared" si="146"/>
        <v>2142</v>
      </c>
      <c r="BE396" s="158">
        <f t="shared" si="147"/>
        <v>0</v>
      </c>
      <c r="BF396" s="158">
        <f t="shared" si="148"/>
        <v>0</v>
      </c>
      <c r="BG396" s="158">
        <f t="shared" si="149"/>
        <v>0</v>
      </c>
      <c r="BH396" s="219" t="s">
        <v>79</v>
      </c>
      <c r="BI396" s="158">
        <f t="shared" si="150"/>
        <v>2142</v>
      </c>
      <c r="BJ396" s="219" t="s">
        <v>193</v>
      </c>
      <c r="BK396" s="219" t="s">
        <v>1006</v>
      </c>
      <c r="BO396" s="315"/>
      <c r="BP396" s="316">
        <f t="shared" si="151"/>
        <v>0</v>
      </c>
      <c r="BQ396" s="317"/>
      <c r="BR396" s="316">
        <f t="shared" si="152"/>
        <v>0</v>
      </c>
      <c r="BS396" s="315"/>
      <c r="BT396" s="316">
        <f t="shared" si="153"/>
        <v>0</v>
      </c>
    </row>
    <row r="397" spans="1:72" s="217" customFormat="1" ht="16.5" customHeight="1" x14ac:dyDescent="0.2">
      <c r="A397" s="172"/>
      <c r="B397" s="26"/>
      <c r="C397" s="170" t="s">
        <v>1007</v>
      </c>
      <c r="D397" s="151" t="s">
        <v>139</v>
      </c>
      <c r="E397" s="261" t="s">
        <v>1008</v>
      </c>
      <c r="F397" s="262" t="s">
        <v>1009</v>
      </c>
      <c r="G397" s="151" t="s">
        <v>1010</v>
      </c>
      <c r="H397" s="298">
        <v>5</v>
      </c>
      <c r="I397" s="152">
        <v>221</v>
      </c>
      <c r="J397" s="153">
        <f t="shared" si="142"/>
        <v>1105</v>
      </c>
      <c r="K397" s="262" t="s">
        <v>143</v>
      </c>
      <c r="L397" s="30"/>
      <c r="M397" s="154" t="s">
        <v>1</v>
      </c>
      <c r="N397" s="155" t="s">
        <v>38</v>
      </c>
      <c r="O397" s="51"/>
      <c r="P397" s="156">
        <f t="shared" si="143"/>
        <v>0</v>
      </c>
      <c r="Q397" s="156">
        <v>2.5000000000000001E-4</v>
      </c>
      <c r="R397" s="156">
        <f t="shared" si="154"/>
        <v>1.25E-3</v>
      </c>
      <c r="S397" s="230"/>
      <c r="T397" s="230">
        <v>0</v>
      </c>
      <c r="U397" s="234"/>
      <c r="V397" s="157">
        <f t="shared" si="144"/>
        <v>0</v>
      </c>
      <c r="AP397" s="219" t="s">
        <v>193</v>
      </c>
      <c r="AR397" s="219" t="s">
        <v>139</v>
      </c>
      <c r="AS397" s="219" t="s">
        <v>79</v>
      </c>
      <c r="AW397" s="219" t="s">
        <v>137</v>
      </c>
      <c r="BC397" s="158">
        <f t="shared" si="145"/>
        <v>0</v>
      </c>
      <c r="BD397" s="158">
        <f t="shared" si="146"/>
        <v>1105</v>
      </c>
      <c r="BE397" s="158">
        <f t="shared" si="147"/>
        <v>0</v>
      </c>
      <c r="BF397" s="158">
        <f t="shared" si="148"/>
        <v>0</v>
      </c>
      <c r="BG397" s="158">
        <f t="shared" si="149"/>
        <v>0</v>
      </c>
      <c r="BH397" s="219" t="s">
        <v>79</v>
      </c>
      <c r="BI397" s="158">
        <f t="shared" si="150"/>
        <v>1105</v>
      </c>
      <c r="BJ397" s="219" t="s">
        <v>193</v>
      </c>
      <c r="BK397" s="219" t="s">
        <v>1011</v>
      </c>
      <c r="BO397" s="315"/>
      <c r="BP397" s="316">
        <f t="shared" si="151"/>
        <v>0</v>
      </c>
      <c r="BQ397" s="317"/>
      <c r="BR397" s="316">
        <f t="shared" si="152"/>
        <v>0</v>
      </c>
      <c r="BS397" s="315"/>
      <c r="BT397" s="316">
        <f t="shared" si="153"/>
        <v>0</v>
      </c>
    </row>
    <row r="398" spans="1:72" s="217" customFormat="1" ht="16.5" customHeight="1" x14ac:dyDescent="0.2">
      <c r="A398" s="172"/>
      <c r="B398" s="26"/>
      <c r="C398" s="170" t="s">
        <v>1012</v>
      </c>
      <c r="D398" s="151" t="s">
        <v>139</v>
      </c>
      <c r="E398" s="261" t="s">
        <v>1013</v>
      </c>
      <c r="F398" s="262" t="s">
        <v>1014</v>
      </c>
      <c r="G398" s="151" t="s">
        <v>240</v>
      </c>
      <c r="H398" s="298">
        <v>40</v>
      </c>
      <c r="I398" s="152">
        <v>50</v>
      </c>
      <c r="J398" s="153">
        <f t="shared" si="142"/>
        <v>2000</v>
      </c>
      <c r="K398" s="262" t="s">
        <v>143</v>
      </c>
      <c r="L398" s="30"/>
      <c r="M398" s="154" t="s">
        <v>1</v>
      </c>
      <c r="N398" s="155" t="s">
        <v>38</v>
      </c>
      <c r="O398" s="51"/>
      <c r="P398" s="156">
        <f t="shared" si="143"/>
        <v>0</v>
      </c>
      <c r="Q398" s="156">
        <v>5.0000000000000002E-5</v>
      </c>
      <c r="R398" s="156">
        <f t="shared" si="154"/>
        <v>2E-3</v>
      </c>
      <c r="S398" s="230"/>
      <c r="T398" s="230">
        <v>0</v>
      </c>
      <c r="U398" s="234"/>
      <c r="V398" s="157">
        <f t="shared" si="144"/>
        <v>0</v>
      </c>
      <c r="AP398" s="219" t="s">
        <v>193</v>
      </c>
      <c r="AR398" s="219" t="s">
        <v>139</v>
      </c>
      <c r="AS398" s="219" t="s">
        <v>79</v>
      </c>
      <c r="AW398" s="219" t="s">
        <v>137</v>
      </c>
      <c r="BC398" s="158">
        <f t="shared" si="145"/>
        <v>0</v>
      </c>
      <c r="BD398" s="158">
        <f t="shared" si="146"/>
        <v>2000</v>
      </c>
      <c r="BE398" s="158">
        <f t="shared" si="147"/>
        <v>0</v>
      </c>
      <c r="BF398" s="158">
        <f t="shared" si="148"/>
        <v>0</v>
      </c>
      <c r="BG398" s="158">
        <f t="shared" si="149"/>
        <v>0</v>
      </c>
      <c r="BH398" s="219" t="s">
        <v>79</v>
      </c>
      <c r="BI398" s="158">
        <f t="shared" si="150"/>
        <v>2000</v>
      </c>
      <c r="BJ398" s="219" t="s">
        <v>193</v>
      </c>
      <c r="BK398" s="219" t="s">
        <v>1015</v>
      </c>
      <c r="BO398" s="315"/>
      <c r="BP398" s="316">
        <f t="shared" si="151"/>
        <v>0</v>
      </c>
      <c r="BQ398" s="317"/>
      <c r="BR398" s="316">
        <f t="shared" si="152"/>
        <v>0</v>
      </c>
      <c r="BS398" s="315"/>
      <c r="BT398" s="316">
        <f t="shared" si="153"/>
        <v>0</v>
      </c>
    </row>
    <row r="399" spans="1:72" s="217" customFormat="1" ht="16.5" customHeight="1" x14ac:dyDescent="0.2">
      <c r="A399" s="172"/>
      <c r="B399" s="26"/>
      <c r="C399" s="170" t="s">
        <v>1016</v>
      </c>
      <c r="D399" s="151" t="s">
        <v>139</v>
      </c>
      <c r="E399" s="261" t="s">
        <v>1017</v>
      </c>
      <c r="F399" s="262" t="s">
        <v>1018</v>
      </c>
      <c r="G399" s="151" t="s">
        <v>240</v>
      </c>
      <c r="H399" s="298">
        <v>90</v>
      </c>
      <c r="I399" s="152">
        <v>90</v>
      </c>
      <c r="J399" s="153">
        <f t="shared" si="142"/>
        <v>8100</v>
      </c>
      <c r="K399" s="262" t="s">
        <v>143</v>
      </c>
      <c r="L399" s="30"/>
      <c r="M399" s="154" t="s">
        <v>1</v>
      </c>
      <c r="N399" s="155" t="s">
        <v>38</v>
      </c>
      <c r="O399" s="51"/>
      <c r="P399" s="156">
        <f t="shared" si="143"/>
        <v>0</v>
      </c>
      <c r="Q399" s="156">
        <v>6.9999999999999994E-5</v>
      </c>
      <c r="R399" s="156">
        <f t="shared" si="154"/>
        <v>6.2999999999999992E-3</v>
      </c>
      <c r="S399" s="230"/>
      <c r="T399" s="230">
        <v>0</v>
      </c>
      <c r="U399" s="234"/>
      <c r="V399" s="157">
        <f t="shared" si="144"/>
        <v>0</v>
      </c>
      <c r="AP399" s="219" t="s">
        <v>193</v>
      </c>
      <c r="AR399" s="219" t="s">
        <v>139</v>
      </c>
      <c r="AS399" s="219" t="s">
        <v>79</v>
      </c>
      <c r="AW399" s="219" t="s">
        <v>137</v>
      </c>
      <c r="BC399" s="158">
        <f t="shared" si="145"/>
        <v>0</v>
      </c>
      <c r="BD399" s="158">
        <f t="shared" si="146"/>
        <v>8100</v>
      </c>
      <c r="BE399" s="158">
        <f t="shared" si="147"/>
        <v>0</v>
      </c>
      <c r="BF399" s="158">
        <f t="shared" si="148"/>
        <v>0</v>
      </c>
      <c r="BG399" s="158">
        <f t="shared" si="149"/>
        <v>0</v>
      </c>
      <c r="BH399" s="219" t="s">
        <v>79</v>
      </c>
      <c r="BI399" s="158">
        <f t="shared" si="150"/>
        <v>8100</v>
      </c>
      <c r="BJ399" s="219" t="s">
        <v>193</v>
      </c>
      <c r="BK399" s="219" t="s">
        <v>1019</v>
      </c>
      <c r="BO399" s="315"/>
      <c r="BP399" s="316">
        <f t="shared" si="151"/>
        <v>0</v>
      </c>
      <c r="BQ399" s="317"/>
      <c r="BR399" s="316">
        <f t="shared" si="152"/>
        <v>0</v>
      </c>
      <c r="BS399" s="315"/>
      <c r="BT399" s="316">
        <f t="shared" si="153"/>
        <v>0</v>
      </c>
    </row>
    <row r="400" spans="1:72" s="217" customFormat="1" ht="16.5" customHeight="1" x14ac:dyDescent="0.2">
      <c r="A400" s="172"/>
      <c r="B400" s="26"/>
      <c r="C400" s="191" t="s">
        <v>2238</v>
      </c>
      <c r="D400" s="192" t="s">
        <v>139</v>
      </c>
      <c r="E400" s="269" t="s">
        <v>1017</v>
      </c>
      <c r="F400" s="271" t="s">
        <v>1018</v>
      </c>
      <c r="G400" s="192" t="s">
        <v>240</v>
      </c>
      <c r="H400" s="301">
        <v>41</v>
      </c>
      <c r="I400" s="193">
        <v>90</v>
      </c>
      <c r="J400" s="194">
        <f t="shared" si="142"/>
        <v>3690</v>
      </c>
      <c r="K400" s="271" t="s">
        <v>143</v>
      </c>
      <c r="L400" s="30"/>
      <c r="M400" s="154" t="s">
        <v>1</v>
      </c>
      <c r="N400" s="155" t="s">
        <v>38</v>
      </c>
      <c r="O400" s="51"/>
      <c r="P400" s="156">
        <f t="shared" si="143"/>
        <v>0</v>
      </c>
      <c r="Q400" s="156">
        <v>6.9999999999999994E-5</v>
      </c>
      <c r="R400" s="156"/>
      <c r="S400" s="208">
        <f>Q400*H400</f>
        <v>2.8699999999999997E-3</v>
      </c>
      <c r="T400" s="230">
        <v>0</v>
      </c>
      <c r="U400" s="234"/>
      <c r="V400" s="157">
        <f t="shared" si="144"/>
        <v>0</v>
      </c>
      <c r="AP400" s="219" t="s">
        <v>193</v>
      </c>
      <c r="AR400" s="219" t="s">
        <v>139</v>
      </c>
      <c r="AS400" s="219" t="s">
        <v>79</v>
      </c>
      <c r="AW400" s="219" t="s">
        <v>137</v>
      </c>
      <c r="BC400" s="158">
        <f t="shared" si="145"/>
        <v>0</v>
      </c>
      <c r="BD400" s="158">
        <f t="shared" si="146"/>
        <v>3690</v>
      </c>
      <c r="BE400" s="158">
        <f t="shared" si="147"/>
        <v>0</v>
      </c>
      <c r="BF400" s="158">
        <f t="shared" si="148"/>
        <v>0</v>
      </c>
      <c r="BG400" s="158">
        <f t="shared" si="149"/>
        <v>0</v>
      </c>
      <c r="BH400" s="219" t="s">
        <v>79</v>
      </c>
      <c r="BI400" s="158">
        <f t="shared" si="150"/>
        <v>3690</v>
      </c>
      <c r="BJ400" s="219" t="s">
        <v>193</v>
      </c>
      <c r="BK400" s="219" t="s">
        <v>1019</v>
      </c>
      <c r="BO400" s="315"/>
      <c r="BP400" s="316">
        <f t="shared" si="151"/>
        <v>0</v>
      </c>
      <c r="BQ400" s="317">
        <v>41</v>
      </c>
      <c r="BR400" s="316">
        <f t="shared" si="152"/>
        <v>3690</v>
      </c>
      <c r="BS400" s="315"/>
      <c r="BT400" s="316">
        <f t="shared" si="153"/>
        <v>0</v>
      </c>
    </row>
    <row r="401" spans="1:72" s="217" customFormat="1" ht="16.5" customHeight="1" x14ac:dyDescent="0.2">
      <c r="A401" s="172"/>
      <c r="B401" s="26"/>
      <c r="C401" s="170" t="s">
        <v>1020</v>
      </c>
      <c r="D401" s="151" t="s">
        <v>139</v>
      </c>
      <c r="E401" s="261" t="s">
        <v>1021</v>
      </c>
      <c r="F401" s="262" t="s">
        <v>1022</v>
      </c>
      <c r="G401" s="151" t="s">
        <v>240</v>
      </c>
      <c r="H401" s="298">
        <v>30</v>
      </c>
      <c r="I401" s="152">
        <v>57</v>
      </c>
      <c r="J401" s="153">
        <f t="shared" si="142"/>
        <v>1710</v>
      </c>
      <c r="K401" s="262" t="s">
        <v>143</v>
      </c>
      <c r="L401" s="30"/>
      <c r="M401" s="154" t="s">
        <v>1</v>
      </c>
      <c r="N401" s="155" t="s">
        <v>38</v>
      </c>
      <c r="O401" s="51"/>
      <c r="P401" s="156">
        <f t="shared" si="143"/>
        <v>0</v>
      </c>
      <c r="Q401" s="156">
        <v>2.0000000000000001E-4</v>
      </c>
      <c r="R401" s="156">
        <f t="shared" ref="R401:R412" si="155">Q401*H401</f>
        <v>6.0000000000000001E-3</v>
      </c>
      <c r="S401" s="230"/>
      <c r="T401" s="230">
        <v>0</v>
      </c>
      <c r="U401" s="234"/>
      <c r="V401" s="157">
        <f t="shared" si="144"/>
        <v>0</v>
      </c>
      <c r="AP401" s="219" t="s">
        <v>193</v>
      </c>
      <c r="AR401" s="219" t="s">
        <v>139</v>
      </c>
      <c r="AS401" s="219" t="s">
        <v>79</v>
      </c>
      <c r="AW401" s="219" t="s">
        <v>137</v>
      </c>
      <c r="BC401" s="158">
        <f t="shared" si="145"/>
        <v>0</v>
      </c>
      <c r="BD401" s="158">
        <f t="shared" si="146"/>
        <v>1710</v>
      </c>
      <c r="BE401" s="158">
        <f t="shared" si="147"/>
        <v>0</v>
      </c>
      <c r="BF401" s="158">
        <f t="shared" si="148"/>
        <v>0</v>
      </c>
      <c r="BG401" s="158">
        <f t="shared" si="149"/>
        <v>0</v>
      </c>
      <c r="BH401" s="219" t="s">
        <v>79</v>
      </c>
      <c r="BI401" s="158">
        <f t="shared" si="150"/>
        <v>1710</v>
      </c>
      <c r="BJ401" s="219" t="s">
        <v>193</v>
      </c>
      <c r="BK401" s="219" t="s">
        <v>1023</v>
      </c>
      <c r="BO401" s="315"/>
      <c r="BP401" s="316">
        <f t="shared" si="151"/>
        <v>0</v>
      </c>
      <c r="BQ401" s="317"/>
      <c r="BR401" s="316">
        <f t="shared" si="152"/>
        <v>0</v>
      </c>
      <c r="BS401" s="315"/>
      <c r="BT401" s="316">
        <f t="shared" si="153"/>
        <v>0</v>
      </c>
    </row>
    <row r="402" spans="1:72" s="217" customFormat="1" ht="16.5" customHeight="1" x14ac:dyDescent="0.2">
      <c r="A402" s="172"/>
      <c r="B402" s="26"/>
      <c r="C402" s="170" t="s">
        <v>1024</v>
      </c>
      <c r="D402" s="151" t="s">
        <v>139</v>
      </c>
      <c r="E402" s="261" t="s">
        <v>1025</v>
      </c>
      <c r="F402" s="262" t="s">
        <v>1026</v>
      </c>
      <c r="G402" s="151" t="s">
        <v>240</v>
      </c>
      <c r="H402" s="298">
        <v>10</v>
      </c>
      <c r="I402" s="152">
        <v>90</v>
      </c>
      <c r="J402" s="153">
        <f t="shared" si="142"/>
        <v>900</v>
      </c>
      <c r="K402" s="262" t="s">
        <v>143</v>
      </c>
      <c r="L402" s="30"/>
      <c r="M402" s="154" t="s">
        <v>1</v>
      </c>
      <c r="N402" s="155" t="s">
        <v>38</v>
      </c>
      <c r="O402" s="51"/>
      <c r="P402" s="156">
        <f t="shared" si="143"/>
        <v>0</v>
      </c>
      <c r="Q402" s="156">
        <v>2.4000000000000001E-4</v>
      </c>
      <c r="R402" s="156">
        <f t="shared" si="155"/>
        <v>2.4000000000000002E-3</v>
      </c>
      <c r="S402" s="230"/>
      <c r="T402" s="230">
        <v>0</v>
      </c>
      <c r="U402" s="234"/>
      <c r="V402" s="157">
        <f t="shared" si="144"/>
        <v>0</v>
      </c>
      <c r="AP402" s="219" t="s">
        <v>193</v>
      </c>
      <c r="AR402" s="219" t="s">
        <v>139</v>
      </c>
      <c r="AS402" s="219" t="s">
        <v>79</v>
      </c>
      <c r="AW402" s="219" t="s">
        <v>137</v>
      </c>
      <c r="BC402" s="158">
        <f t="shared" si="145"/>
        <v>0</v>
      </c>
      <c r="BD402" s="158">
        <f t="shared" si="146"/>
        <v>900</v>
      </c>
      <c r="BE402" s="158">
        <f t="shared" si="147"/>
        <v>0</v>
      </c>
      <c r="BF402" s="158">
        <f t="shared" si="148"/>
        <v>0</v>
      </c>
      <c r="BG402" s="158">
        <f t="shared" si="149"/>
        <v>0</v>
      </c>
      <c r="BH402" s="219" t="s">
        <v>79</v>
      </c>
      <c r="BI402" s="158">
        <f t="shared" si="150"/>
        <v>900</v>
      </c>
      <c r="BJ402" s="219" t="s">
        <v>193</v>
      </c>
      <c r="BK402" s="219" t="s">
        <v>1027</v>
      </c>
      <c r="BO402" s="315"/>
      <c r="BP402" s="316">
        <f t="shared" si="151"/>
        <v>0</v>
      </c>
      <c r="BQ402" s="317"/>
      <c r="BR402" s="316">
        <f t="shared" si="152"/>
        <v>0</v>
      </c>
      <c r="BS402" s="315"/>
      <c r="BT402" s="316">
        <f t="shared" si="153"/>
        <v>0</v>
      </c>
    </row>
    <row r="403" spans="1:72" s="217" customFormat="1" ht="16.5" customHeight="1" x14ac:dyDescent="0.2">
      <c r="A403" s="172"/>
      <c r="B403" s="26"/>
      <c r="C403" s="170" t="s">
        <v>1028</v>
      </c>
      <c r="D403" s="151" t="s">
        <v>139</v>
      </c>
      <c r="E403" s="261" t="s">
        <v>1029</v>
      </c>
      <c r="F403" s="262" t="s">
        <v>1030</v>
      </c>
      <c r="G403" s="151" t="s">
        <v>257</v>
      </c>
      <c r="H403" s="298">
        <v>6</v>
      </c>
      <c r="I403" s="152">
        <v>588</v>
      </c>
      <c r="J403" s="153">
        <f t="shared" si="142"/>
        <v>3528</v>
      </c>
      <c r="K403" s="262" t="s">
        <v>143</v>
      </c>
      <c r="L403" s="30"/>
      <c r="M403" s="154" t="s">
        <v>1</v>
      </c>
      <c r="N403" s="155" t="s">
        <v>38</v>
      </c>
      <c r="O403" s="51"/>
      <c r="P403" s="156">
        <f t="shared" si="143"/>
        <v>0</v>
      </c>
      <c r="Q403" s="156">
        <v>1.4400000000000001E-3</v>
      </c>
      <c r="R403" s="156">
        <f t="shared" si="155"/>
        <v>8.6400000000000001E-3</v>
      </c>
      <c r="S403" s="230"/>
      <c r="T403" s="230">
        <v>0</v>
      </c>
      <c r="U403" s="234"/>
      <c r="V403" s="157">
        <f t="shared" si="144"/>
        <v>0</v>
      </c>
      <c r="AP403" s="219" t="s">
        <v>193</v>
      </c>
      <c r="AR403" s="219" t="s">
        <v>139</v>
      </c>
      <c r="AS403" s="219" t="s">
        <v>79</v>
      </c>
      <c r="AW403" s="219" t="s">
        <v>137</v>
      </c>
      <c r="BC403" s="158">
        <f t="shared" si="145"/>
        <v>0</v>
      </c>
      <c r="BD403" s="158">
        <f t="shared" si="146"/>
        <v>3528</v>
      </c>
      <c r="BE403" s="158">
        <f t="shared" si="147"/>
        <v>0</v>
      </c>
      <c r="BF403" s="158">
        <f t="shared" si="148"/>
        <v>0</v>
      </c>
      <c r="BG403" s="158">
        <f t="shared" si="149"/>
        <v>0</v>
      </c>
      <c r="BH403" s="219" t="s">
        <v>79</v>
      </c>
      <c r="BI403" s="158">
        <f t="shared" si="150"/>
        <v>3528</v>
      </c>
      <c r="BJ403" s="219" t="s">
        <v>193</v>
      </c>
      <c r="BK403" s="219" t="s">
        <v>1031</v>
      </c>
      <c r="BO403" s="315"/>
      <c r="BP403" s="316">
        <f t="shared" si="151"/>
        <v>0</v>
      </c>
      <c r="BQ403" s="317"/>
      <c r="BR403" s="316">
        <f t="shared" si="152"/>
        <v>0</v>
      </c>
      <c r="BS403" s="315"/>
      <c r="BT403" s="316">
        <f t="shared" si="153"/>
        <v>0</v>
      </c>
    </row>
    <row r="404" spans="1:72" s="217" customFormat="1" ht="16.5" customHeight="1" x14ac:dyDescent="0.2">
      <c r="A404" s="172"/>
      <c r="B404" s="26"/>
      <c r="C404" s="170" t="s">
        <v>1032</v>
      </c>
      <c r="D404" s="151" t="s">
        <v>139</v>
      </c>
      <c r="E404" s="261" t="s">
        <v>1033</v>
      </c>
      <c r="F404" s="262" t="s">
        <v>1034</v>
      </c>
      <c r="G404" s="151" t="s">
        <v>290</v>
      </c>
      <c r="H404" s="298">
        <v>6</v>
      </c>
      <c r="I404" s="152">
        <v>336</v>
      </c>
      <c r="J404" s="153">
        <f t="shared" si="142"/>
        <v>2016</v>
      </c>
      <c r="K404" s="262" t="s">
        <v>143</v>
      </c>
      <c r="L404" s="30"/>
      <c r="M404" s="154" t="s">
        <v>1</v>
      </c>
      <c r="N404" s="155" t="s">
        <v>38</v>
      </c>
      <c r="O404" s="51"/>
      <c r="P404" s="156">
        <f t="shared" si="143"/>
        <v>0</v>
      </c>
      <c r="Q404" s="156">
        <v>2E-3</v>
      </c>
      <c r="R404" s="156">
        <f t="shared" si="155"/>
        <v>1.2E-2</v>
      </c>
      <c r="S404" s="230"/>
      <c r="T404" s="230">
        <v>0</v>
      </c>
      <c r="U404" s="234"/>
      <c r="V404" s="157">
        <f t="shared" si="144"/>
        <v>0</v>
      </c>
      <c r="AP404" s="219" t="s">
        <v>193</v>
      </c>
      <c r="AR404" s="219" t="s">
        <v>139</v>
      </c>
      <c r="AS404" s="219" t="s">
        <v>79</v>
      </c>
      <c r="AW404" s="219" t="s">
        <v>137</v>
      </c>
      <c r="BC404" s="158">
        <f t="shared" si="145"/>
        <v>0</v>
      </c>
      <c r="BD404" s="158">
        <f t="shared" si="146"/>
        <v>2016</v>
      </c>
      <c r="BE404" s="158">
        <f t="shared" si="147"/>
        <v>0</v>
      </c>
      <c r="BF404" s="158">
        <f t="shared" si="148"/>
        <v>0</v>
      </c>
      <c r="BG404" s="158">
        <f t="shared" si="149"/>
        <v>0</v>
      </c>
      <c r="BH404" s="219" t="s">
        <v>79</v>
      </c>
      <c r="BI404" s="158">
        <f t="shared" si="150"/>
        <v>2016</v>
      </c>
      <c r="BJ404" s="219" t="s">
        <v>193</v>
      </c>
      <c r="BK404" s="219" t="s">
        <v>1035</v>
      </c>
      <c r="BO404" s="315"/>
      <c r="BP404" s="316">
        <f t="shared" si="151"/>
        <v>0</v>
      </c>
      <c r="BQ404" s="317"/>
      <c r="BR404" s="316">
        <f t="shared" si="152"/>
        <v>0</v>
      </c>
      <c r="BS404" s="315"/>
      <c r="BT404" s="316">
        <f t="shared" si="153"/>
        <v>0</v>
      </c>
    </row>
    <row r="405" spans="1:72" s="217" customFormat="1" ht="16.5" customHeight="1" x14ac:dyDescent="0.2">
      <c r="A405" s="172"/>
      <c r="B405" s="26"/>
      <c r="C405" s="170" t="s">
        <v>1036</v>
      </c>
      <c r="D405" s="151" t="s">
        <v>139</v>
      </c>
      <c r="E405" s="261" t="s">
        <v>1037</v>
      </c>
      <c r="F405" s="262" t="s">
        <v>1038</v>
      </c>
      <c r="G405" s="151" t="s">
        <v>290</v>
      </c>
      <c r="H405" s="298">
        <v>1</v>
      </c>
      <c r="I405" s="152">
        <v>10290</v>
      </c>
      <c r="J405" s="153">
        <f t="shared" si="142"/>
        <v>10290</v>
      </c>
      <c r="K405" s="262" t="s">
        <v>143</v>
      </c>
      <c r="L405" s="30"/>
      <c r="M405" s="154" t="s">
        <v>1</v>
      </c>
      <c r="N405" s="155" t="s">
        <v>38</v>
      </c>
      <c r="O405" s="51"/>
      <c r="P405" s="156">
        <f t="shared" si="143"/>
        <v>0</v>
      </c>
      <c r="Q405" s="156">
        <v>2.9139999999999999E-2</v>
      </c>
      <c r="R405" s="156">
        <f t="shared" si="155"/>
        <v>2.9139999999999999E-2</v>
      </c>
      <c r="S405" s="230"/>
      <c r="T405" s="230">
        <v>0</v>
      </c>
      <c r="U405" s="234"/>
      <c r="V405" s="157">
        <f t="shared" si="144"/>
        <v>0</v>
      </c>
      <c r="AP405" s="219" t="s">
        <v>193</v>
      </c>
      <c r="AR405" s="219" t="s">
        <v>139</v>
      </c>
      <c r="AS405" s="219" t="s">
        <v>79</v>
      </c>
      <c r="AW405" s="219" t="s">
        <v>137</v>
      </c>
      <c r="BC405" s="158">
        <f t="shared" si="145"/>
        <v>0</v>
      </c>
      <c r="BD405" s="158">
        <f t="shared" si="146"/>
        <v>10290</v>
      </c>
      <c r="BE405" s="158">
        <f t="shared" si="147"/>
        <v>0</v>
      </c>
      <c r="BF405" s="158">
        <f t="shared" si="148"/>
        <v>0</v>
      </c>
      <c r="BG405" s="158">
        <f t="shared" si="149"/>
        <v>0</v>
      </c>
      <c r="BH405" s="219" t="s">
        <v>79</v>
      </c>
      <c r="BI405" s="158">
        <f t="shared" si="150"/>
        <v>10290</v>
      </c>
      <c r="BJ405" s="219" t="s">
        <v>193</v>
      </c>
      <c r="BK405" s="219" t="s">
        <v>1039</v>
      </c>
      <c r="BO405" s="315"/>
      <c r="BP405" s="316">
        <f t="shared" si="151"/>
        <v>0</v>
      </c>
      <c r="BQ405" s="317"/>
      <c r="BR405" s="316">
        <f t="shared" si="152"/>
        <v>0</v>
      </c>
      <c r="BS405" s="315"/>
      <c r="BT405" s="316">
        <f t="shared" si="153"/>
        <v>0</v>
      </c>
    </row>
    <row r="406" spans="1:72" s="217" customFormat="1" ht="22.5" customHeight="1" x14ac:dyDescent="0.2">
      <c r="A406" s="172"/>
      <c r="B406" s="26"/>
      <c r="C406" s="170" t="s">
        <v>1040</v>
      </c>
      <c r="D406" s="151" t="s">
        <v>139</v>
      </c>
      <c r="E406" s="261" t="s">
        <v>1041</v>
      </c>
      <c r="F406" s="262" t="s">
        <v>1042</v>
      </c>
      <c r="G406" s="151" t="s">
        <v>290</v>
      </c>
      <c r="H406" s="298">
        <v>1</v>
      </c>
      <c r="I406" s="152">
        <v>5250</v>
      </c>
      <c r="J406" s="153">
        <f t="shared" si="142"/>
        <v>5250</v>
      </c>
      <c r="K406" s="262" t="s">
        <v>1</v>
      </c>
      <c r="L406" s="30"/>
      <c r="M406" s="154" t="s">
        <v>1</v>
      </c>
      <c r="N406" s="155" t="s">
        <v>38</v>
      </c>
      <c r="O406" s="51"/>
      <c r="P406" s="156">
        <f t="shared" si="143"/>
        <v>0</v>
      </c>
      <c r="Q406" s="156">
        <v>0</v>
      </c>
      <c r="R406" s="156">
        <f t="shared" si="155"/>
        <v>0</v>
      </c>
      <c r="S406" s="230"/>
      <c r="T406" s="230">
        <v>0</v>
      </c>
      <c r="U406" s="234"/>
      <c r="V406" s="157">
        <f t="shared" si="144"/>
        <v>0</v>
      </c>
      <c r="AP406" s="219" t="s">
        <v>193</v>
      </c>
      <c r="AR406" s="219" t="s">
        <v>139</v>
      </c>
      <c r="AS406" s="219" t="s">
        <v>79</v>
      </c>
      <c r="AW406" s="219" t="s">
        <v>137</v>
      </c>
      <c r="BC406" s="158">
        <f t="shared" si="145"/>
        <v>0</v>
      </c>
      <c r="BD406" s="158">
        <f t="shared" si="146"/>
        <v>5250</v>
      </c>
      <c r="BE406" s="158">
        <f t="shared" si="147"/>
        <v>0</v>
      </c>
      <c r="BF406" s="158">
        <f t="shared" si="148"/>
        <v>0</v>
      </c>
      <c r="BG406" s="158">
        <f t="shared" si="149"/>
        <v>0</v>
      </c>
      <c r="BH406" s="219" t="s">
        <v>79</v>
      </c>
      <c r="BI406" s="158">
        <f t="shared" si="150"/>
        <v>5250</v>
      </c>
      <c r="BJ406" s="219" t="s">
        <v>193</v>
      </c>
      <c r="BK406" s="219" t="s">
        <v>1043</v>
      </c>
      <c r="BO406" s="315"/>
      <c r="BP406" s="316">
        <f t="shared" si="151"/>
        <v>0</v>
      </c>
      <c r="BQ406" s="317"/>
      <c r="BR406" s="316">
        <f t="shared" si="152"/>
        <v>0</v>
      </c>
      <c r="BS406" s="315"/>
      <c r="BT406" s="316">
        <f t="shared" si="153"/>
        <v>0</v>
      </c>
    </row>
    <row r="407" spans="1:72" s="217" customFormat="1" ht="16.5" customHeight="1" x14ac:dyDescent="0.2">
      <c r="A407" s="172"/>
      <c r="B407" s="26"/>
      <c r="C407" s="170" t="s">
        <v>1044</v>
      </c>
      <c r="D407" s="151" t="s">
        <v>139</v>
      </c>
      <c r="E407" s="261" t="s">
        <v>1045</v>
      </c>
      <c r="F407" s="262" t="s">
        <v>1046</v>
      </c>
      <c r="G407" s="151" t="s">
        <v>290</v>
      </c>
      <c r="H407" s="298">
        <v>6</v>
      </c>
      <c r="I407" s="152">
        <v>1945</v>
      </c>
      <c r="J407" s="153">
        <f t="shared" si="142"/>
        <v>11670</v>
      </c>
      <c r="K407" s="262" t="s">
        <v>1</v>
      </c>
      <c r="L407" s="30"/>
      <c r="M407" s="154" t="s">
        <v>1</v>
      </c>
      <c r="N407" s="155" t="s">
        <v>38</v>
      </c>
      <c r="O407" s="51"/>
      <c r="P407" s="156">
        <f t="shared" si="143"/>
        <v>0</v>
      </c>
      <c r="Q407" s="156">
        <v>0</v>
      </c>
      <c r="R407" s="156">
        <f t="shared" si="155"/>
        <v>0</v>
      </c>
      <c r="S407" s="230"/>
      <c r="T407" s="230">
        <v>0</v>
      </c>
      <c r="U407" s="234"/>
      <c r="V407" s="157">
        <f t="shared" si="144"/>
        <v>0</v>
      </c>
      <c r="AP407" s="219" t="s">
        <v>193</v>
      </c>
      <c r="AR407" s="219" t="s">
        <v>139</v>
      </c>
      <c r="AS407" s="219" t="s">
        <v>79</v>
      </c>
      <c r="AW407" s="219" t="s">
        <v>137</v>
      </c>
      <c r="BC407" s="158">
        <f t="shared" si="145"/>
        <v>0</v>
      </c>
      <c r="BD407" s="158">
        <f t="shared" si="146"/>
        <v>11670</v>
      </c>
      <c r="BE407" s="158">
        <f t="shared" si="147"/>
        <v>0</v>
      </c>
      <c r="BF407" s="158">
        <f t="shared" si="148"/>
        <v>0</v>
      </c>
      <c r="BG407" s="158">
        <f t="shared" si="149"/>
        <v>0</v>
      </c>
      <c r="BH407" s="219" t="s">
        <v>79</v>
      </c>
      <c r="BI407" s="158">
        <f t="shared" si="150"/>
        <v>11670</v>
      </c>
      <c r="BJ407" s="219" t="s">
        <v>193</v>
      </c>
      <c r="BK407" s="219" t="s">
        <v>1047</v>
      </c>
      <c r="BO407" s="315"/>
      <c r="BP407" s="316">
        <f t="shared" si="151"/>
        <v>0</v>
      </c>
      <c r="BQ407" s="317"/>
      <c r="BR407" s="316">
        <f t="shared" si="152"/>
        <v>0</v>
      </c>
      <c r="BS407" s="315"/>
      <c r="BT407" s="316">
        <f t="shared" si="153"/>
        <v>0</v>
      </c>
    </row>
    <row r="408" spans="1:72" s="217" customFormat="1" ht="16.5" customHeight="1" x14ac:dyDescent="0.2">
      <c r="A408" s="172"/>
      <c r="B408" s="26"/>
      <c r="C408" s="170" t="s">
        <v>1048</v>
      </c>
      <c r="D408" s="151" t="s">
        <v>139</v>
      </c>
      <c r="E408" s="261" t="s">
        <v>1049</v>
      </c>
      <c r="F408" s="262" t="s">
        <v>1050</v>
      </c>
      <c r="G408" s="151" t="s">
        <v>240</v>
      </c>
      <c r="H408" s="298">
        <v>170</v>
      </c>
      <c r="I408" s="152">
        <v>35</v>
      </c>
      <c r="J408" s="153">
        <f t="shared" si="142"/>
        <v>5950</v>
      </c>
      <c r="K408" s="262" t="s">
        <v>143</v>
      </c>
      <c r="L408" s="30"/>
      <c r="M408" s="154" t="s">
        <v>1</v>
      </c>
      <c r="N408" s="155" t="s">
        <v>38</v>
      </c>
      <c r="O408" s="51"/>
      <c r="P408" s="156">
        <f t="shared" si="143"/>
        <v>0</v>
      </c>
      <c r="Q408" s="156">
        <v>4.0000000000000002E-4</v>
      </c>
      <c r="R408" s="156">
        <f t="shared" si="155"/>
        <v>6.8000000000000005E-2</v>
      </c>
      <c r="S408" s="230"/>
      <c r="T408" s="230">
        <v>0</v>
      </c>
      <c r="U408" s="234"/>
      <c r="V408" s="157">
        <f t="shared" si="144"/>
        <v>0</v>
      </c>
      <c r="AP408" s="219" t="s">
        <v>193</v>
      </c>
      <c r="AR408" s="219" t="s">
        <v>139</v>
      </c>
      <c r="AS408" s="219" t="s">
        <v>79</v>
      </c>
      <c r="AW408" s="219" t="s">
        <v>137</v>
      </c>
      <c r="BC408" s="158">
        <f t="shared" si="145"/>
        <v>0</v>
      </c>
      <c r="BD408" s="158">
        <f t="shared" si="146"/>
        <v>5950</v>
      </c>
      <c r="BE408" s="158">
        <f t="shared" si="147"/>
        <v>0</v>
      </c>
      <c r="BF408" s="158">
        <f t="shared" si="148"/>
        <v>0</v>
      </c>
      <c r="BG408" s="158">
        <f t="shared" si="149"/>
        <v>0</v>
      </c>
      <c r="BH408" s="219" t="s">
        <v>79</v>
      </c>
      <c r="BI408" s="158">
        <f t="shared" si="150"/>
        <v>5950</v>
      </c>
      <c r="BJ408" s="219" t="s">
        <v>193</v>
      </c>
      <c r="BK408" s="219" t="s">
        <v>1051</v>
      </c>
      <c r="BO408" s="315"/>
      <c r="BP408" s="316">
        <f t="shared" si="151"/>
        <v>0</v>
      </c>
      <c r="BQ408" s="317"/>
      <c r="BR408" s="316">
        <f t="shared" si="152"/>
        <v>0</v>
      </c>
      <c r="BS408" s="315"/>
      <c r="BT408" s="316">
        <f t="shared" si="153"/>
        <v>0</v>
      </c>
    </row>
    <row r="409" spans="1:72" s="217" customFormat="1" ht="16.5" customHeight="1" x14ac:dyDescent="0.2">
      <c r="A409" s="172"/>
      <c r="B409" s="26"/>
      <c r="C409" s="170" t="s">
        <v>1052</v>
      </c>
      <c r="D409" s="151" t="s">
        <v>139</v>
      </c>
      <c r="E409" s="261" t="s">
        <v>1053</v>
      </c>
      <c r="F409" s="262" t="s">
        <v>1054</v>
      </c>
      <c r="G409" s="151" t="s">
        <v>240</v>
      </c>
      <c r="H409" s="298">
        <v>170</v>
      </c>
      <c r="I409" s="152">
        <v>35</v>
      </c>
      <c r="J409" s="153">
        <f t="shared" si="142"/>
        <v>5950</v>
      </c>
      <c r="K409" s="262" t="s">
        <v>143</v>
      </c>
      <c r="L409" s="30"/>
      <c r="M409" s="154" t="s">
        <v>1</v>
      </c>
      <c r="N409" s="155" t="s">
        <v>38</v>
      </c>
      <c r="O409" s="51"/>
      <c r="P409" s="156">
        <f t="shared" si="143"/>
        <v>0</v>
      </c>
      <c r="Q409" s="156">
        <v>1.0000000000000001E-5</v>
      </c>
      <c r="R409" s="156">
        <f t="shared" si="155"/>
        <v>1.7000000000000001E-3</v>
      </c>
      <c r="S409" s="230"/>
      <c r="T409" s="230">
        <v>0</v>
      </c>
      <c r="U409" s="234"/>
      <c r="V409" s="157">
        <f t="shared" si="144"/>
        <v>0</v>
      </c>
      <c r="AP409" s="219" t="s">
        <v>193</v>
      </c>
      <c r="AR409" s="219" t="s">
        <v>139</v>
      </c>
      <c r="AS409" s="219" t="s">
        <v>79</v>
      </c>
      <c r="AW409" s="219" t="s">
        <v>137</v>
      </c>
      <c r="BC409" s="158">
        <f t="shared" si="145"/>
        <v>0</v>
      </c>
      <c r="BD409" s="158">
        <f t="shared" si="146"/>
        <v>5950</v>
      </c>
      <c r="BE409" s="158">
        <f t="shared" si="147"/>
        <v>0</v>
      </c>
      <c r="BF409" s="158">
        <f t="shared" si="148"/>
        <v>0</v>
      </c>
      <c r="BG409" s="158">
        <f t="shared" si="149"/>
        <v>0</v>
      </c>
      <c r="BH409" s="219" t="s">
        <v>79</v>
      </c>
      <c r="BI409" s="158">
        <f t="shared" si="150"/>
        <v>5950</v>
      </c>
      <c r="BJ409" s="219" t="s">
        <v>193</v>
      </c>
      <c r="BK409" s="219" t="s">
        <v>1055</v>
      </c>
      <c r="BO409" s="315"/>
      <c r="BP409" s="316">
        <f t="shared" si="151"/>
        <v>0</v>
      </c>
      <c r="BQ409" s="317"/>
      <c r="BR409" s="316">
        <f t="shared" si="152"/>
        <v>0</v>
      </c>
      <c r="BS409" s="315"/>
      <c r="BT409" s="316">
        <f t="shared" si="153"/>
        <v>0</v>
      </c>
    </row>
    <row r="410" spans="1:72" s="217" customFormat="1" ht="16.5" customHeight="1" x14ac:dyDescent="0.2">
      <c r="A410" s="172"/>
      <c r="B410" s="26"/>
      <c r="C410" s="190" t="s">
        <v>2246</v>
      </c>
      <c r="D410" s="187" t="s">
        <v>139</v>
      </c>
      <c r="E410" s="267" t="s">
        <v>2190</v>
      </c>
      <c r="F410" s="268" t="s">
        <v>2239</v>
      </c>
      <c r="G410" s="187" t="s">
        <v>240</v>
      </c>
      <c r="H410" s="300">
        <v>41</v>
      </c>
      <c r="I410" s="188">
        <v>19.5</v>
      </c>
      <c r="J410" s="189">
        <f t="shared" si="142"/>
        <v>799.5</v>
      </c>
      <c r="K410" s="266"/>
      <c r="L410" s="30"/>
      <c r="M410" s="154" t="s">
        <v>1</v>
      </c>
      <c r="N410" s="155" t="s">
        <v>38</v>
      </c>
      <c r="O410" s="51"/>
      <c r="P410" s="156">
        <f t="shared" si="143"/>
        <v>0</v>
      </c>
      <c r="Q410" s="156">
        <v>0</v>
      </c>
      <c r="R410" s="156">
        <f t="shared" si="155"/>
        <v>0</v>
      </c>
      <c r="S410" s="230"/>
      <c r="T410" s="230">
        <v>2.7999999999999998E-4</v>
      </c>
      <c r="U410" s="210">
        <f>T410*H410</f>
        <v>1.1479999999999999E-2</v>
      </c>
      <c r="V410" s="157"/>
      <c r="AP410" s="219" t="s">
        <v>193</v>
      </c>
      <c r="AR410" s="219" t="s">
        <v>139</v>
      </c>
      <c r="AS410" s="219" t="s">
        <v>79</v>
      </c>
      <c r="AW410" s="219" t="s">
        <v>137</v>
      </c>
      <c r="BC410" s="158">
        <f t="shared" si="145"/>
        <v>0</v>
      </c>
      <c r="BD410" s="158">
        <f t="shared" si="146"/>
        <v>799.5</v>
      </c>
      <c r="BE410" s="158">
        <f t="shared" si="147"/>
        <v>0</v>
      </c>
      <c r="BF410" s="158">
        <f t="shared" si="148"/>
        <v>0</v>
      </c>
      <c r="BG410" s="158">
        <f t="shared" si="149"/>
        <v>0</v>
      </c>
      <c r="BH410" s="219" t="s">
        <v>79</v>
      </c>
      <c r="BI410" s="158">
        <f t="shared" si="150"/>
        <v>799.5</v>
      </c>
      <c r="BJ410" s="219" t="s">
        <v>193</v>
      </c>
      <c r="BK410" s="219" t="s">
        <v>1055</v>
      </c>
      <c r="BO410" s="315"/>
      <c r="BP410" s="316">
        <f t="shared" si="151"/>
        <v>0</v>
      </c>
      <c r="BQ410" s="317">
        <v>41</v>
      </c>
      <c r="BR410" s="316">
        <f t="shared" si="152"/>
        <v>799.5</v>
      </c>
      <c r="BS410" s="315"/>
      <c r="BT410" s="316">
        <f t="shared" si="153"/>
        <v>0</v>
      </c>
    </row>
    <row r="411" spans="1:72" s="217" customFormat="1" ht="16.5" customHeight="1" x14ac:dyDescent="0.2">
      <c r="A411" s="172"/>
      <c r="B411" s="26"/>
      <c r="C411" s="170" t="s">
        <v>1056</v>
      </c>
      <c r="D411" s="151" t="s">
        <v>139</v>
      </c>
      <c r="E411" s="261" t="s">
        <v>1057</v>
      </c>
      <c r="F411" s="262" t="s">
        <v>1058</v>
      </c>
      <c r="G411" s="151" t="s">
        <v>859</v>
      </c>
      <c r="H411" s="302">
        <f>SUM(J381:J410)/100-(J410+J400+J392+J390+J388+J386)/100-0.005</f>
        <v>1246.2399999999998</v>
      </c>
      <c r="I411" s="152">
        <v>15</v>
      </c>
      <c r="J411" s="153">
        <f t="shared" si="142"/>
        <v>18693.599999999999</v>
      </c>
      <c r="K411" s="262" t="s">
        <v>143</v>
      </c>
      <c r="L411" s="30"/>
      <c r="M411" s="154" t="s">
        <v>1</v>
      </c>
      <c r="N411" s="155" t="s">
        <v>38</v>
      </c>
      <c r="O411" s="51"/>
      <c r="P411" s="156">
        <f t="shared" si="143"/>
        <v>0</v>
      </c>
      <c r="Q411" s="156">
        <v>0</v>
      </c>
      <c r="R411" s="156">
        <f t="shared" si="155"/>
        <v>0</v>
      </c>
      <c r="S411" s="230"/>
      <c r="T411" s="230">
        <v>0</v>
      </c>
      <c r="U411" s="234"/>
      <c r="V411" s="157">
        <f>T411*H411</f>
        <v>0</v>
      </c>
      <c r="AP411" s="219" t="s">
        <v>193</v>
      </c>
      <c r="AR411" s="219" t="s">
        <v>139</v>
      </c>
      <c r="AS411" s="219" t="s">
        <v>79</v>
      </c>
      <c r="AW411" s="219" t="s">
        <v>137</v>
      </c>
      <c r="BC411" s="158">
        <f t="shared" si="145"/>
        <v>0</v>
      </c>
      <c r="BD411" s="158">
        <f t="shared" si="146"/>
        <v>18693.599999999999</v>
      </c>
      <c r="BE411" s="158">
        <f t="shared" si="147"/>
        <v>0</v>
      </c>
      <c r="BF411" s="158">
        <f t="shared" si="148"/>
        <v>0</v>
      </c>
      <c r="BG411" s="158">
        <f t="shared" si="149"/>
        <v>0</v>
      </c>
      <c r="BH411" s="219" t="s">
        <v>79</v>
      </c>
      <c r="BI411" s="158">
        <f t="shared" si="150"/>
        <v>18693.599999999999</v>
      </c>
      <c r="BJ411" s="219" t="s">
        <v>193</v>
      </c>
      <c r="BK411" s="219" t="s">
        <v>1059</v>
      </c>
      <c r="BO411" s="315"/>
      <c r="BP411" s="316">
        <f t="shared" si="151"/>
        <v>0</v>
      </c>
      <c r="BQ411" s="317"/>
      <c r="BR411" s="316">
        <f t="shared" si="152"/>
        <v>0</v>
      </c>
      <c r="BS411" s="315"/>
      <c r="BT411" s="316">
        <f t="shared" si="153"/>
        <v>0</v>
      </c>
    </row>
    <row r="412" spans="1:72" s="217" customFormat="1" ht="16.5" customHeight="1" x14ac:dyDescent="0.2">
      <c r="A412" s="172"/>
      <c r="B412" s="26"/>
      <c r="C412" s="191" t="s">
        <v>2268</v>
      </c>
      <c r="D412" s="192" t="s">
        <v>139</v>
      </c>
      <c r="E412" s="269" t="s">
        <v>1057</v>
      </c>
      <c r="F412" s="271" t="s">
        <v>1058</v>
      </c>
      <c r="G412" s="192" t="s">
        <v>859</v>
      </c>
      <c r="H412" s="304">
        <f>(J410+J400+J392+J390+J388+J386)/100</f>
        <v>189.505</v>
      </c>
      <c r="I412" s="193">
        <v>15</v>
      </c>
      <c r="J412" s="194">
        <f t="shared" si="142"/>
        <v>2842.58</v>
      </c>
      <c r="K412" s="271" t="s">
        <v>143</v>
      </c>
      <c r="L412" s="30"/>
      <c r="M412" s="154" t="s">
        <v>1</v>
      </c>
      <c r="N412" s="155" t="s">
        <v>38</v>
      </c>
      <c r="O412" s="51"/>
      <c r="P412" s="156">
        <f t="shared" si="143"/>
        <v>0</v>
      </c>
      <c r="Q412" s="156">
        <v>0</v>
      </c>
      <c r="R412" s="156">
        <f t="shared" si="155"/>
        <v>0</v>
      </c>
      <c r="S412" s="230"/>
      <c r="T412" s="230">
        <v>0</v>
      </c>
      <c r="U412" s="234"/>
      <c r="V412" s="157">
        <f>T412*H412</f>
        <v>0</v>
      </c>
      <c r="AP412" s="219" t="s">
        <v>193</v>
      </c>
      <c r="AR412" s="219" t="s">
        <v>139</v>
      </c>
      <c r="AS412" s="219" t="s">
        <v>79</v>
      </c>
      <c r="AW412" s="219" t="s">
        <v>137</v>
      </c>
      <c r="BC412" s="158">
        <f t="shared" si="145"/>
        <v>0</v>
      </c>
      <c r="BD412" s="158">
        <f t="shared" si="146"/>
        <v>2842.58</v>
      </c>
      <c r="BE412" s="158">
        <f t="shared" si="147"/>
        <v>0</v>
      </c>
      <c r="BF412" s="158">
        <f t="shared" si="148"/>
        <v>0</v>
      </c>
      <c r="BG412" s="158">
        <f t="shared" si="149"/>
        <v>0</v>
      </c>
      <c r="BH412" s="219" t="s">
        <v>79</v>
      </c>
      <c r="BI412" s="158">
        <f t="shared" si="150"/>
        <v>2842.58</v>
      </c>
      <c r="BJ412" s="219" t="s">
        <v>193</v>
      </c>
      <c r="BK412" s="219" t="s">
        <v>1059</v>
      </c>
      <c r="BO412" s="315"/>
      <c r="BP412" s="316">
        <f t="shared" si="151"/>
        <v>0</v>
      </c>
      <c r="BQ412" s="317">
        <v>189.505</v>
      </c>
      <c r="BR412" s="316">
        <f t="shared" si="152"/>
        <v>2842.5749999999998</v>
      </c>
      <c r="BS412" s="315"/>
      <c r="BT412" s="316">
        <f t="shared" si="153"/>
        <v>0</v>
      </c>
    </row>
    <row r="413" spans="1:72" s="9" customFormat="1" ht="22.9" customHeight="1" x14ac:dyDescent="0.3">
      <c r="A413" s="197"/>
      <c r="B413" s="135"/>
      <c r="C413" s="185"/>
      <c r="D413" s="137" t="s">
        <v>65</v>
      </c>
      <c r="E413" s="149" t="s">
        <v>1060</v>
      </c>
      <c r="F413" s="149" t="s">
        <v>1061</v>
      </c>
      <c r="G413" s="136"/>
      <c r="H413" s="297"/>
      <c r="I413" s="139"/>
      <c r="J413" s="150">
        <f>BI413</f>
        <v>230868.25</v>
      </c>
      <c r="K413" s="136"/>
      <c r="L413" s="141"/>
      <c r="M413" s="142"/>
      <c r="N413" s="143"/>
      <c r="O413" s="143"/>
      <c r="P413" s="144">
        <f>SUM(P414:P432)</f>
        <v>0</v>
      </c>
      <c r="Q413" s="143"/>
      <c r="R413" s="144">
        <f>SUM(R414:R432)</f>
        <v>0.80974999999999997</v>
      </c>
      <c r="S413" s="221">
        <f>SUM(S414:S432)</f>
        <v>0</v>
      </c>
      <c r="T413" s="222"/>
      <c r="U413" s="223">
        <f>SUM(U414:U432)</f>
        <v>0</v>
      </c>
      <c r="V413" s="145">
        <f>SUM(V414:V432)</f>
        <v>0</v>
      </c>
      <c r="AP413" s="146" t="s">
        <v>79</v>
      </c>
      <c r="AR413" s="147" t="s">
        <v>65</v>
      </c>
      <c r="AS413" s="147" t="s">
        <v>73</v>
      </c>
      <c r="AW413" s="146" t="s">
        <v>137</v>
      </c>
      <c r="BI413" s="148">
        <f>SUM(BI414:BI432)</f>
        <v>230868.25</v>
      </c>
      <c r="BO413" s="312"/>
      <c r="BP413" s="313">
        <f>SUM(BP414:BP432)</f>
        <v>0</v>
      </c>
      <c r="BQ413" s="314"/>
      <c r="BR413" s="313">
        <f>SUM(BR414:BR432)</f>
        <v>0</v>
      </c>
      <c r="BS413" s="312"/>
      <c r="BT413" s="313">
        <f>SUM(BT414:BT432)</f>
        <v>0</v>
      </c>
    </row>
    <row r="414" spans="1:72" s="217" customFormat="1" ht="16.5" customHeight="1" x14ac:dyDescent="0.2">
      <c r="A414" s="172"/>
      <c r="B414" s="26"/>
      <c r="C414" s="170" t="s">
        <v>1062</v>
      </c>
      <c r="D414" s="151" t="s">
        <v>139</v>
      </c>
      <c r="E414" s="261" t="s">
        <v>1063</v>
      </c>
      <c r="F414" s="262" t="s">
        <v>1064</v>
      </c>
      <c r="G414" s="151" t="s">
        <v>290</v>
      </c>
      <c r="H414" s="298">
        <v>6</v>
      </c>
      <c r="I414" s="152">
        <v>1250</v>
      </c>
      <c r="J414" s="153">
        <f t="shared" ref="J414:J432" si="156">ROUND(I414*H414,2)</f>
        <v>7500</v>
      </c>
      <c r="K414" s="262" t="s">
        <v>143</v>
      </c>
      <c r="L414" s="30"/>
      <c r="M414" s="154" t="s">
        <v>1</v>
      </c>
      <c r="N414" s="155" t="s">
        <v>38</v>
      </c>
      <c r="O414" s="51"/>
      <c r="P414" s="156">
        <f t="shared" ref="P414:P432" si="157">O414*H414</f>
        <v>0</v>
      </c>
      <c r="Q414" s="156">
        <v>1.375E-2</v>
      </c>
      <c r="R414" s="156">
        <f t="shared" ref="R414:R432" si="158">Q414*H414</f>
        <v>8.2500000000000004E-2</v>
      </c>
      <c r="S414" s="230"/>
      <c r="T414" s="230">
        <v>0</v>
      </c>
      <c r="U414" s="234"/>
      <c r="V414" s="157">
        <f t="shared" ref="V414:V432" si="159">T414*H414</f>
        <v>0</v>
      </c>
      <c r="AP414" s="219" t="s">
        <v>193</v>
      </c>
      <c r="AR414" s="219" t="s">
        <v>139</v>
      </c>
      <c r="AS414" s="219" t="s">
        <v>79</v>
      </c>
      <c r="AW414" s="219" t="s">
        <v>137</v>
      </c>
      <c r="BC414" s="158">
        <f t="shared" ref="BC414:BC432" si="160">IF(N414="základní",J414,0)</f>
        <v>0</v>
      </c>
      <c r="BD414" s="158">
        <f t="shared" ref="BD414:BD432" si="161">IF(N414="snížená",J414,0)</f>
        <v>7500</v>
      </c>
      <c r="BE414" s="158">
        <f t="shared" ref="BE414:BE432" si="162">IF(N414="zákl. přenesená",J414,0)</f>
        <v>0</v>
      </c>
      <c r="BF414" s="158">
        <f t="shared" ref="BF414:BF432" si="163">IF(N414="sníž. přenesená",J414,0)</f>
        <v>0</v>
      </c>
      <c r="BG414" s="158">
        <f t="shared" ref="BG414:BG432" si="164">IF(N414="nulová",J414,0)</f>
        <v>0</v>
      </c>
      <c r="BH414" s="219" t="s">
        <v>79</v>
      </c>
      <c r="BI414" s="158">
        <f t="shared" ref="BI414:BI432" si="165">ROUND(I414*H414,2)</f>
        <v>7500</v>
      </c>
      <c r="BJ414" s="219" t="s">
        <v>193</v>
      </c>
      <c r="BK414" s="219" t="s">
        <v>1065</v>
      </c>
      <c r="BO414" s="315"/>
      <c r="BP414" s="316">
        <f t="shared" ref="BP414:BP432" si="166">BO414*I414</f>
        <v>0</v>
      </c>
      <c r="BQ414" s="317"/>
      <c r="BR414" s="316">
        <f t="shared" ref="BR414:BR432" si="167">BQ414*I414</f>
        <v>0</v>
      </c>
      <c r="BS414" s="315"/>
      <c r="BT414" s="316">
        <f t="shared" ref="BT414:BT432" si="168">BS414*I414</f>
        <v>0</v>
      </c>
    </row>
    <row r="415" spans="1:72" s="217" customFormat="1" ht="16.5" customHeight="1" x14ac:dyDescent="0.2">
      <c r="A415" s="172"/>
      <c r="B415" s="26"/>
      <c r="C415" s="170" t="s">
        <v>1066</v>
      </c>
      <c r="D415" s="151" t="s">
        <v>139</v>
      </c>
      <c r="E415" s="261" t="s">
        <v>1067</v>
      </c>
      <c r="F415" s="262" t="s">
        <v>1068</v>
      </c>
      <c r="G415" s="151" t="s">
        <v>290</v>
      </c>
      <c r="H415" s="298">
        <v>6</v>
      </c>
      <c r="I415" s="152">
        <v>3200</v>
      </c>
      <c r="J415" s="153">
        <f t="shared" si="156"/>
        <v>19200</v>
      </c>
      <c r="K415" s="262" t="s">
        <v>143</v>
      </c>
      <c r="L415" s="30"/>
      <c r="M415" s="154" t="s">
        <v>1</v>
      </c>
      <c r="N415" s="155" t="s">
        <v>38</v>
      </c>
      <c r="O415" s="51"/>
      <c r="P415" s="156">
        <f t="shared" si="157"/>
        <v>0</v>
      </c>
      <c r="Q415" s="156">
        <v>2.3199999999999998E-2</v>
      </c>
      <c r="R415" s="156">
        <f t="shared" si="158"/>
        <v>0.13919999999999999</v>
      </c>
      <c r="S415" s="230"/>
      <c r="T415" s="230">
        <v>0</v>
      </c>
      <c r="U415" s="234"/>
      <c r="V415" s="157">
        <f t="shared" si="159"/>
        <v>0</v>
      </c>
      <c r="AP415" s="219" t="s">
        <v>193</v>
      </c>
      <c r="AR415" s="219" t="s">
        <v>139</v>
      </c>
      <c r="AS415" s="219" t="s">
        <v>79</v>
      </c>
      <c r="AW415" s="219" t="s">
        <v>137</v>
      </c>
      <c r="BC415" s="158">
        <f t="shared" si="160"/>
        <v>0</v>
      </c>
      <c r="BD415" s="158">
        <f t="shared" si="161"/>
        <v>19200</v>
      </c>
      <c r="BE415" s="158">
        <f t="shared" si="162"/>
        <v>0</v>
      </c>
      <c r="BF415" s="158">
        <f t="shared" si="163"/>
        <v>0</v>
      </c>
      <c r="BG415" s="158">
        <f t="shared" si="164"/>
        <v>0</v>
      </c>
      <c r="BH415" s="219" t="s">
        <v>79</v>
      </c>
      <c r="BI415" s="158">
        <f t="shared" si="165"/>
        <v>19200</v>
      </c>
      <c r="BJ415" s="219" t="s">
        <v>193</v>
      </c>
      <c r="BK415" s="219" t="s">
        <v>1069</v>
      </c>
      <c r="BO415" s="315"/>
      <c r="BP415" s="316">
        <f t="shared" si="166"/>
        <v>0</v>
      </c>
      <c r="BQ415" s="317"/>
      <c r="BR415" s="316">
        <f t="shared" si="167"/>
        <v>0</v>
      </c>
      <c r="BS415" s="315"/>
      <c r="BT415" s="316">
        <f t="shared" si="168"/>
        <v>0</v>
      </c>
    </row>
    <row r="416" spans="1:72" s="217" customFormat="1" ht="16.5" customHeight="1" x14ac:dyDescent="0.2">
      <c r="A416" s="172"/>
      <c r="B416" s="26"/>
      <c r="C416" s="170" t="s">
        <v>1070</v>
      </c>
      <c r="D416" s="151" t="s">
        <v>139</v>
      </c>
      <c r="E416" s="261" t="s">
        <v>1071</v>
      </c>
      <c r="F416" s="262" t="s">
        <v>1072</v>
      </c>
      <c r="G416" s="151" t="s">
        <v>290</v>
      </c>
      <c r="H416" s="298">
        <v>1</v>
      </c>
      <c r="I416" s="152">
        <v>7500</v>
      </c>
      <c r="J416" s="153">
        <f t="shared" si="156"/>
        <v>7500</v>
      </c>
      <c r="K416" s="262" t="s">
        <v>1</v>
      </c>
      <c r="L416" s="30"/>
      <c r="M416" s="154" t="s">
        <v>1</v>
      </c>
      <c r="N416" s="155" t="s">
        <v>38</v>
      </c>
      <c r="O416" s="51"/>
      <c r="P416" s="156">
        <f t="shared" si="157"/>
        <v>0</v>
      </c>
      <c r="Q416" s="156">
        <v>1.9990000000000001E-2</v>
      </c>
      <c r="R416" s="156">
        <f t="shared" si="158"/>
        <v>1.9990000000000001E-2</v>
      </c>
      <c r="S416" s="230"/>
      <c r="T416" s="230">
        <v>0</v>
      </c>
      <c r="U416" s="234"/>
      <c r="V416" s="157">
        <f t="shared" si="159"/>
        <v>0</v>
      </c>
      <c r="AP416" s="219" t="s">
        <v>193</v>
      </c>
      <c r="AR416" s="219" t="s">
        <v>139</v>
      </c>
      <c r="AS416" s="219" t="s">
        <v>79</v>
      </c>
      <c r="AW416" s="219" t="s">
        <v>137</v>
      </c>
      <c r="BC416" s="158">
        <f t="shared" si="160"/>
        <v>0</v>
      </c>
      <c r="BD416" s="158">
        <f t="shared" si="161"/>
        <v>7500</v>
      </c>
      <c r="BE416" s="158">
        <f t="shared" si="162"/>
        <v>0</v>
      </c>
      <c r="BF416" s="158">
        <f t="shared" si="163"/>
        <v>0</v>
      </c>
      <c r="BG416" s="158">
        <f t="shared" si="164"/>
        <v>0</v>
      </c>
      <c r="BH416" s="219" t="s">
        <v>79</v>
      </c>
      <c r="BI416" s="158">
        <f t="shared" si="165"/>
        <v>7500</v>
      </c>
      <c r="BJ416" s="219" t="s">
        <v>193</v>
      </c>
      <c r="BK416" s="219" t="s">
        <v>1073</v>
      </c>
      <c r="BO416" s="315"/>
      <c r="BP416" s="316">
        <f t="shared" si="166"/>
        <v>0</v>
      </c>
      <c r="BQ416" s="317"/>
      <c r="BR416" s="316">
        <f t="shared" si="167"/>
        <v>0</v>
      </c>
      <c r="BS416" s="315"/>
      <c r="BT416" s="316">
        <f t="shared" si="168"/>
        <v>0</v>
      </c>
    </row>
    <row r="417" spans="1:72" s="217" customFormat="1" ht="16.5" customHeight="1" x14ac:dyDescent="0.2">
      <c r="A417" s="172"/>
      <c r="B417" s="26"/>
      <c r="C417" s="170" t="s">
        <v>1074</v>
      </c>
      <c r="D417" s="151" t="s">
        <v>139</v>
      </c>
      <c r="E417" s="261" t="s">
        <v>1075</v>
      </c>
      <c r="F417" s="262" t="s">
        <v>1076</v>
      </c>
      <c r="G417" s="151" t="s">
        <v>290</v>
      </c>
      <c r="H417" s="298">
        <v>5</v>
      </c>
      <c r="I417" s="152">
        <v>3950</v>
      </c>
      <c r="J417" s="153">
        <f t="shared" si="156"/>
        <v>19750</v>
      </c>
      <c r="K417" s="262" t="s">
        <v>143</v>
      </c>
      <c r="L417" s="30"/>
      <c r="M417" s="154" t="s">
        <v>1</v>
      </c>
      <c r="N417" s="155" t="s">
        <v>38</v>
      </c>
      <c r="O417" s="51"/>
      <c r="P417" s="156">
        <f t="shared" si="157"/>
        <v>0</v>
      </c>
      <c r="Q417" s="156">
        <v>1.388E-2</v>
      </c>
      <c r="R417" s="156">
        <f t="shared" si="158"/>
        <v>6.9400000000000003E-2</v>
      </c>
      <c r="S417" s="230"/>
      <c r="T417" s="230">
        <v>0</v>
      </c>
      <c r="U417" s="234"/>
      <c r="V417" s="157">
        <f t="shared" si="159"/>
        <v>0</v>
      </c>
      <c r="AP417" s="219" t="s">
        <v>193</v>
      </c>
      <c r="AR417" s="219" t="s">
        <v>139</v>
      </c>
      <c r="AS417" s="219" t="s">
        <v>79</v>
      </c>
      <c r="AW417" s="219" t="s">
        <v>137</v>
      </c>
      <c r="BC417" s="158">
        <f t="shared" si="160"/>
        <v>0</v>
      </c>
      <c r="BD417" s="158">
        <f t="shared" si="161"/>
        <v>19750</v>
      </c>
      <c r="BE417" s="158">
        <f t="shared" si="162"/>
        <v>0</v>
      </c>
      <c r="BF417" s="158">
        <f t="shared" si="163"/>
        <v>0</v>
      </c>
      <c r="BG417" s="158">
        <f t="shared" si="164"/>
        <v>0</v>
      </c>
      <c r="BH417" s="219" t="s">
        <v>79</v>
      </c>
      <c r="BI417" s="158">
        <f t="shared" si="165"/>
        <v>19750</v>
      </c>
      <c r="BJ417" s="219" t="s">
        <v>193</v>
      </c>
      <c r="BK417" s="219" t="s">
        <v>1077</v>
      </c>
      <c r="BO417" s="315"/>
      <c r="BP417" s="316">
        <f t="shared" si="166"/>
        <v>0</v>
      </c>
      <c r="BQ417" s="317"/>
      <c r="BR417" s="316">
        <f t="shared" si="167"/>
        <v>0</v>
      </c>
      <c r="BS417" s="315"/>
      <c r="BT417" s="316">
        <f t="shared" si="168"/>
        <v>0</v>
      </c>
    </row>
    <row r="418" spans="1:72" s="217" customFormat="1" ht="16.5" customHeight="1" x14ac:dyDescent="0.2">
      <c r="A418" s="172"/>
      <c r="B418" s="26"/>
      <c r="C418" s="170" t="s">
        <v>1078</v>
      </c>
      <c r="D418" s="151" t="s">
        <v>139</v>
      </c>
      <c r="E418" s="261" t="s">
        <v>1079</v>
      </c>
      <c r="F418" s="262" t="s">
        <v>1080</v>
      </c>
      <c r="G418" s="151" t="s">
        <v>290</v>
      </c>
      <c r="H418" s="298">
        <v>5</v>
      </c>
      <c r="I418" s="152">
        <v>10100</v>
      </c>
      <c r="J418" s="153">
        <f t="shared" si="156"/>
        <v>50500</v>
      </c>
      <c r="K418" s="262" t="s">
        <v>143</v>
      </c>
      <c r="L418" s="30"/>
      <c r="M418" s="154" t="s">
        <v>1</v>
      </c>
      <c r="N418" s="155" t="s">
        <v>38</v>
      </c>
      <c r="O418" s="51"/>
      <c r="P418" s="156">
        <f t="shared" si="157"/>
        <v>0</v>
      </c>
      <c r="Q418" s="156">
        <v>0.04</v>
      </c>
      <c r="R418" s="156">
        <f t="shared" si="158"/>
        <v>0.2</v>
      </c>
      <c r="S418" s="230"/>
      <c r="T418" s="230">
        <v>0</v>
      </c>
      <c r="U418" s="234"/>
      <c r="V418" s="157">
        <f t="shared" si="159"/>
        <v>0</v>
      </c>
      <c r="AP418" s="219" t="s">
        <v>193</v>
      </c>
      <c r="AR418" s="219" t="s">
        <v>139</v>
      </c>
      <c r="AS418" s="219" t="s">
        <v>79</v>
      </c>
      <c r="AW418" s="219" t="s">
        <v>137</v>
      </c>
      <c r="BC418" s="158">
        <f t="shared" si="160"/>
        <v>0</v>
      </c>
      <c r="BD418" s="158">
        <f t="shared" si="161"/>
        <v>50500</v>
      </c>
      <c r="BE418" s="158">
        <f t="shared" si="162"/>
        <v>0</v>
      </c>
      <c r="BF418" s="158">
        <f t="shared" si="163"/>
        <v>0</v>
      </c>
      <c r="BG418" s="158">
        <f t="shared" si="164"/>
        <v>0</v>
      </c>
      <c r="BH418" s="219" t="s">
        <v>79</v>
      </c>
      <c r="BI418" s="158">
        <f t="shared" si="165"/>
        <v>50500</v>
      </c>
      <c r="BJ418" s="219" t="s">
        <v>193</v>
      </c>
      <c r="BK418" s="219" t="s">
        <v>1081</v>
      </c>
      <c r="BO418" s="315"/>
      <c r="BP418" s="316">
        <f t="shared" si="166"/>
        <v>0</v>
      </c>
      <c r="BQ418" s="317"/>
      <c r="BR418" s="316">
        <f t="shared" si="167"/>
        <v>0</v>
      </c>
      <c r="BS418" s="315"/>
      <c r="BT418" s="316">
        <f t="shared" si="168"/>
        <v>0</v>
      </c>
    </row>
    <row r="419" spans="1:72" s="217" customFormat="1" ht="16.5" customHeight="1" x14ac:dyDescent="0.2">
      <c r="A419" s="172"/>
      <c r="B419" s="26"/>
      <c r="C419" s="170" t="s">
        <v>1082</v>
      </c>
      <c r="D419" s="151" t="s">
        <v>139</v>
      </c>
      <c r="E419" s="261" t="s">
        <v>1083</v>
      </c>
      <c r="F419" s="262" t="s">
        <v>1084</v>
      </c>
      <c r="G419" s="151" t="s">
        <v>290</v>
      </c>
      <c r="H419" s="298">
        <v>6</v>
      </c>
      <c r="I419" s="152">
        <v>1490</v>
      </c>
      <c r="J419" s="153">
        <f t="shared" si="156"/>
        <v>8940</v>
      </c>
      <c r="K419" s="262" t="s">
        <v>143</v>
      </c>
      <c r="L419" s="30"/>
      <c r="M419" s="154" t="s">
        <v>1</v>
      </c>
      <c r="N419" s="155" t="s">
        <v>38</v>
      </c>
      <c r="O419" s="51"/>
      <c r="P419" s="156">
        <f t="shared" si="157"/>
        <v>0</v>
      </c>
      <c r="Q419" s="156">
        <v>4.9300000000000004E-3</v>
      </c>
      <c r="R419" s="156">
        <f t="shared" si="158"/>
        <v>2.9580000000000002E-2</v>
      </c>
      <c r="S419" s="230"/>
      <c r="T419" s="230">
        <v>0</v>
      </c>
      <c r="U419" s="234"/>
      <c r="V419" s="157">
        <f t="shared" si="159"/>
        <v>0</v>
      </c>
      <c r="AP419" s="219" t="s">
        <v>193</v>
      </c>
      <c r="AR419" s="219" t="s">
        <v>139</v>
      </c>
      <c r="AS419" s="219" t="s">
        <v>79</v>
      </c>
      <c r="AW419" s="219" t="s">
        <v>137</v>
      </c>
      <c r="BC419" s="158">
        <f t="shared" si="160"/>
        <v>0</v>
      </c>
      <c r="BD419" s="158">
        <f t="shared" si="161"/>
        <v>8940</v>
      </c>
      <c r="BE419" s="158">
        <f t="shared" si="162"/>
        <v>0</v>
      </c>
      <c r="BF419" s="158">
        <f t="shared" si="163"/>
        <v>0</v>
      </c>
      <c r="BG419" s="158">
        <f t="shared" si="164"/>
        <v>0</v>
      </c>
      <c r="BH419" s="219" t="s">
        <v>79</v>
      </c>
      <c r="BI419" s="158">
        <f t="shared" si="165"/>
        <v>8940</v>
      </c>
      <c r="BJ419" s="219" t="s">
        <v>193</v>
      </c>
      <c r="BK419" s="219" t="s">
        <v>1085</v>
      </c>
      <c r="BO419" s="315"/>
      <c r="BP419" s="316">
        <f t="shared" si="166"/>
        <v>0</v>
      </c>
      <c r="BQ419" s="317"/>
      <c r="BR419" s="316">
        <f t="shared" si="167"/>
        <v>0</v>
      </c>
      <c r="BS419" s="315"/>
      <c r="BT419" s="316">
        <f t="shared" si="168"/>
        <v>0</v>
      </c>
    </row>
    <row r="420" spans="1:72" s="217" customFormat="1" ht="16.5" customHeight="1" x14ac:dyDescent="0.2">
      <c r="A420" s="172"/>
      <c r="B420" s="26"/>
      <c r="C420" s="170" t="s">
        <v>1086</v>
      </c>
      <c r="D420" s="151" t="s">
        <v>139</v>
      </c>
      <c r="E420" s="261" t="s">
        <v>1087</v>
      </c>
      <c r="F420" s="262" t="s">
        <v>1088</v>
      </c>
      <c r="G420" s="151" t="s">
        <v>290</v>
      </c>
      <c r="H420" s="298">
        <v>6</v>
      </c>
      <c r="I420" s="152">
        <v>3990</v>
      </c>
      <c r="J420" s="153">
        <f t="shared" si="156"/>
        <v>23940</v>
      </c>
      <c r="K420" s="262" t="s">
        <v>143</v>
      </c>
      <c r="L420" s="30"/>
      <c r="M420" s="154" t="s">
        <v>1</v>
      </c>
      <c r="N420" s="155" t="s">
        <v>38</v>
      </c>
      <c r="O420" s="51"/>
      <c r="P420" s="156">
        <f t="shared" si="157"/>
        <v>0</v>
      </c>
      <c r="Q420" s="156">
        <v>3.6249999999999998E-2</v>
      </c>
      <c r="R420" s="156">
        <f t="shared" si="158"/>
        <v>0.21749999999999997</v>
      </c>
      <c r="S420" s="230"/>
      <c r="T420" s="230">
        <v>0</v>
      </c>
      <c r="U420" s="234"/>
      <c r="V420" s="157">
        <f t="shared" si="159"/>
        <v>0</v>
      </c>
      <c r="AP420" s="219" t="s">
        <v>193</v>
      </c>
      <c r="AR420" s="219" t="s">
        <v>139</v>
      </c>
      <c r="AS420" s="219" t="s">
        <v>79</v>
      </c>
      <c r="AW420" s="219" t="s">
        <v>137</v>
      </c>
      <c r="BC420" s="158">
        <f t="shared" si="160"/>
        <v>0</v>
      </c>
      <c r="BD420" s="158">
        <f t="shared" si="161"/>
        <v>23940</v>
      </c>
      <c r="BE420" s="158">
        <f t="shared" si="162"/>
        <v>0</v>
      </c>
      <c r="BF420" s="158">
        <f t="shared" si="163"/>
        <v>0</v>
      </c>
      <c r="BG420" s="158">
        <f t="shared" si="164"/>
        <v>0</v>
      </c>
      <c r="BH420" s="219" t="s">
        <v>79</v>
      </c>
      <c r="BI420" s="158">
        <f t="shared" si="165"/>
        <v>23940</v>
      </c>
      <c r="BJ420" s="219" t="s">
        <v>193</v>
      </c>
      <c r="BK420" s="219" t="s">
        <v>1089</v>
      </c>
      <c r="BO420" s="315"/>
      <c r="BP420" s="316">
        <f t="shared" si="166"/>
        <v>0</v>
      </c>
      <c r="BQ420" s="317"/>
      <c r="BR420" s="316">
        <f t="shared" si="167"/>
        <v>0</v>
      </c>
      <c r="BS420" s="315"/>
      <c r="BT420" s="316">
        <f t="shared" si="168"/>
        <v>0</v>
      </c>
    </row>
    <row r="421" spans="1:72" s="217" customFormat="1" ht="16.5" customHeight="1" x14ac:dyDescent="0.2">
      <c r="A421" s="172"/>
      <c r="B421" s="26"/>
      <c r="C421" s="170" t="s">
        <v>1090</v>
      </c>
      <c r="D421" s="151" t="s">
        <v>139</v>
      </c>
      <c r="E421" s="261" t="s">
        <v>1091</v>
      </c>
      <c r="F421" s="262" t="s">
        <v>1092</v>
      </c>
      <c r="G421" s="151" t="s">
        <v>290</v>
      </c>
      <c r="H421" s="298">
        <v>6</v>
      </c>
      <c r="I421" s="152">
        <v>1490</v>
      </c>
      <c r="J421" s="153">
        <f t="shared" si="156"/>
        <v>8940</v>
      </c>
      <c r="K421" s="262" t="s">
        <v>143</v>
      </c>
      <c r="L421" s="30"/>
      <c r="M421" s="154" t="s">
        <v>1</v>
      </c>
      <c r="N421" s="155" t="s">
        <v>38</v>
      </c>
      <c r="O421" s="51"/>
      <c r="P421" s="156">
        <f t="shared" si="157"/>
        <v>0</v>
      </c>
      <c r="Q421" s="156">
        <v>1.8E-3</v>
      </c>
      <c r="R421" s="156">
        <f t="shared" si="158"/>
        <v>1.0800000000000001E-2</v>
      </c>
      <c r="S421" s="230"/>
      <c r="T421" s="230">
        <v>0</v>
      </c>
      <c r="U421" s="234"/>
      <c r="V421" s="157">
        <f t="shared" si="159"/>
        <v>0</v>
      </c>
      <c r="AP421" s="219" t="s">
        <v>193</v>
      </c>
      <c r="AR421" s="219" t="s">
        <v>139</v>
      </c>
      <c r="AS421" s="219" t="s">
        <v>79</v>
      </c>
      <c r="AW421" s="219" t="s">
        <v>137</v>
      </c>
      <c r="BC421" s="158">
        <f t="shared" si="160"/>
        <v>0</v>
      </c>
      <c r="BD421" s="158">
        <f t="shared" si="161"/>
        <v>8940</v>
      </c>
      <c r="BE421" s="158">
        <f t="shared" si="162"/>
        <v>0</v>
      </c>
      <c r="BF421" s="158">
        <f t="shared" si="163"/>
        <v>0</v>
      </c>
      <c r="BG421" s="158">
        <f t="shared" si="164"/>
        <v>0</v>
      </c>
      <c r="BH421" s="219" t="s">
        <v>79</v>
      </c>
      <c r="BI421" s="158">
        <f t="shared" si="165"/>
        <v>8940</v>
      </c>
      <c r="BJ421" s="219" t="s">
        <v>193</v>
      </c>
      <c r="BK421" s="219" t="s">
        <v>1093</v>
      </c>
      <c r="BO421" s="315"/>
      <c r="BP421" s="316">
        <f t="shared" si="166"/>
        <v>0</v>
      </c>
      <c r="BQ421" s="317"/>
      <c r="BR421" s="316">
        <f t="shared" si="167"/>
        <v>0</v>
      </c>
      <c r="BS421" s="315"/>
      <c r="BT421" s="316">
        <f t="shared" si="168"/>
        <v>0</v>
      </c>
    </row>
    <row r="422" spans="1:72" s="217" customFormat="1" ht="16.5" customHeight="1" x14ac:dyDescent="0.2">
      <c r="A422" s="172"/>
      <c r="B422" s="26"/>
      <c r="C422" s="170" t="s">
        <v>1094</v>
      </c>
      <c r="D422" s="151" t="s">
        <v>139</v>
      </c>
      <c r="E422" s="261" t="s">
        <v>1095</v>
      </c>
      <c r="F422" s="262" t="s">
        <v>1096</v>
      </c>
      <c r="G422" s="151" t="s">
        <v>290</v>
      </c>
      <c r="H422" s="298">
        <v>6</v>
      </c>
      <c r="I422" s="152">
        <v>999</v>
      </c>
      <c r="J422" s="153">
        <f t="shared" si="156"/>
        <v>5994</v>
      </c>
      <c r="K422" s="262" t="s">
        <v>143</v>
      </c>
      <c r="L422" s="30"/>
      <c r="M422" s="154" t="s">
        <v>1</v>
      </c>
      <c r="N422" s="155" t="s">
        <v>38</v>
      </c>
      <c r="O422" s="51"/>
      <c r="P422" s="156">
        <f t="shared" si="157"/>
        <v>0</v>
      </c>
      <c r="Q422" s="156">
        <v>1.8E-3</v>
      </c>
      <c r="R422" s="156">
        <f t="shared" si="158"/>
        <v>1.0800000000000001E-2</v>
      </c>
      <c r="S422" s="230"/>
      <c r="T422" s="230">
        <v>0</v>
      </c>
      <c r="U422" s="234"/>
      <c r="V422" s="157">
        <f t="shared" si="159"/>
        <v>0</v>
      </c>
      <c r="AP422" s="219" t="s">
        <v>193</v>
      </c>
      <c r="AR422" s="219" t="s">
        <v>139</v>
      </c>
      <c r="AS422" s="219" t="s">
        <v>79</v>
      </c>
      <c r="AW422" s="219" t="s">
        <v>137</v>
      </c>
      <c r="BC422" s="158">
        <f t="shared" si="160"/>
        <v>0</v>
      </c>
      <c r="BD422" s="158">
        <f t="shared" si="161"/>
        <v>5994</v>
      </c>
      <c r="BE422" s="158">
        <f t="shared" si="162"/>
        <v>0</v>
      </c>
      <c r="BF422" s="158">
        <f t="shared" si="163"/>
        <v>0</v>
      </c>
      <c r="BG422" s="158">
        <f t="shared" si="164"/>
        <v>0</v>
      </c>
      <c r="BH422" s="219" t="s">
        <v>79</v>
      </c>
      <c r="BI422" s="158">
        <f t="shared" si="165"/>
        <v>5994</v>
      </c>
      <c r="BJ422" s="219" t="s">
        <v>193</v>
      </c>
      <c r="BK422" s="219" t="s">
        <v>1097</v>
      </c>
      <c r="BO422" s="315"/>
      <c r="BP422" s="316">
        <f t="shared" si="166"/>
        <v>0</v>
      </c>
      <c r="BQ422" s="317"/>
      <c r="BR422" s="316">
        <f t="shared" si="167"/>
        <v>0</v>
      </c>
      <c r="BS422" s="315"/>
      <c r="BT422" s="316">
        <f t="shared" si="168"/>
        <v>0</v>
      </c>
    </row>
    <row r="423" spans="1:72" s="217" customFormat="1" ht="16.5" customHeight="1" x14ac:dyDescent="0.2">
      <c r="A423" s="172"/>
      <c r="B423" s="26"/>
      <c r="C423" s="170" t="s">
        <v>1098</v>
      </c>
      <c r="D423" s="151" t="s">
        <v>139</v>
      </c>
      <c r="E423" s="261" t="s">
        <v>1099</v>
      </c>
      <c r="F423" s="262" t="s">
        <v>1100</v>
      </c>
      <c r="G423" s="151" t="s">
        <v>290</v>
      </c>
      <c r="H423" s="298">
        <v>1</v>
      </c>
      <c r="I423" s="152">
        <v>1799</v>
      </c>
      <c r="J423" s="153">
        <f t="shared" si="156"/>
        <v>1799</v>
      </c>
      <c r="K423" s="262" t="s">
        <v>143</v>
      </c>
      <c r="L423" s="30"/>
      <c r="M423" s="154" t="s">
        <v>1</v>
      </c>
      <c r="N423" s="155" t="s">
        <v>38</v>
      </c>
      <c r="O423" s="51"/>
      <c r="P423" s="156">
        <f t="shared" si="157"/>
        <v>0</v>
      </c>
      <c r="Q423" s="156">
        <v>1.9599999999999999E-3</v>
      </c>
      <c r="R423" s="156">
        <f t="shared" si="158"/>
        <v>1.9599999999999999E-3</v>
      </c>
      <c r="S423" s="230"/>
      <c r="T423" s="230">
        <v>0</v>
      </c>
      <c r="U423" s="234"/>
      <c r="V423" s="157">
        <f t="shared" si="159"/>
        <v>0</v>
      </c>
      <c r="AP423" s="219" t="s">
        <v>193</v>
      </c>
      <c r="AR423" s="219" t="s">
        <v>139</v>
      </c>
      <c r="AS423" s="219" t="s">
        <v>79</v>
      </c>
      <c r="AW423" s="219" t="s">
        <v>137</v>
      </c>
      <c r="BC423" s="158">
        <f t="shared" si="160"/>
        <v>0</v>
      </c>
      <c r="BD423" s="158">
        <f t="shared" si="161"/>
        <v>1799</v>
      </c>
      <c r="BE423" s="158">
        <f t="shared" si="162"/>
        <v>0</v>
      </c>
      <c r="BF423" s="158">
        <f t="shared" si="163"/>
        <v>0</v>
      </c>
      <c r="BG423" s="158">
        <f t="shared" si="164"/>
        <v>0</v>
      </c>
      <c r="BH423" s="219" t="s">
        <v>79</v>
      </c>
      <c r="BI423" s="158">
        <f t="shared" si="165"/>
        <v>1799</v>
      </c>
      <c r="BJ423" s="219" t="s">
        <v>193</v>
      </c>
      <c r="BK423" s="219" t="s">
        <v>1101</v>
      </c>
      <c r="BO423" s="315"/>
      <c r="BP423" s="316">
        <f t="shared" si="166"/>
        <v>0</v>
      </c>
      <c r="BQ423" s="317"/>
      <c r="BR423" s="316">
        <f t="shared" si="167"/>
        <v>0</v>
      </c>
      <c r="BS423" s="315"/>
      <c r="BT423" s="316">
        <f t="shared" si="168"/>
        <v>0</v>
      </c>
    </row>
    <row r="424" spans="1:72" s="217" customFormat="1" ht="16.5" customHeight="1" x14ac:dyDescent="0.2">
      <c r="A424" s="172"/>
      <c r="B424" s="26"/>
      <c r="C424" s="170" t="s">
        <v>1102</v>
      </c>
      <c r="D424" s="151" t="s">
        <v>139</v>
      </c>
      <c r="E424" s="261" t="s">
        <v>1103</v>
      </c>
      <c r="F424" s="262" t="s">
        <v>1104</v>
      </c>
      <c r="G424" s="151" t="s">
        <v>290</v>
      </c>
      <c r="H424" s="298">
        <v>5</v>
      </c>
      <c r="I424" s="152">
        <v>6900</v>
      </c>
      <c r="J424" s="153">
        <f t="shared" si="156"/>
        <v>34500</v>
      </c>
      <c r="K424" s="262" t="s">
        <v>143</v>
      </c>
      <c r="L424" s="30"/>
      <c r="M424" s="154" t="s">
        <v>1</v>
      </c>
      <c r="N424" s="155" t="s">
        <v>38</v>
      </c>
      <c r="O424" s="51"/>
      <c r="P424" s="156">
        <f t="shared" si="157"/>
        <v>0</v>
      </c>
      <c r="Q424" s="156">
        <v>3.0999999999999999E-3</v>
      </c>
      <c r="R424" s="156">
        <f t="shared" si="158"/>
        <v>1.55E-2</v>
      </c>
      <c r="S424" s="230"/>
      <c r="T424" s="230">
        <v>0</v>
      </c>
      <c r="U424" s="234"/>
      <c r="V424" s="157">
        <f t="shared" si="159"/>
        <v>0</v>
      </c>
      <c r="AP424" s="219" t="s">
        <v>193</v>
      </c>
      <c r="AR424" s="219" t="s">
        <v>139</v>
      </c>
      <c r="AS424" s="219" t="s">
        <v>79</v>
      </c>
      <c r="AW424" s="219" t="s">
        <v>137</v>
      </c>
      <c r="BC424" s="158">
        <f t="shared" si="160"/>
        <v>0</v>
      </c>
      <c r="BD424" s="158">
        <f t="shared" si="161"/>
        <v>34500</v>
      </c>
      <c r="BE424" s="158">
        <f t="shared" si="162"/>
        <v>0</v>
      </c>
      <c r="BF424" s="158">
        <f t="shared" si="163"/>
        <v>0</v>
      </c>
      <c r="BG424" s="158">
        <f t="shared" si="164"/>
        <v>0</v>
      </c>
      <c r="BH424" s="219" t="s">
        <v>79</v>
      </c>
      <c r="BI424" s="158">
        <f t="shared" si="165"/>
        <v>34500</v>
      </c>
      <c r="BJ424" s="219" t="s">
        <v>193</v>
      </c>
      <c r="BK424" s="219" t="s">
        <v>1105</v>
      </c>
      <c r="BO424" s="315"/>
      <c r="BP424" s="316">
        <f t="shared" si="166"/>
        <v>0</v>
      </c>
      <c r="BQ424" s="317"/>
      <c r="BR424" s="316">
        <f t="shared" si="167"/>
        <v>0</v>
      </c>
      <c r="BS424" s="315"/>
      <c r="BT424" s="316">
        <f t="shared" si="168"/>
        <v>0</v>
      </c>
    </row>
    <row r="425" spans="1:72" s="217" customFormat="1" ht="16.5" customHeight="1" x14ac:dyDescent="0.2">
      <c r="A425" s="172"/>
      <c r="B425" s="26"/>
      <c r="C425" s="170" t="s">
        <v>1106</v>
      </c>
      <c r="D425" s="151" t="s">
        <v>139</v>
      </c>
      <c r="E425" s="261" t="s">
        <v>1107</v>
      </c>
      <c r="F425" s="262" t="s">
        <v>1108</v>
      </c>
      <c r="G425" s="151" t="s">
        <v>257</v>
      </c>
      <c r="H425" s="298">
        <v>6</v>
      </c>
      <c r="I425" s="152">
        <v>415</v>
      </c>
      <c r="J425" s="153">
        <f t="shared" si="156"/>
        <v>2490</v>
      </c>
      <c r="K425" s="262" t="s">
        <v>143</v>
      </c>
      <c r="L425" s="30"/>
      <c r="M425" s="154" t="s">
        <v>1</v>
      </c>
      <c r="N425" s="155" t="s">
        <v>38</v>
      </c>
      <c r="O425" s="51"/>
      <c r="P425" s="156">
        <f t="shared" si="157"/>
        <v>0</v>
      </c>
      <c r="Q425" s="156">
        <v>3.6000000000000002E-4</v>
      </c>
      <c r="R425" s="156">
        <f t="shared" si="158"/>
        <v>2.16E-3</v>
      </c>
      <c r="S425" s="230"/>
      <c r="T425" s="230">
        <v>0</v>
      </c>
      <c r="U425" s="234"/>
      <c r="V425" s="157">
        <f t="shared" si="159"/>
        <v>0</v>
      </c>
      <c r="AP425" s="219" t="s">
        <v>193</v>
      </c>
      <c r="AR425" s="219" t="s">
        <v>139</v>
      </c>
      <c r="AS425" s="219" t="s">
        <v>79</v>
      </c>
      <c r="AW425" s="219" t="s">
        <v>137</v>
      </c>
      <c r="BC425" s="158">
        <f t="shared" si="160"/>
        <v>0</v>
      </c>
      <c r="BD425" s="158">
        <f t="shared" si="161"/>
        <v>2490</v>
      </c>
      <c r="BE425" s="158">
        <f t="shared" si="162"/>
        <v>0</v>
      </c>
      <c r="BF425" s="158">
        <f t="shared" si="163"/>
        <v>0</v>
      </c>
      <c r="BG425" s="158">
        <f t="shared" si="164"/>
        <v>0</v>
      </c>
      <c r="BH425" s="219" t="s">
        <v>79</v>
      </c>
      <c r="BI425" s="158">
        <f t="shared" si="165"/>
        <v>2490</v>
      </c>
      <c r="BJ425" s="219" t="s">
        <v>193</v>
      </c>
      <c r="BK425" s="219" t="s">
        <v>1109</v>
      </c>
      <c r="BO425" s="315"/>
      <c r="BP425" s="316">
        <f t="shared" si="166"/>
        <v>0</v>
      </c>
      <c r="BQ425" s="317"/>
      <c r="BR425" s="316">
        <f t="shared" si="167"/>
        <v>0</v>
      </c>
      <c r="BS425" s="315"/>
      <c r="BT425" s="316">
        <f t="shared" si="168"/>
        <v>0</v>
      </c>
    </row>
    <row r="426" spans="1:72" s="217" customFormat="1" ht="16.5" customHeight="1" x14ac:dyDescent="0.2">
      <c r="A426" s="172"/>
      <c r="B426" s="26"/>
      <c r="C426" s="170" t="s">
        <v>1110</v>
      </c>
      <c r="D426" s="151" t="s">
        <v>139</v>
      </c>
      <c r="E426" s="261" t="s">
        <v>1111</v>
      </c>
      <c r="F426" s="262" t="s">
        <v>1112</v>
      </c>
      <c r="G426" s="151" t="s">
        <v>257</v>
      </c>
      <c r="H426" s="298">
        <v>6</v>
      </c>
      <c r="I426" s="152">
        <v>335</v>
      </c>
      <c r="J426" s="153">
        <f t="shared" si="156"/>
        <v>2010</v>
      </c>
      <c r="K426" s="262" t="s">
        <v>143</v>
      </c>
      <c r="L426" s="30"/>
      <c r="M426" s="154" t="s">
        <v>1</v>
      </c>
      <c r="N426" s="155" t="s">
        <v>38</v>
      </c>
      <c r="O426" s="51"/>
      <c r="P426" s="156">
        <f t="shared" si="157"/>
        <v>0</v>
      </c>
      <c r="Q426" s="156">
        <v>1.3999999999999999E-4</v>
      </c>
      <c r="R426" s="156">
        <f t="shared" si="158"/>
        <v>8.3999999999999993E-4</v>
      </c>
      <c r="S426" s="230"/>
      <c r="T426" s="230">
        <v>0</v>
      </c>
      <c r="U426" s="234"/>
      <c r="V426" s="157">
        <f t="shared" si="159"/>
        <v>0</v>
      </c>
      <c r="AP426" s="219" t="s">
        <v>193</v>
      </c>
      <c r="AR426" s="219" t="s">
        <v>139</v>
      </c>
      <c r="AS426" s="219" t="s">
        <v>79</v>
      </c>
      <c r="AW426" s="219" t="s">
        <v>137</v>
      </c>
      <c r="BC426" s="158">
        <f t="shared" si="160"/>
        <v>0</v>
      </c>
      <c r="BD426" s="158">
        <f t="shared" si="161"/>
        <v>2010</v>
      </c>
      <c r="BE426" s="158">
        <f t="shared" si="162"/>
        <v>0</v>
      </c>
      <c r="BF426" s="158">
        <f t="shared" si="163"/>
        <v>0</v>
      </c>
      <c r="BG426" s="158">
        <f t="shared" si="164"/>
        <v>0</v>
      </c>
      <c r="BH426" s="219" t="s">
        <v>79</v>
      </c>
      <c r="BI426" s="158">
        <f t="shared" si="165"/>
        <v>2010</v>
      </c>
      <c r="BJ426" s="219" t="s">
        <v>193</v>
      </c>
      <c r="BK426" s="219" t="s">
        <v>1113</v>
      </c>
      <c r="BO426" s="315"/>
      <c r="BP426" s="316">
        <f t="shared" si="166"/>
        <v>0</v>
      </c>
      <c r="BQ426" s="317"/>
      <c r="BR426" s="316">
        <f t="shared" si="167"/>
        <v>0</v>
      </c>
      <c r="BS426" s="315"/>
      <c r="BT426" s="316">
        <f t="shared" si="168"/>
        <v>0</v>
      </c>
    </row>
    <row r="427" spans="1:72" s="217" customFormat="1" ht="16.5" customHeight="1" x14ac:dyDescent="0.2">
      <c r="A427" s="172"/>
      <c r="B427" s="26"/>
      <c r="C427" s="170" t="s">
        <v>1114</v>
      </c>
      <c r="D427" s="151" t="s">
        <v>139</v>
      </c>
      <c r="E427" s="261" t="s">
        <v>1115</v>
      </c>
      <c r="F427" s="262" t="s">
        <v>1116</v>
      </c>
      <c r="G427" s="151" t="s">
        <v>257</v>
      </c>
      <c r="H427" s="298">
        <v>6</v>
      </c>
      <c r="I427" s="152">
        <v>330</v>
      </c>
      <c r="J427" s="153">
        <f t="shared" si="156"/>
        <v>1980</v>
      </c>
      <c r="K427" s="262" t="s">
        <v>143</v>
      </c>
      <c r="L427" s="30"/>
      <c r="M427" s="154" t="s">
        <v>1</v>
      </c>
      <c r="N427" s="155" t="s">
        <v>38</v>
      </c>
      <c r="O427" s="51"/>
      <c r="P427" s="156">
        <f t="shared" si="157"/>
        <v>0</v>
      </c>
      <c r="Q427" s="156">
        <v>2.3000000000000001E-4</v>
      </c>
      <c r="R427" s="156">
        <f t="shared" si="158"/>
        <v>1.3800000000000002E-3</v>
      </c>
      <c r="S427" s="230"/>
      <c r="T427" s="230">
        <v>0</v>
      </c>
      <c r="U427" s="234"/>
      <c r="V427" s="157">
        <f t="shared" si="159"/>
        <v>0</v>
      </c>
      <c r="AP427" s="219" t="s">
        <v>193</v>
      </c>
      <c r="AR427" s="219" t="s">
        <v>139</v>
      </c>
      <c r="AS427" s="219" t="s">
        <v>79</v>
      </c>
      <c r="AW427" s="219" t="s">
        <v>137</v>
      </c>
      <c r="BC427" s="158">
        <f t="shared" si="160"/>
        <v>0</v>
      </c>
      <c r="BD427" s="158">
        <f t="shared" si="161"/>
        <v>1980</v>
      </c>
      <c r="BE427" s="158">
        <f t="shared" si="162"/>
        <v>0</v>
      </c>
      <c r="BF427" s="158">
        <f t="shared" si="163"/>
        <v>0</v>
      </c>
      <c r="BG427" s="158">
        <f t="shared" si="164"/>
        <v>0</v>
      </c>
      <c r="BH427" s="219" t="s">
        <v>79</v>
      </c>
      <c r="BI427" s="158">
        <f t="shared" si="165"/>
        <v>1980</v>
      </c>
      <c r="BJ427" s="219" t="s">
        <v>193</v>
      </c>
      <c r="BK427" s="219" t="s">
        <v>1117</v>
      </c>
      <c r="BO427" s="315"/>
      <c r="BP427" s="316">
        <f t="shared" si="166"/>
        <v>0</v>
      </c>
      <c r="BQ427" s="317"/>
      <c r="BR427" s="316">
        <f t="shared" si="167"/>
        <v>0</v>
      </c>
      <c r="BS427" s="315"/>
      <c r="BT427" s="316">
        <f t="shared" si="168"/>
        <v>0</v>
      </c>
    </row>
    <row r="428" spans="1:72" s="217" customFormat="1" ht="16.5" customHeight="1" x14ac:dyDescent="0.2">
      <c r="A428" s="172"/>
      <c r="B428" s="26"/>
      <c r="C428" s="170" t="s">
        <v>655</v>
      </c>
      <c r="D428" s="151" t="s">
        <v>139</v>
      </c>
      <c r="E428" s="261" t="s">
        <v>1118</v>
      </c>
      <c r="F428" s="262" t="s">
        <v>1119</v>
      </c>
      <c r="G428" s="151" t="s">
        <v>257</v>
      </c>
      <c r="H428" s="298">
        <v>6</v>
      </c>
      <c r="I428" s="152">
        <v>273</v>
      </c>
      <c r="J428" s="153">
        <f t="shared" si="156"/>
        <v>1638</v>
      </c>
      <c r="K428" s="262" t="s">
        <v>143</v>
      </c>
      <c r="L428" s="30"/>
      <c r="M428" s="154" t="s">
        <v>1</v>
      </c>
      <c r="N428" s="155" t="s">
        <v>38</v>
      </c>
      <c r="O428" s="51"/>
      <c r="P428" s="156">
        <f t="shared" si="157"/>
        <v>0</v>
      </c>
      <c r="Q428" s="156">
        <v>2.7999999999999998E-4</v>
      </c>
      <c r="R428" s="156">
        <f t="shared" si="158"/>
        <v>1.6799999999999999E-3</v>
      </c>
      <c r="S428" s="230"/>
      <c r="T428" s="230">
        <v>0</v>
      </c>
      <c r="U428" s="234"/>
      <c r="V428" s="157">
        <f t="shared" si="159"/>
        <v>0</v>
      </c>
      <c r="AP428" s="219" t="s">
        <v>193</v>
      </c>
      <c r="AR428" s="219" t="s">
        <v>139</v>
      </c>
      <c r="AS428" s="219" t="s">
        <v>79</v>
      </c>
      <c r="AW428" s="219" t="s">
        <v>137</v>
      </c>
      <c r="BC428" s="158">
        <f t="shared" si="160"/>
        <v>0</v>
      </c>
      <c r="BD428" s="158">
        <f t="shared" si="161"/>
        <v>1638</v>
      </c>
      <c r="BE428" s="158">
        <f t="shared" si="162"/>
        <v>0</v>
      </c>
      <c r="BF428" s="158">
        <f t="shared" si="163"/>
        <v>0</v>
      </c>
      <c r="BG428" s="158">
        <f t="shared" si="164"/>
        <v>0</v>
      </c>
      <c r="BH428" s="219" t="s">
        <v>79</v>
      </c>
      <c r="BI428" s="158">
        <f t="shared" si="165"/>
        <v>1638</v>
      </c>
      <c r="BJ428" s="219" t="s">
        <v>193</v>
      </c>
      <c r="BK428" s="219" t="s">
        <v>1120</v>
      </c>
      <c r="BO428" s="315"/>
      <c r="BP428" s="316">
        <f t="shared" si="166"/>
        <v>0</v>
      </c>
      <c r="BQ428" s="317"/>
      <c r="BR428" s="316">
        <f t="shared" si="167"/>
        <v>0</v>
      </c>
      <c r="BS428" s="315"/>
      <c r="BT428" s="316">
        <f t="shared" si="168"/>
        <v>0</v>
      </c>
    </row>
    <row r="429" spans="1:72" s="217" customFormat="1" ht="16.5" customHeight="1" x14ac:dyDescent="0.2">
      <c r="A429" s="172"/>
      <c r="B429" s="26"/>
      <c r="C429" s="170" t="s">
        <v>1121</v>
      </c>
      <c r="D429" s="151" t="s">
        <v>139</v>
      </c>
      <c r="E429" s="261" t="s">
        <v>1122</v>
      </c>
      <c r="F429" s="262" t="s">
        <v>1123</v>
      </c>
      <c r="G429" s="151" t="s">
        <v>257</v>
      </c>
      <c r="H429" s="298">
        <v>1</v>
      </c>
      <c r="I429" s="152">
        <v>899</v>
      </c>
      <c r="J429" s="153">
        <f t="shared" si="156"/>
        <v>899</v>
      </c>
      <c r="K429" s="262" t="s">
        <v>143</v>
      </c>
      <c r="L429" s="30"/>
      <c r="M429" s="154" t="s">
        <v>1</v>
      </c>
      <c r="N429" s="155" t="s">
        <v>38</v>
      </c>
      <c r="O429" s="51"/>
      <c r="P429" s="156">
        <f t="shared" si="157"/>
        <v>0</v>
      </c>
      <c r="Q429" s="156">
        <v>1.01E-3</v>
      </c>
      <c r="R429" s="156">
        <f t="shared" si="158"/>
        <v>1.01E-3</v>
      </c>
      <c r="S429" s="230"/>
      <c r="T429" s="230">
        <v>0</v>
      </c>
      <c r="U429" s="234"/>
      <c r="V429" s="157">
        <f t="shared" si="159"/>
        <v>0</v>
      </c>
      <c r="AP429" s="219" t="s">
        <v>193</v>
      </c>
      <c r="AR429" s="219" t="s">
        <v>139</v>
      </c>
      <c r="AS429" s="219" t="s">
        <v>79</v>
      </c>
      <c r="AW429" s="219" t="s">
        <v>137</v>
      </c>
      <c r="BC429" s="158">
        <f t="shared" si="160"/>
        <v>0</v>
      </c>
      <c r="BD429" s="158">
        <f t="shared" si="161"/>
        <v>899</v>
      </c>
      <c r="BE429" s="158">
        <f t="shared" si="162"/>
        <v>0</v>
      </c>
      <c r="BF429" s="158">
        <f t="shared" si="163"/>
        <v>0</v>
      </c>
      <c r="BG429" s="158">
        <f t="shared" si="164"/>
        <v>0</v>
      </c>
      <c r="BH429" s="219" t="s">
        <v>79</v>
      </c>
      <c r="BI429" s="158">
        <f t="shared" si="165"/>
        <v>899</v>
      </c>
      <c r="BJ429" s="219" t="s">
        <v>193</v>
      </c>
      <c r="BK429" s="219" t="s">
        <v>1124</v>
      </c>
      <c r="BO429" s="315"/>
      <c r="BP429" s="316">
        <f t="shared" si="166"/>
        <v>0</v>
      </c>
      <c r="BQ429" s="317"/>
      <c r="BR429" s="316">
        <f t="shared" si="167"/>
        <v>0</v>
      </c>
      <c r="BS429" s="315"/>
      <c r="BT429" s="316">
        <f t="shared" si="168"/>
        <v>0</v>
      </c>
    </row>
    <row r="430" spans="1:72" s="217" customFormat="1" ht="16.5" customHeight="1" x14ac:dyDescent="0.2">
      <c r="A430" s="172"/>
      <c r="B430" s="26"/>
      <c r="C430" s="170" t="s">
        <v>1125</v>
      </c>
      <c r="D430" s="151" t="s">
        <v>139</v>
      </c>
      <c r="E430" s="261" t="s">
        <v>1126</v>
      </c>
      <c r="F430" s="262" t="s">
        <v>1127</v>
      </c>
      <c r="G430" s="151" t="s">
        <v>257</v>
      </c>
      <c r="H430" s="298">
        <v>5</v>
      </c>
      <c r="I430" s="152">
        <v>385</v>
      </c>
      <c r="J430" s="153">
        <f t="shared" si="156"/>
        <v>1925</v>
      </c>
      <c r="K430" s="262" t="s">
        <v>143</v>
      </c>
      <c r="L430" s="30"/>
      <c r="M430" s="154" t="s">
        <v>1</v>
      </c>
      <c r="N430" s="155" t="s">
        <v>38</v>
      </c>
      <c r="O430" s="51"/>
      <c r="P430" s="156">
        <f t="shared" si="157"/>
        <v>0</v>
      </c>
      <c r="Q430" s="156">
        <v>4.6999999999999999E-4</v>
      </c>
      <c r="R430" s="156">
        <f t="shared" si="158"/>
        <v>2.3500000000000001E-3</v>
      </c>
      <c r="S430" s="230"/>
      <c r="T430" s="230">
        <v>0</v>
      </c>
      <c r="U430" s="234"/>
      <c r="V430" s="157">
        <f t="shared" si="159"/>
        <v>0</v>
      </c>
      <c r="AP430" s="219" t="s">
        <v>193</v>
      </c>
      <c r="AR430" s="219" t="s">
        <v>139</v>
      </c>
      <c r="AS430" s="219" t="s">
        <v>79</v>
      </c>
      <c r="AW430" s="219" t="s">
        <v>137</v>
      </c>
      <c r="BC430" s="158">
        <f t="shared" si="160"/>
        <v>0</v>
      </c>
      <c r="BD430" s="158">
        <f t="shared" si="161"/>
        <v>1925</v>
      </c>
      <c r="BE430" s="158">
        <f t="shared" si="162"/>
        <v>0</v>
      </c>
      <c r="BF430" s="158">
        <f t="shared" si="163"/>
        <v>0</v>
      </c>
      <c r="BG430" s="158">
        <f t="shared" si="164"/>
        <v>0</v>
      </c>
      <c r="BH430" s="219" t="s">
        <v>79</v>
      </c>
      <c r="BI430" s="158">
        <f t="shared" si="165"/>
        <v>1925</v>
      </c>
      <c r="BJ430" s="219" t="s">
        <v>193</v>
      </c>
      <c r="BK430" s="219" t="s">
        <v>1128</v>
      </c>
      <c r="BO430" s="315"/>
      <c r="BP430" s="316">
        <f t="shared" si="166"/>
        <v>0</v>
      </c>
      <c r="BQ430" s="317"/>
      <c r="BR430" s="316">
        <f t="shared" si="167"/>
        <v>0</v>
      </c>
      <c r="BS430" s="315"/>
      <c r="BT430" s="316">
        <f t="shared" si="168"/>
        <v>0</v>
      </c>
    </row>
    <row r="431" spans="1:72" s="217" customFormat="1" ht="16.5" customHeight="1" x14ac:dyDescent="0.2">
      <c r="A431" s="172"/>
      <c r="B431" s="26"/>
      <c r="C431" s="170" t="s">
        <v>1129</v>
      </c>
      <c r="D431" s="151" t="s">
        <v>139</v>
      </c>
      <c r="E431" s="261" t="s">
        <v>1130</v>
      </c>
      <c r="F431" s="262" t="s">
        <v>1131</v>
      </c>
      <c r="G431" s="151" t="s">
        <v>257</v>
      </c>
      <c r="H431" s="298">
        <v>10</v>
      </c>
      <c r="I431" s="152">
        <v>125</v>
      </c>
      <c r="J431" s="153">
        <f t="shared" si="156"/>
        <v>1250</v>
      </c>
      <c r="K431" s="262" t="s">
        <v>143</v>
      </c>
      <c r="L431" s="30"/>
      <c r="M431" s="154" t="s">
        <v>1</v>
      </c>
      <c r="N431" s="155" t="s">
        <v>38</v>
      </c>
      <c r="O431" s="51"/>
      <c r="P431" s="156">
        <f t="shared" si="157"/>
        <v>0</v>
      </c>
      <c r="Q431" s="156">
        <v>3.1E-4</v>
      </c>
      <c r="R431" s="156">
        <f t="shared" si="158"/>
        <v>3.0999999999999999E-3</v>
      </c>
      <c r="S431" s="230"/>
      <c r="T431" s="230">
        <v>0</v>
      </c>
      <c r="U431" s="234"/>
      <c r="V431" s="157">
        <f t="shared" si="159"/>
        <v>0</v>
      </c>
      <c r="AP431" s="219" t="s">
        <v>193</v>
      </c>
      <c r="AR431" s="219" t="s">
        <v>139</v>
      </c>
      <c r="AS431" s="219" t="s">
        <v>79</v>
      </c>
      <c r="AW431" s="219" t="s">
        <v>137</v>
      </c>
      <c r="BC431" s="158">
        <f t="shared" si="160"/>
        <v>0</v>
      </c>
      <c r="BD431" s="158">
        <f t="shared" si="161"/>
        <v>1250</v>
      </c>
      <c r="BE431" s="158">
        <f t="shared" si="162"/>
        <v>0</v>
      </c>
      <c r="BF431" s="158">
        <f t="shared" si="163"/>
        <v>0</v>
      </c>
      <c r="BG431" s="158">
        <f t="shared" si="164"/>
        <v>0</v>
      </c>
      <c r="BH431" s="219" t="s">
        <v>79</v>
      </c>
      <c r="BI431" s="158">
        <f t="shared" si="165"/>
        <v>1250</v>
      </c>
      <c r="BJ431" s="219" t="s">
        <v>193</v>
      </c>
      <c r="BK431" s="219" t="s">
        <v>1132</v>
      </c>
      <c r="BO431" s="315"/>
      <c r="BP431" s="316">
        <f t="shared" si="166"/>
        <v>0</v>
      </c>
      <c r="BQ431" s="317"/>
      <c r="BR431" s="316">
        <f t="shared" si="167"/>
        <v>0</v>
      </c>
      <c r="BS431" s="315"/>
      <c r="BT431" s="316">
        <f t="shared" si="168"/>
        <v>0</v>
      </c>
    </row>
    <row r="432" spans="1:72" s="217" customFormat="1" ht="16.5" customHeight="1" x14ac:dyDescent="0.2">
      <c r="A432" s="172"/>
      <c r="B432" s="26"/>
      <c r="C432" s="170" t="s">
        <v>1133</v>
      </c>
      <c r="D432" s="151" t="s">
        <v>139</v>
      </c>
      <c r="E432" s="261" t="s">
        <v>1134</v>
      </c>
      <c r="F432" s="262" t="s">
        <v>1135</v>
      </c>
      <c r="G432" s="151" t="s">
        <v>859</v>
      </c>
      <c r="H432" s="302">
        <v>2007.55</v>
      </c>
      <c r="I432" s="152">
        <v>15</v>
      </c>
      <c r="J432" s="153">
        <f t="shared" si="156"/>
        <v>30113.25</v>
      </c>
      <c r="K432" s="262" t="s">
        <v>143</v>
      </c>
      <c r="L432" s="30"/>
      <c r="M432" s="154" t="s">
        <v>1</v>
      </c>
      <c r="N432" s="155" t="s">
        <v>38</v>
      </c>
      <c r="O432" s="51"/>
      <c r="P432" s="156">
        <f t="shared" si="157"/>
        <v>0</v>
      </c>
      <c r="Q432" s="156">
        <v>0</v>
      </c>
      <c r="R432" s="156">
        <f t="shared" si="158"/>
        <v>0</v>
      </c>
      <c r="S432" s="230"/>
      <c r="T432" s="230">
        <v>0</v>
      </c>
      <c r="U432" s="234"/>
      <c r="V432" s="157">
        <f t="shared" si="159"/>
        <v>0</v>
      </c>
      <c r="AP432" s="219" t="s">
        <v>193</v>
      </c>
      <c r="AR432" s="219" t="s">
        <v>139</v>
      </c>
      <c r="AS432" s="219" t="s">
        <v>79</v>
      </c>
      <c r="AW432" s="219" t="s">
        <v>137</v>
      </c>
      <c r="BC432" s="158">
        <f t="shared" si="160"/>
        <v>0</v>
      </c>
      <c r="BD432" s="158">
        <f t="shared" si="161"/>
        <v>30113.25</v>
      </c>
      <c r="BE432" s="158">
        <f t="shared" si="162"/>
        <v>0</v>
      </c>
      <c r="BF432" s="158">
        <f t="shared" si="163"/>
        <v>0</v>
      </c>
      <c r="BG432" s="158">
        <f t="shared" si="164"/>
        <v>0</v>
      </c>
      <c r="BH432" s="219" t="s">
        <v>79</v>
      </c>
      <c r="BI432" s="158">
        <f t="shared" si="165"/>
        <v>30113.25</v>
      </c>
      <c r="BJ432" s="219" t="s">
        <v>193</v>
      </c>
      <c r="BK432" s="219" t="s">
        <v>1136</v>
      </c>
      <c r="BO432" s="315"/>
      <c r="BP432" s="316">
        <f t="shared" si="166"/>
        <v>0</v>
      </c>
      <c r="BQ432" s="317"/>
      <c r="BR432" s="316">
        <f t="shared" si="167"/>
        <v>0</v>
      </c>
      <c r="BS432" s="315"/>
      <c r="BT432" s="316">
        <f t="shared" si="168"/>
        <v>0</v>
      </c>
    </row>
    <row r="433" spans="1:72" s="9" customFormat="1" ht="22.9" customHeight="1" x14ac:dyDescent="0.3">
      <c r="A433" s="197"/>
      <c r="B433" s="135"/>
      <c r="C433" s="185"/>
      <c r="D433" s="137" t="s">
        <v>65</v>
      </c>
      <c r="E433" s="149" t="s">
        <v>1137</v>
      </c>
      <c r="F433" s="149" t="s">
        <v>1138</v>
      </c>
      <c r="G433" s="136"/>
      <c r="H433" s="297"/>
      <c r="I433" s="139"/>
      <c r="J433" s="150">
        <f>BI433</f>
        <v>411029.48000000004</v>
      </c>
      <c r="K433" s="136"/>
      <c r="L433" s="141"/>
      <c r="M433" s="142"/>
      <c r="N433" s="143"/>
      <c r="O433" s="143"/>
      <c r="P433" s="144">
        <f>SUM(P434:P530)</f>
        <v>0</v>
      </c>
      <c r="Q433" s="143"/>
      <c r="R433" s="144">
        <f>SUM(R434:R530)</f>
        <v>0.75605000000000011</v>
      </c>
      <c r="S433" s="221">
        <f>SUM(S434:S530)</f>
        <v>0</v>
      </c>
      <c r="T433" s="222"/>
      <c r="U433" s="223">
        <f>SUM(U434:U530)</f>
        <v>0</v>
      </c>
      <c r="V433" s="145">
        <f>SUM(V434:V530)</f>
        <v>0</v>
      </c>
      <c r="AP433" s="146" t="s">
        <v>79</v>
      </c>
      <c r="AR433" s="147" t="s">
        <v>65</v>
      </c>
      <c r="AS433" s="147" t="s">
        <v>73</v>
      </c>
      <c r="AW433" s="146" t="s">
        <v>137</v>
      </c>
      <c r="BI433" s="148">
        <f>SUM(BI434:BI530)</f>
        <v>411029.48000000004</v>
      </c>
      <c r="BO433" s="312"/>
      <c r="BP433" s="313">
        <f>SUM(BP434:BP530)</f>
        <v>0</v>
      </c>
      <c r="BQ433" s="314"/>
      <c r="BR433" s="313">
        <f>SUM(BR434:BR530)</f>
        <v>0</v>
      </c>
      <c r="BS433" s="312"/>
      <c r="BT433" s="313">
        <f>SUM(BT434:BT530)</f>
        <v>0</v>
      </c>
    </row>
    <row r="434" spans="1:72" s="217" customFormat="1" ht="16.5" customHeight="1" x14ac:dyDescent="0.2">
      <c r="A434" s="172"/>
      <c r="B434" s="26"/>
      <c r="C434" s="170" t="s">
        <v>1139</v>
      </c>
      <c r="D434" s="151" t="s">
        <v>139</v>
      </c>
      <c r="E434" s="261" t="s">
        <v>1140</v>
      </c>
      <c r="F434" s="262" t="s">
        <v>1141</v>
      </c>
      <c r="G434" s="151" t="s">
        <v>240</v>
      </c>
      <c r="H434" s="298">
        <v>30</v>
      </c>
      <c r="I434" s="152">
        <v>30.5</v>
      </c>
      <c r="J434" s="153">
        <f t="shared" ref="J434:J465" si="169">ROUND(I434*H434,2)</f>
        <v>915</v>
      </c>
      <c r="K434" s="262" t="s">
        <v>143</v>
      </c>
      <c r="L434" s="30"/>
      <c r="M434" s="154" t="s">
        <v>1</v>
      </c>
      <c r="N434" s="155" t="s">
        <v>38</v>
      </c>
      <c r="O434" s="51"/>
      <c r="P434" s="156">
        <f t="shared" ref="P434:P465" si="170">O434*H434</f>
        <v>0</v>
      </c>
      <c r="Q434" s="156">
        <v>0</v>
      </c>
      <c r="R434" s="156">
        <f t="shared" ref="R434:R465" si="171">Q434*H434</f>
        <v>0</v>
      </c>
      <c r="S434" s="230"/>
      <c r="T434" s="230">
        <v>0</v>
      </c>
      <c r="U434" s="234"/>
      <c r="V434" s="157">
        <f t="shared" ref="V434:V465" si="172">T434*H434</f>
        <v>0</v>
      </c>
      <c r="AP434" s="219" t="s">
        <v>193</v>
      </c>
      <c r="AR434" s="219" t="s">
        <v>139</v>
      </c>
      <c r="AS434" s="219" t="s">
        <v>79</v>
      </c>
      <c r="AW434" s="219" t="s">
        <v>137</v>
      </c>
      <c r="BC434" s="158">
        <f t="shared" ref="BC434:BC465" si="173">IF(N434="základní",J434,0)</f>
        <v>0</v>
      </c>
      <c r="BD434" s="158">
        <f t="shared" ref="BD434:BD465" si="174">IF(N434="snížená",J434,0)</f>
        <v>915</v>
      </c>
      <c r="BE434" s="158">
        <f t="shared" ref="BE434:BE465" si="175">IF(N434="zákl. přenesená",J434,0)</f>
        <v>0</v>
      </c>
      <c r="BF434" s="158">
        <f t="shared" ref="BF434:BF465" si="176">IF(N434="sníž. přenesená",J434,0)</f>
        <v>0</v>
      </c>
      <c r="BG434" s="158">
        <f t="shared" ref="BG434:BG465" si="177">IF(N434="nulová",J434,0)</f>
        <v>0</v>
      </c>
      <c r="BH434" s="219" t="s">
        <v>79</v>
      </c>
      <c r="BI434" s="158">
        <f t="shared" ref="BI434:BI465" si="178">ROUND(I434*H434,2)</f>
        <v>915</v>
      </c>
      <c r="BJ434" s="219" t="s">
        <v>193</v>
      </c>
      <c r="BK434" s="219" t="s">
        <v>1142</v>
      </c>
      <c r="BO434" s="315"/>
      <c r="BP434" s="316">
        <f t="shared" ref="BP434:BP497" si="179">BO434*I434</f>
        <v>0</v>
      </c>
      <c r="BQ434" s="317"/>
      <c r="BR434" s="316">
        <f t="shared" ref="BR434:BR497" si="180">BQ434*I434</f>
        <v>0</v>
      </c>
      <c r="BS434" s="315"/>
      <c r="BT434" s="316">
        <f t="shared" ref="BT434:BT497" si="181">BS434*I434</f>
        <v>0</v>
      </c>
    </row>
    <row r="435" spans="1:72" s="217" customFormat="1" ht="16.5" customHeight="1" x14ac:dyDescent="0.2">
      <c r="A435" s="172"/>
      <c r="B435" s="26"/>
      <c r="C435" s="186" t="s">
        <v>1143</v>
      </c>
      <c r="D435" s="159" t="s">
        <v>203</v>
      </c>
      <c r="E435" s="263" t="s">
        <v>1144</v>
      </c>
      <c r="F435" s="264" t="s">
        <v>1145</v>
      </c>
      <c r="G435" s="159" t="s">
        <v>240</v>
      </c>
      <c r="H435" s="299">
        <v>30</v>
      </c>
      <c r="I435" s="160">
        <v>13</v>
      </c>
      <c r="J435" s="161">
        <f t="shared" si="169"/>
        <v>390</v>
      </c>
      <c r="K435" s="264" t="s">
        <v>143</v>
      </c>
      <c r="L435" s="162"/>
      <c r="M435" s="163" t="s">
        <v>1</v>
      </c>
      <c r="N435" s="164" t="s">
        <v>38</v>
      </c>
      <c r="O435" s="51"/>
      <c r="P435" s="156">
        <f t="shared" si="170"/>
        <v>0</v>
      </c>
      <c r="Q435" s="156">
        <v>1.6000000000000001E-4</v>
      </c>
      <c r="R435" s="156">
        <f t="shared" si="171"/>
        <v>4.8000000000000004E-3</v>
      </c>
      <c r="S435" s="230"/>
      <c r="T435" s="230">
        <v>0</v>
      </c>
      <c r="U435" s="234"/>
      <c r="V435" s="157">
        <f t="shared" si="172"/>
        <v>0</v>
      </c>
      <c r="AP435" s="219" t="s">
        <v>263</v>
      </c>
      <c r="AR435" s="219" t="s">
        <v>203</v>
      </c>
      <c r="AS435" s="219" t="s">
        <v>79</v>
      </c>
      <c r="AW435" s="219" t="s">
        <v>137</v>
      </c>
      <c r="BC435" s="158">
        <f t="shared" si="173"/>
        <v>0</v>
      </c>
      <c r="BD435" s="158">
        <f t="shared" si="174"/>
        <v>390</v>
      </c>
      <c r="BE435" s="158">
        <f t="shared" si="175"/>
        <v>0</v>
      </c>
      <c r="BF435" s="158">
        <f t="shared" si="176"/>
        <v>0</v>
      </c>
      <c r="BG435" s="158">
        <f t="shared" si="177"/>
        <v>0</v>
      </c>
      <c r="BH435" s="219" t="s">
        <v>79</v>
      </c>
      <c r="BI435" s="158">
        <f t="shared" si="178"/>
        <v>390</v>
      </c>
      <c r="BJ435" s="219" t="s">
        <v>193</v>
      </c>
      <c r="BK435" s="219" t="s">
        <v>1146</v>
      </c>
      <c r="BO435" s="315"/>
      <c r="BP435" s="316">
        <f t="shared" si="179"/>
        <v>0</v>
      </c>
      <c r="BQ435" s="317"/>
      <c r="BR435" s="316">
        <f t="shared" si="180"/>
        <v>0</v>
      </c>
      <c r="BS435" s="315"/>
      <c r="BT435" s="316">
        <f t="shared" si="181"/>
        <v>0</v>
      </c>
    </row>
    <row r="436" spans="1:72" s="217" customFormat="1" ht="16.5" customHeight="1" x14ac:dyDescent="0.2">
      <c r="A436" s="172"/>
      <c r="B436" s="26"/>
      <c r="C436" s="170" t="s">
        <v>1147</v>
      </c>
      <c r="D436" s="151" t="s">
        <v>139</v>
      </c>
      <c r="E436" s="261" t="s">
        <v>1148</v>
      </c>
      <c r="F436" s="262" t="s">
        <v>1149</v>
      </c>
      <c r="G436" s="151" t="s">
        <v>257</v>
      </c>
      <c r="H436" s="298">
        <v>62</v>
      </c>
      <c r="I436" s="152">
        <v>50</v>
      </c>
      <c r="J436" s="153">
        <f t="shared" si="169"/>
        <v>3100</v>
      </c>
      <c r="K436" s="262" t="s">
        <v>143</v>
      </c>
      <c r="L436" s="30"/>
      <c r="M436" s="154" t="s">
        <v>1</v>
      </c>
      <c r="N436" s="155" t="s">
        <v>38</v>
      </c>
      <c r="O436" s="51"/>
      <c r="P436" s="156">
        <f t="shared" si="170"/>
        <v>0</v>
      </c>
      <c r="Q436" s="156">
        <v>0</v>
      </c>
      <c r="R436" s="156">
        <f t="shared" si="171"/>
        <v>0</v>
      </c>
      <c r="S436" s="230"/>
      <c r="T436" s="230">
        <v>0</v>
      </c>
      <c r="U436" s="234"/>
      <c r="V436" s="157">
        <f t="shared" si="172"/>
        <v>0</v>
      </c>
      <c r="AP436" s="219" t="s">
        <v>193</v>
      </c>
      <c r="AR436" s="219" t="s">
        <v>139</v>
      </c>
      <c r="AS436" s="219" t="s">
        <v>79</v>
      </c>
      <c r="AW436" s="219" t="s">
        <v>137</v>
      </c>
      <c r="BC436" s="158">
        <f t="shared" si="173"/>
        <v>0</v>
      </c>
      <c r="BD436" s="158">
        <f t="shared" si="174"/>
        <v>3100</v>
      </c>
      <c r="BE436" s="158">
        <f t="shared" si="175"/>
        <v>0</v>
      </c>
      <c r="BF436" s="158">
        <f t="shared" si="176"/>
        <v>0</v>
      </c>
      <c r="BG436" s="158">
        <f t="shared" si="177"/>
        <v>0</v>
      </c>
      <c r="BH436" s="219" t="s">
        <v>79</v>
      </c>
      <c r="BI436" s="158">
        <f t="shared" si="178"/>
        <v>3100</v>
      </c>
      <c r="BJ436" s="219" t="s">
        <v>193</v>
      </c>
      <c r="BK436" s="219" t="s">
        <v>1150</v>
      </c>
      <c r="BO436" s="315"/>
      <c r="BP436" s="316">
        <f t="shared" si="179"/>
        <v>0</v>
      </c>
      <c r="BQ436" s="317"/>
      <c r="BR436" s="316">
        <f t="shared" si="180"/>
        <v>0</v>
      </c>
      <c r="BS436" s="315"/>
      <c r="BT436" s="316">
        <f t="shared" si="181"/>
        <v>0</v>
      </c>
    </row>
    <row r="437" spans="1:72" s="217" customFormat="1" ht="16.5" customHeight="1" x14ac:dyDescent="0.2">
      <c r="A437" s="172"/>
      <c r="B437" s="26"/>
      <c r="C437" s="170" t="s">
        <v>1151</v>
      </c>
      <c r="D437" s="151" t="s">
        <v>139</v>
      </c>
      <c r="E437" s="261" t="s">
        <v>1152</v>
      </c>
      <c r="F437" s="262" t="s">
        <v>1153</v>
      </c>
      <c r="G437" s="151" t="s">
        <v>257</v>
      </c>
      <c r="H437" s="298">
        <v>135</v>
      </c>
      <c r="I437" s="152">
        <v>30</v>
      </c>
      <c r="J437" s="153">
        <f t="shared" si="169"/>
        <v>4050</v>
      </c>
      <c r="K437" s="262" t="s">
        <v>143</v>
      </c>
      <c r="L437" s="30"/>
      <c r="M437" s="154" t="s">
        <v>1</v>
      </c>
      <c r="N437" s="155" t="s">
        <v>38</v>
      </c>
      <c r="O437" s="51"/>
      <c r="P437" s="156">
        <f t="shared" si="170"/>
        <v>0</v>
      </c>
      <c r="Q437" s="156">
        <v>0</v>
      </c>
      <c r="R437" s="156">
        <f t="shared" si="171"/>
        <v>0</v>
      </c>
      <c r="S437" s="230"/>
      <c r="T437" s="230">
        <v>0</v>
      </c>
      <c r="U437" s="234"/>
      <c r="V437" s="157">
        <f t="shared" si="172"/>
        <v>0</v>
      </c>
      <c r="AP437" s="219" t="s">
        <v>193</v>
      </c>
      <c r="AR437" s="219" t="s">
        <v>139</v>
      </c>
      <c r="AS437" s="219" t="s">
        <v>79</v>
      </c>
      <c r="AW437" s="219" t="s">
        <v>137</v>
      </c>
      <c r="BC437" s="158">
        <f t="shared" si="173"/>
        <v>0</v>
      </c>
      <c r="BD437" s="158">
        <f t="shared" si="174"/>
        <v>4050</v>
      </c>
      <c r="BE437" s="158">
        <f t="shared" si="175"/>
        <v>0</v>
      </c>
      <c r="BF437" s="158">
        <f t="shared" si="176"/>
        <v>0</v>
      </c>
      <c r="BG437" s="158">
        <f t="shared" si="177"/>
        <v>0</v>
      </c>
      <c r="BH437" s="219" t="s">
        <v>79</v>
      </c>
      <c r="BI437" s="158">
        <f t="shared" si="178"/>
        <v>4050</v>
      </c>
      <c r="BJ437" s="219" t="s">
        <v>193</v>
      </c>
      <c r="BK437" s="219" t="s">
        <v>1154</v>
      </c>
      <c r="BO437" s="315"/>
      <c r="BP437" s="316">
        <f t="shared" si="179"/>
        <v>0</v>
      </c>
      <c r="BQ437" s="317"/>
      <c r="BR437" s="316">
        <f t="shared" si="180"/>
        <v>0</v>
      </c>
      <c r="BS437" s="315"/>
      <c r="BT437" s="316">
        <f t="shared" si="181"/>
        <v>0</v>
      </c>
    </row>
    <row r="438" spans="1:72" s="217" customFormat="1" ht="16.5" customHeight="1" x14ac:dyDescent="0.2">
      <c r="A438" s="172"/>
      <c r="B438" s="26"/>
      <c r="C438" s="186" t="s">
        <v>1155</v>
      </c>
      <c r="D438" s="159" t="s">
        <v>203</v>
      </c>
      <c r="E438" s="263" t="s">
        <v>1156</v>
      </c>
      <c r="F438" s="264" t="s">
        <v>1157</v>
      </c>
      <c r="G438" s="159" t="s">
        <v>257</v>
      </c>
      <c r="H438" s="299">
        <v>135</v>
      </c>
      <c r="I438" s="160">
        <v>7</v>
      </c>
      <c r="J438" s="161">
        <f t="shared" si="169"/>
        <v>945</v>
      </c>
      <c r="K438" s="264" t="s">
        <v>143</v>
      </c>
      <c r="L438" s="162"/>
      <c r="M438" s="163" t="s">
        <v>1</v>
      </c>
      <c r="N438" s="164" t="s">
        <v>38</v>
      </c>
      <c r="O438" s="51"/>
      <c r="P438" s="156">
        <f t="shared" si="170"/>
        <v>0</v>
      </c>
      <c r="Q438" s="156">
        <v>3.0000000000000001E-5</v>
      </c>
      <c r="R438" s="156">
        <f t="shared" si="171"/>
        <v>4.0499999999999998E-3</v>
      </c>
      <c r="S438" s="230"/>
      <c r="T438" s="230">
        <v>0</v>
      </c>
      <c r="U438" s="234"/>
      <c r="V438" s="157">
        <f t="shared" si="172"/>
        <v>0</v>
      </c>
      <c r="AP438" s="219" t="s">
        <v>263</v>
      </c>
      <c r="AR438" s="219" t="s">
        <v>203</v>
      </c>
      <c r="AS438" s="219" t="s">
        <v>79</v>
      </c>
      <c r="AW438" s="219" t="s">
        <v>137</v>
      </c>
      <c r="BC438" s="158">
        <f t="shared" si="173"/>
        <v>0</v>
      </c>
      <c r="BD438" s="158">
        <f t="shared" si="174"/>
        <v>945</v>
      </c>
      <c r="BE438" s="158">
        <f t="shared" si="175"/>
        <v>0</v>
      </c>
      <c r="BF438" s="158">
        <f t="shared" si="176"/>
        <v>0</v>
      </c>
      <c r="BG438" s="158">
        <f t="shared" si="177"/>
        <v>0</v>
      </c>
      <c r="BH438" s="219" t="s">
        <v>79</v>
      </c>
      <c r="BI438" s="158">
        <f t="shared" si="178"/>
        <v>945</v>
      </c>
      <c r="BJ438" s="219" t="s">
        <v>193</v>
      </c>
      <c r="BK438" s="219" t="s">
        <v>1158</v>
      </c>
      <c r="BO438" s="315"/>
      <c r="BP438" s="316">
        <f t="shared" si="179"/>
        <v>0</v>
      </c>
      <c r="BQ438" s="317"/>
      <c r="BR438" s="316">
        <f t="shared" si="180"/>
        <v>0</v>
      </c>
      <c r="BS438" s="315"/>
      <c r="BT438" s="316">
        <f t="shared" si="181"/>
        <v>0</v>
      </c>
    </row>
    <row r="439" spans="1:72" s="217" customFormat="1" ht="16.5" customHeight="1" x14ac:dyDescent="0.2">
      <c r="A439" s="172"/>
      <c r="B439" s="26"/>
      <c r="C439" s="186" t="s">
        <v>1159</v>
      </c>
      <c r="D439" s="159" t="s">
        <v>203</v>
      </c>
      <c r="E439" s="263" t="s">
        <v>1160</v>
      </c>
      <c r="F439" s="264" t="s">
        <v>1161</v>
      </c>
      <c r="G439" s="159" t="s">
        <v>257</v>
      </c>
      <c r="H439" s="299">
        <v>20</v>
      </c>
      <c r="I439" s="160">
        <v>15</v>
      </c>
      <c r="J439" s="161">
        <f t="shared" si="169"/>
        <v>300</v>
      </c>
      <c r="K439" s="264" t="s">
        <v>143</v>
      </c>
      <c r="L439" s="162"/>
      <c r="M439" s="163" t="s">
        <v>1</v>
      </c>
      <c r="N439" s="164" t="s">
        <v>38</v>
      </c>
      <c r="O439" s="51"/>
      <c r="P439" s="156">
        <f t="shared" si="170"/>
        <v>0</v>
      </c>
      <c r="Q439" s="156">
        <v>9.0000000000000006E-5</v>
      </c>
      <c r="R439" s="156">
        <f t="shared" si="171"/>
        <v>1.8000000000000002E-3</v>
      </c>
      <c r="S439" s="230"/>
      <c r="T439" s="230">
        <v>0</v>
      </c>
      <c r="U439" s="234"/>
      <c r="V439" s="157">
        <f t="shared" si="172"/>
        <v>0</v>
      </c>
      <c r="AP439" s="219" t="s">
        <v>263</v>
      </c>
      <c r="AR439" s="219" t="s">
        <v>203</v>
      </c>
      <c r="AS439" s="219" t="s">
        <v>79</v>
      </c>
      <c r="AW439" s="219" t="s">
        <v>137</v>
      </c>
      <c r="BC439" s="158">
        <f t="shared" si="173"/>
        <v>0</v>
      </c>
      <c r="BD439" s="158">
        <f t="shared" si="174"/>
        <v>300</v>
      </c>
      <c r="BE439" s="158">
        <f t="shared" si="175"/>
        <v>0</v>
      </c>
      <c r="BF439" s="158">
        <f t="shared" si="176"/>
        <v>0</v>
      </c>
      <c r="BG439" s="158">
        <f t="shared" si="177"/>
        <v>0</v>
      </c>
      <c r="BH439" s="219" t="s">
        <v>79</v>
      </c>
      <c r="BI439" s="158">
        <f t="shared" si="178"/>
        <v>300</v>
      </c>
      <c r="BJ439" s="219" t="s">
        <v>193</v>
      </c>
      <c r="BK439" s="219" t="s">
        <v>1162</v>
      </c>
      <c r="BO439" s="315"/>
      <c r="BP439" s="316">
        <f t="shared" si="179"/>
        <v>0</v>
      </c>
      <c r="BQ439" s="317"/>
      <c r="BR439" s="316">
        <f t="shared" si="180"/>
        <v>0</v>
      </c>
      <c r="BS439" s="315"/>
      <c r="BT439" s="316">
        <f t="shared" si="181"/>
        <v>0</v>
      </c>
    </row>
    <row r="440" spans="1:72" s="217" customFormat="1" ht="16.5" customHeight="1" x14ac:dyDescent="0.2">
      <c r="A440" s="172"/>
      <c r="B440" s="26"/>
      <c r="C440" s="186" t="s">
        <v>1163</v>
      </c>
      <c r="D440" s="159" t="s">
        <v>203</v>
      </c>
      <c r="E440" s="263" t="s">
        <v>1164</v>
      </c>
      <c r="F440" s="264" t="s">
        <v>1165</v>
      </c>
      <c r="G440" s="159" t="s">
        <v>257</v>
      </c>
      <c r="H440" s="299">
        <v>42</v>
      </c>
      <c r="I440" s="160">
        <v>40</v>
      </c>
      <c r="J440" s="161">
        <f t="shared" si="169"/>
        <v>1680</v>
      </c>
      <c r="K440" s="264" t="s">
        <v>143</v>
      </c>
      <c r="L440" s="162"/>
      <c r="M440" s="163" t="s">
        <v>1</v>
      </c>
      <c r="N440" s="164" t="s">
        <v>38</v>
      </c>
      <c r="O440" s="51"/>
      <c r="P440" s="156">
        <f t="shared" si="170"/>
        <v>0</v>
      </c>
      <c r="Q440" s="156">
        <v>1.9000000000000001E-4</v>
      </c>
      <c r="R440" s="156">
        <f t="shared" si="171"/>
        <v>7.980000000000001E-3</v>
      </c>
      <c r="S440" s="230"/>
      <c r="T440" s="230">
        <v>0</v>
      </c>
      <c r="U440" s="234"/>
      <c r="V440" s="157">
        <f t="shared" si="172"/>
        <v>0</v>
      </c>
      <c r="AP440" s="219" t="s">
        <v>263</v>
      </c>
      <c r="AR440" s="219" t="s">
        <v>203</v>
      </c>
      <c r="AS440" s="219" t="s">
        <v>79</v>
      </c>
      <c r="AW440" s="219" t="s">
        <v>137</v>
      </c>
      <c r="BC440" s="158">
        <f t="shared" si="173"/>
        <v>0</v>
      </c>
      <c r="BD440" s="158">
        <f t="shared" si="174"/>
        <v>1680</v>
      </c>
      <c r="BE440" s="158">
        <f t="shared" si="175"/>
        <v>0</v>
      </c>
      <c r="BF440" s="158">
        <f t="shared" si="176"/>
        <v>0</v>
      </c>
      <c r="BG440" s="158">
        <f t="shared" si="177"/>
        <v>0</v>
      </c>
      <c r="BH440" s="219" t="s">
        <v>79</v>
      </c>
      <c r="BI440" s="158">
        <f t="shared" si="178"/>
        <v>1680</v>
      </c>
      <c r="BJ440" s="219" t="s">
        <v>193</v>
      </c>
      <c r="BK440" s="219" t="s">
        <v>1166</v>
      </c>
      <c r="BO440" s="315"/>
      <c r="BP440" s="316">
        <f t="shared" si="179"/>
        <v>0</v>
      </c>
      <c r="BQ440" s="317"/>
      <c r="BR440" s="316">
        <f t="shared" si="180"/>
        <v>0</v>
      </c>
      <c r="BS440" s="315"/>
      <c r="BT440" s="316">
        <f t="shared" si="181"/>
        <v>0</v>
      </c>
    </row>
    <row r="441" spans="1:72" s="217" customFormat="1" ht="16.5" customHeight="1" x14ac:dyDescent="0.2">
      <c r="A441" s="172"/>
      <c r="B441" s="26"/>
      <c r="C441" s="186" t="s">
        <v>1167</v>
      </c>
      <c r="D441" s="159" t="s">
        <v>203</v>
      </c>
      <c r="E441" s="263" t="s">
        <v>1168</v>
      </c>
      <c r="F441" s="264" t="s">
        <v>1169</v>
      </c>
      <c r="G441" s="159" t="s">
        <v>257</v>
      </c>
      <c r="H441" s="299">
        <v>42</v>
      </c>
      <c r="I441" s="160">
        <v>4</v>
      </c>
      <c r="J441" s="161">
        <f t="shared" si="169"/>
        <v>168</v>
      </c>
      <c r="K441" s="264" t="s">
        <v>143</v>
      </c>
      <c r="L441" s="162"/>
      <c r="M441" s="163" t="s">
        <v>1</v>
      </c>
      <c r="N441" s="164" t="s">
        <v>38</v>
      </c>
      <c r="O441" s="51"/>
      <c r="P441" s="156">
        <f t="shared" si="170"/>
        <v>0</v>
      </c>
      <c r="Q441" s="156">
        <v>0</v>
      </c>
      <c r="R441" s="156">
        <f t="shared" si="171"/>
        <v>0</v>
      </c>
      <c r="S441" s="230"/>
      <c r="T441" s="230">
        <v>0</v>
      </c>
      <c r="U441" s="234"/>
      <c r="V441" s="157">
        <f t="shared" si="172"/>
        <v>0</v>
      </c>
      <c r="AP441" s="219" t="s">
        <v>263</v>
      </c>
      <c r="AR441" s="219" t="s">
        <v>203</v>
      </c>
      <c r="AS441" s="219" t="s">
        <v>79</v>
      </c>
      <c r="AW441" s="219" t="s">
        <v>137</v>
      </c>
      <c r="BC441" s="158">
        <f t="shared" si="173"/>
        <v>0</v>
      </c>
      <c r="BD441" s="158">
        <f t="shared" si="174"/>
        <v>168</v>
      </c>
      <c r="BE441" s="158">
        <f t="shared" si="175"/>
        <v>0</v>
      </c>
      <c r="BF441" s="158">
        <f t="shared" si="176"/>
        <v>0</v>
      </c>
      <c r="BG441" s="158">
        <f t="shared" si="177"/>
        <v>0</v>
      </c>
      <c r="BH441" s="219" t="s">
        <v>79</v>
      </c>
      <c r="BI441" s="158">
        <f t="shared" si="178"/>
        <v>168</v>
      </c>
      <c r="BJ441" s="219" t="s">
        <v>193</v>
      </c>
      <c r="BK441" s="219" t="s">
        <v>1170</v>
      </c>
      <c r="BO441" s="315"/>
      <c r="BP441" s="316">
        <f t="shared" si="179"/>
        <v>0</v>
      </c>
      <c r="BQ441" s="317"/>
      <c r="BR441" s="316">
        <f t="shared" si="180"/>
        <v>0</v>
      </c>
      <c r="BS441" s="315"/>
      <c r="BT441" s="316">
        <f t="shared" si="181"/>
        <v>0</v>
      </c>
    </row>
    <row r="442" spans="1:72" s="217" customFormat="1" ht="16.5" customHeight="1" x14ac:dyDescent="0.2">
      <c r="A442" s="172"/>
      <c r="B442" s="26"/>
      <c r="C442" s="170" t="s">
        <v>1171</v>
      </c>
      <c r="D442" s="151" t="s">
        <v>139</v>
      </c>
      <c r="E442" s="261" t="s">
        <v>1172</v>
      </c>
      <c r="F442" s="262" t="s">
        <v>1173</v>
      </c>
      <c r="G442" s="151" t="s">
        <v>240</v>
      </c>
      <c r="H442" s="298">
        <v>70</v>
      </c>
      <c r="I442" s="152">
        <v>25</v>
      </c>
      <c r="J442" s="153">
        <f t="shared" si="169"/>
        <v>1750</v>
      </c>
      <c r="K442" s="262" t="s">
        <v>143</v>
      </c>
      <c r="L442" s="30"/>
      <c r="M442" s="154" t="s">
        <v>1</v>
      </c>
      <c r="N442" s="155" t="s">
        <v>38</v>
      </c>
      <c r="O442" s="51"/>
      <c r="P442" s="156">
        <f t="shared" si="170"/>
        <v>0</v>
      </c>
      <c r="Q442" s="156">
        <v>0</v>
      </c>
      <c r="R442" s="156">
        <f t="shared" si="171"/>
        <v>0</v>
      </c>
      <c r="S442" s="230"/>
      <c r="T442" s="230">
        <v>0</v>
      </c>
      <c r="U442" s="234"/>
      <c r="V442" s="157">
        <f t="shared" si="172"/>
        <v>0</v>
      </c>
      <c r="AP442" s="219" t="s">
        <v>193</v>
      </c>
      <c r="AR442" s="219" t="s">
        <v>139</v>
      </c>
      <c r="AS442" s="219" t="s">
        <v>79</v>
      </c>
      <c r="AW442" s="219" t="s">
        <v>137</v>
      </c>
      <c r="BC442" s="158">
        <f t="shared" si="173"/>
        <v>0</v>
      </c>
      <c r="BD442" s="158">
        <f t="shared" si="174"/>
        <v>1750</v>
      </c>
      <c r="BE442" s="158">
        <f t="shared" si="175"/>
        <v>0</v>
      </c>
      <c r="BF442" s="158">
        <f t="shared" si="176"/>
        <v>0</v>
      </c>
      <c r="BG442" s="158">
        <f t="shared" si="177"/>
        <v>0</v>
      </c>
      <c r="BH442" s="219" t="s">
        <v>79</v>
      </c>
      <c r="BI442" s="158">
        <f t="shared" si="178"/>
        <v>1750</v>
      </c>
      <c r="BJ442" s="219" t="s">
        <v>193</v>
      </c>
      <c r="BK442" s="219" t="s">
        <v>1174</v>
      </c>
      <c r="BO442" s="315"/>
      <c r="BP442" s="316">
        <f t="shared" si="179"/>
        <v>0</v>
      </c>
      <c r="BQ442" s="317"/>
      <c r="BR442" s="316">
        <f t="shared" si="180"/>
        <v>0</v>
      </c>
      <c r="BS442" s="315"/>
      <c r="BT442" s="316">
        <f t="shared" si="181"/>
        <v>0</v>
      </c>
    </row>
    <row r="443" spans="1:72" s="217" customFormat="1" ht="16.5" customHeight="1" x14ac:dyDescent="0.2">
      <c r="A443" s="172"/>
      <c r="B443" s="26"/>
      <c r="C443" s="170" t="s">
        <v>1175</v>
      </c>
      <c r="D443" s="151" t="s">
        <v>139</v>
      </c>
      <c r="E443" s="261" t="s">
        <v>1176</v>
      </c>
      <c r="F443" s="262" t="s">
        <v>1177</v>
      </c>
      <c r="G443" s="151" t="s">
        <v>240</v>
      </c>
      <c r="H443" s="298">
        <v>520</v>
      </c>
      <c r="I443" s="152">
        <v>25</v>
      </c>
      <c r="J443" s="153">
        <f t="shared" si="169"/>
        <v>13000</v>
      </c>
      <c r="K443" s="262" t="s">
        <v>143</v>
      </c>
      <c r="L443" s="30"/>
      <c r="M443" s="154" t="s">
        <v>1</v>
      </c>
      <c r="N443" s="155" t="s">
        <v>38</v>
      </c>
      <c r="O443" s="51"/>
      <c r="P443" s="156">
        <f t="shared" si="170"/>
        <v>0</v>
      </c>
      <c r="Q443" s="156">
        <v>0</v>
      </c>
      <c r="R443" s="156">
        <f t="shared" si="171"/>
        <v>0</v>
      </c>
      <c r="S443" s="230"/>
      <c r="T443" s="230">
        <v>0</v>
      </c>
      <c r="U443" s="234"/>
      <c r="V443" s="157">
        <f t="shared" si="172"/>
        <v>0</v>
      </c>
      <c r="AP443" s="219" t="s">
        <v>193</v>
      </c>
      <c r="AR443" s="219" t="s">
        <v>139</v>
      </c>
      <c r="AS443" s="219" t="s">
        <v>79</v>
      </c>
      <c r="AW443" s="219" t="s">
        <v>137</v>
      </c>
      <c r="BC443" s="158">
        <f t="shared" si="173"/>
        <v>0</v>
      </c>
      <c r="BD443" s="158">
        <f t="shared" si="174"/>
        <v>13000</v>
      </c>
      <c r="BE443" s="158">
        <f t="shared" si="175"/>
        <v>0</v>
      </c>
      <c r="BF443" s="158">
        <f t="shared" si="176"/>
        <v>0</v>
      </c>
      <c r="BG443" s="158">
        <f t="shared" si="177"/>
        <v>0</v>
      </c>
      <c r="BH443" s="219" t="s">
        <v>79</v>
      </c>
      <c r="BI443" s="158">
        <f t="shared" si="178"/>
        <v>13000</v>
      </c>
      <c r="BJ443" s="219" t="s">
        <v>193</v>
      </c>
      <c r="BK443" s="219" t="s">
        <v>1178</v>
      </c>
      <c r="BO443" s="315"/>
      <c r="BP443" s="316">
        <f t="shared" si="179"/>
        <v>0</v>
      </c>
      <c r="BQ443" s="317"/>
      <c r="BR443" s="316">
        <f t="shared" si="180"/>
        <v>0</v>
      </c>
      <c r="BS443" s="315"/>
      <c r="BT443" s="316">
        <f t="shared" si="181"/>
        <v>0</v>
      </c>
    </row>
    <row r="444" spans="1:72" s="217" customFormat="1" ht="16.5" customHeight="1" x14ac:dyDescent="0.2">
      <c r="A444" s="172"/>
      <c r="B444" s="26"/>
      <c r="C444" s="170" t="s">
        <v>1179</v>
      </c>
      <c r="D444" s="151" t="s">
        <v>139</v>
      </c>
      <c r="E444" s="261" t="s">
        <v>1180</v>
      </c>
      <c r="F444" s="262" t="s">
        <v>1181</v>
      </c>
      <c r="G444" s="151" t="s">
        <v>240</v>
      </c>
      <c r="H444" s="298">
        <v>380</v>
      </c>
      <c r="I444" s="152">
        <v>25</v>
      </c>
      <c r="J444" s="153">
        <f t="shared" si="169"/>
        <v>9500</v>
      </c>
      <c r="K444" s="262" t="s">
        <v>143</v>
      </c>
      <c r="L444" s="30"/>
      <c r="M444" s="154" t="s">
        <v>1</v>
      </c>
      <c r="N444" s="155" t="s">
        <v>38</v>
      </c>
      <c r="O444" s="51"/>
      <c r="P444" s="156">
        <f t="shared" si="170"/>
        <v>0</v>
      </c>
      <c r="Q444" s="156">
        <v>0</v>
      </c>
      <c r="R444" s="156">
        <f t="shared" si="171"/>
        <v>0</v>
      </c>
      <c r="S444" s="230"/>
      <c r="T444" s="230">
        <v>0</v>
      </c>
      <c r="U444" s="234"/>
      <c r="V444" s="157">
        <f t="shared" si="172"/>
        <v>0</v>
      </c>
      <c r="AP444" s="219" t="s">
        <v>193</v>
      </c>
      <c r="AR444" s="219" t="s">
        <v>139</v>
      </c>
      <c r="AS444" s="219" t="s">
        <v>79</v>
      </c>
      <c r="AW444" s="219" t="s">
        <v>137</v>
      </c>
      <c r="BC444" s="158">
        <f t="shared" si="173"/>
        <v>0</v>
      </c>
      <c r="BD444" s="158">
        <f t="shared" si="174"/>
        <v>9500</v>
      </c>
      <c r="BE444" s="158">
        <f t="shared" si="175"/>
        <v>0</v>
      </c>
      <c r="BF444" s="158">
        <f t="shared" si="176"/>
        <v>0</v>
      </c>
      <c r="BG444" s="158">
        <f t="shared" si="177"/>
        <v>0</v>
      </c>
      <c r="BH444" s="219" t="s">
        <v>79</v>
      </c>
      <c r="BI444" s="158">
        <f t="shared" si="178"/>
        <v>9500</v>
      </c>
      <c r="BJ444" s="219" t="s">
        <v>193</v>
      </c>
      <c r="BK444" s="219" t="s">
        <v>1182</v>
      </c>
      <c r="BO444" s="315"/>
      <c r="BP444" s="316">
        <f t="shared" si="179"/>
        <v>0</v>
      </c>
      <c r="BQ444" s="317"/>
      <c r="BR444" s="316">
        <f t="shared" si="180"/>
        <v>0</v>
      </c>
      <c r="BS444" s="315"/>
      <c r="BT444" s="316">
        <f t="shared" si="181"/>
        <v>0</v>
      </c>
    </row>
    <row r="445" spans="1:72" s="217" customFormat="1" ht="16.5" customHeight="1" x14ac:dyDescent="0.2">
      <c r="A445" s="172"/>
      <c r="B445" s="26"/>
      <c r="C445" s="170" t="s">
        <v>1184</v>
      </c>
      <c r="D445" s="151" t="s">
        <v>139</v>
      </c>
      <c r="E445" s="261" t="s">
        <v>1185</v>
      </c>
      <c r="F445" s="262" t="s">
        <v>1186</v>
      </c>
      <c r="G445" s="151" t="s">
        <v>240</v>
      </c>
      <c r="H445" s="298">
        <v>120</v>
      </c>
      <c r="I445" s="152">
        <v>30</v>
      </c>
      <c r="J445" s="153">
        <f t="shared" si="169"/>
        <v>3600</v>
      </c>
      <c r="K445" s="262" t="s">
        <v>143</v>
      </c>
      <c r="L445" s="30"/>
      <c r="M445" s="154" t="s">
        <v>1</v>
      </c>
      <c r="N445" s="155" t="s">
        <v>38</v>
      </c>
      <c r="O445" s="51"/>
      <c r="P445" s="156">
        <f t="shared" si="170"/>
        <v>0</v>
      </c>
      <c r="Q445" s="156">
        <v>0</v>
      </c>
      <c r="R445" s="156">
        <f t="shared" si="171"/>
        <v>0</v>
      </c>
      <c r="S445" s="230"/>
      <c r="T445" s="230">
        <v>0</v>
      </c>
      <c r="U445" s="234"/>
      <c r="V445" s="157">
        <f t="shared" si="172"/>
        <v>0</v>
      </c>
      <c r="AP445" s="219" t="s">
        <v>193</v>
      </c>
      <c r="AR445" s="219" t="s">
        <v>139</v>
      </c>
      <c r="AS445" s="219" t="s">
        <v>79</v>
      </c>
      <c r="AW445" s="219" t="s">
        <v>137</v>
      </c>
      <c r="BC445" s="158">
        <f t="shared" si="173"/>
        <v>0</v>
      </c>
      <c r="BD445" s="158">
        <f t="shared" si="174"/>
        <v>3600</v>
      </c>
      <c r="BE445" s="158">
        <f t="shared" si="175"/>
        <v>0</v>
      </c>
      <c r="BF445" s="158">
        <f t="shared" si="176"/>
        <v>0</v>
      </c>
      <c r="BG445" s="158">
        <f t="shared" si="177"/>
        <v>0</v>
      </c>
      <c r="BH445" s="219" t="s">
        <v>79</v>
      </c>
      <c r="BI445" s="158">
        <f t="shared" si="178"/>
        <v>3600</v>
      </c>
      <c r="BJ445" s="219" t="s">
        <v>193</v>
      </c>
      <c r="BK445" s="219" t="s">
        <v>1187</v>
      </c>
      <c r="BO445" s="315"/>
      <c r="BP445" s="316">
        <f t="shared" si="179"/>
        <v>0</v>
      </c>
      <c r="BQ445" s="317"/>
      <c r="BR445" s="316">
        <f t="shared" si="180"/>
        <v>0</v>
      </c>
      <c r="BS445" s="315"/>
      <c r="BT445" s="316">
        <f t="shared" si="181"/>
        <v>0</v>
      </c>
    </row>
    <row r="446" spans="1:72" s="217" customFormat="1" ht="16.5" customHeight="1" x14ac:dyDescent="0.2">
      <c r="A446" s="172"/>
      <c r="B446" s="26"/>
      <c r="C446" s="170" t="s">
        <v>1188</v>
      </c>
      <c r="D446" s="151" t="s">
        <v>139</v>
      </c>
      <c r="E446" s="261" t="s">
        <v>1189</v>
      </c>
      <c r="F446" s="262" t="s">
        <v>1190</v>
      </c>
      <c r="G446" s="151" t="s">
        <v>240</v>
      </c>
      <c r="H446" s="298">
        <v>15</v>
      </c>
      <c r="I446" s="152">
        <v>35</v>
      </c>
      <c r="J446" s="153">
        <f t="shared" si="169"/>
        <v>525</v>
      </c>
      <c r="K446" s="262" t="s">
        <v>143</v>
      </c>
      <c r="L446" s="30"/>
      <c r="M446" s="154" t="s">
        <v>1</v>
      </c>
      <c r="N446" s="155" t="s">
        <v>38</v>
      </c>
      <c r="O446" s="51"/>
      <c r="P446" s="156">
        <f t="shared" si="170"/>
        <v>0</v>
      </c>
      <c r="Q446" s="156">
        <v>0</v>
      </c>
      <c r="R446" s="156">
        <f t="shared" si="171"/>
        <v>0</v>
      </c>
      <c r="S446" s="230"/>
      <c r="T446" s="230">
        <v>0</v>
      </c>
      <c r="U446" s="234"/>
      <c r="V446" s="157">
        <f t="shared" si="172"/>
        <v>0</v>
      </c>
      <c r="AP446" s="219" t="s">
        <v>193</v>
      </c>
      <c r="AR446" s="219" t="s">
        <v>139</v>
      </c>
      <c r="AS446" s="219" t="s">
        <v>79</v>
      </c>
      <c r="AW446" s="219" t="s">
        <v>137</v>
      </c>
      <c r="BC446" s="158">
        <f t="shared" si="173"/>
        <v>0</v>
      </c>
      <c r="BD446" s="158">
        <f t="shared" si="174"/>
        <v>525</v>
      </c>
      <c r="BE446" s="158">
        <f t="shared" si="175"/>
        <v>0</v>
      </c>
      <c r="BF446" s="158">
        <f t="shared" si="176"/>
        <v>0</v>
      </c>
      <c r="BG446" s="158">
        <f t="shared" si="177"/>
        <v>0</v>
      </c>
      <c r="BH446" s="219" t="s">
        <v>79</v>
      </c>
      <c r="BI446" s="158">
        <f t="shared" si="178"/>
        <v>525</v>
      </c>
      <c r="BJ446" s="219" t="s">
        <v>193</v>
      </c>
      <c r="BK446" s="219" t="s">
        <v>1191</v>
      </c>
      <c r="BO446" s="315"/>
      <c r="BP446" s="316">
        <f t="shared" si="179"/>
        <v>0</v>
      </c>
      <c r="BQ446" s="317"/>
      <c r="BR446" s="316">
        <f t="shared" si="180"/>
        <v>0</v>
      </c>
      <c r="BS446" s="315"/>
      <c r="BT446" s="316">
        <f t="shared" si="181"/>
        <v>0</v>
      </c>
    </row>
    <row r="447" spans="1:72" s="217" customFormat="1" ht="16.5" customHeight="1" x14ac:dyDescent="0.2">
      <c r="A447" s="172"/>
      <c r="B447" s="26"/>
      <c r="C447" s="170" t="s">
        <v>1192</v>
      </c>
      <c r="D447" s="151" t="s">
        <v>139</v>
      </c>
      <c r="E447" s="261" t="s">
        <v>1193</v>
      </c>
      <c r="F447" s="262" t="s">
        <v>1194</v>
      </c>
      <c r="G447" s="151" t="s">
        <v>240</v>
      </c>
      <c r="H447" s="298">
        <v>65</v>
      </c>
      <c r="I447" s="152">
        <v>25</v>
      </c>
      <c r="J447" s="153">
        <f t="shared" si="169"/>
        <v>1625</v>
      </c>
      <c r="K447" s="262" t="s">
        <v>143</v>
      </c>
      <c r="L447" s="30"/>
      <c r="M447" s="154" t="s">
        <v>1</v>
      </c>
      <c r="N447" s="155" t="s">
        <v>38</v>
      </c>
      <c r="O447" s="51"/>
      <c r="P447" s="156">
        <f t="shared" si="170"/>
        <v>0</v>
      </c>
      <c r="Q447" s="156">
        <v>0</v>
      </c>
      <c r="R447" s="156">
        <f t="shared" si="171"/>
        <v>0</v>
      </c>
      <c r="S447" s="230"/>
      <c r="T447" s="230">
        <v>0</v>
      </c>
      <c r="U447" s="234"/>
      <c r="V447" s="157">
        <f t="shared" si="172"/>
        <v>0</v>
      </c>
      <c r="AP447" s="219" t="s">
        <v>193</v>
      </c>
      <c r="AR447" s="219" t="s">
        <v>139</v>
      </c>
      <c r="AS447" s="219" t="s">
        <v>79</v>
      </c>
      <c r="AW447" s="219" t="s">
        <v>137</v>
      </c>
      <c r="BC447" s="158">
        <f t="shared" si="173"/>
        <v>0</v>
      </c>
      <c r="BD447" s="158">
        <f t="shared" si="174"/>
        <v>1625</v>
      </c>
      <c r="BE447" s="158">
        <f t="shared" si="175"/>
        <v>0</v>
      </c>
      <c r="BF447" s="158">
        <f t="shared" si="176"/>
        <v>0</v>
      </c>
      <c r="BG447" s="158">
        <f t="shared" si="177"/>
        <v>0</v>
      </c>
      <c r="BH447" s="219" t="s">
        <v>79</v>
      </c>
      <c r="BI447" s="158">
        <f t="shared" si="178"/>
        <v>1625</v>
      </c>
      <c r="BJ447" s="219" t="s">
        <v>193</v>
      </c>
      <c r="BK447" s="219" t="s">
        <v>1195</v>
      </c>
      <c r="BO447" s="315"/>
      <c r="BP447" s="316">
        <f t="shared" si="179"/>
        <v>0</v>
      </c>
      <c r="BQ447" s="317"/>
      <c r="BR447" s="316">
        <f t="shared" si="180"/>
        <v>0</v>
      </c>
      <c r="BS447" s="315"/>
      <c r="BT447" s="316">
        <f t="shared" si="181"/>
        <v>0</v>
      </c>
    </row>
    <row r="448" spans="1:72" s="217" customFormat="1" ht="16.5" customHeight="1" x14ac:dyDescent="0.2">
      <c r="A448" s="172"/>
      <c r="B448" s="26"/>
      <c r="C448" s="170" t="s">
        <v>1196</v>
      </c>
      <c r="D448" s="151" t="s">
        <v>139</v>
      </c>
      <c r="E448" s="261" t="s">
        <v>1197</v>
      </c>
      <c r="F448" s="262" t="s">
        <v>1198</v>
      </c>
      <c r="G448" s="151" t="s">
        <v>240</v>
      </c>
      <c r="H448" s="298">
        <v>8</v>
      </c>
      <c r="I448" s="152">
        <v>20</v>
      </c>
      <c r="J448" s="153">
        <f t="shared" si="169"/>
        <v>160</v>
      </c>
      <c r="K448" s="262" t="s">
        <v>143</v>
      </c>
      <c r="L448" s="30"/>
      <c r="M448" s="154" t="s">
        <v>1</v>
      </c>
      <c r="N448" s="155" t="s">
        <v>38</v>
      </c>
      <c r="O448" s="51"/>
      <c r="P448" s="156">
        <f t="shared" si="170"/>
        <v>0</v>
      </c>
      <c r="Q448" s="156">
        <v>0</v>
      </c>
      <c r="R448" s="156">
        <f t="shared" si="171"/>
        <v>0</v>
      </c>
      <c r="S448" s="230"/>
      <c r="T448" s="230">
        <v>0</v>
      </c>
      <c r="U448" s="234"/>
      <c r="V448" s="157">
        <f t="shared" si="172"/>
        <v>0</v>
      </c>
      <c r="AP448" s="219" t="s">
        <v>193</v>
      </c>
      <c r="AR448" s="219" t="s">
        <v>139</v>
      </c>
      <c r="AS448" s="219" t="s">
        <v>79</v>
      </c>
      <c r="AW448" s="219" t="s">
        <v>137</v>
      </c>
      <c r="BC448" s="158">
        <f t="shared" si="173"/>
        <v>0</v>
      </c>
      <c r="BD448" s="158">
        <f t="shared" si="174"/>
        <v>160</v>
      </c>
      <c r="BE448" s="158">
        <f t="shared" si="175"/>
        <v>0</v>
      </c>
      <c r="BF448" s="158">
        <f t="shared" si="176"/>
        <v>0</v>
      </c>
      <c r="BG448" s="158">
        <f t="shared" si="177"/>
        <v>0</v>
      </c>
      <c r="BH448" s="219" t="s">
        <v>79</v>
      </c>
      <c r="BI448" s="158">
        <f t="shared" si="178"/>
        <v>160</v>
      </c>
      <c r="BJ448" s="219" t="s">
        <v>193</v>
      </c>
      <c r="BK448" s="219" t="s">
        <v>1199</v>
      </c>
      <c r="BO448" s="315"/>
      <c r="BP448" s="316">
        <f t="shared" si="179"/>
        <v>0</v>
      </c>
      <c r="BQ448" s="317"/>
      <c r="BR448" s="316">
        <f t="shared" si="180"/>
        <v>0</v>
      </c>
      <c r="BS448" s="315"/>
      <c r="BT448" s="316">
        <f t="shared" si="181"/>
        <v>0</v>
      </c>
    </row>
    <row r="449" spans="1:72" s="217" customFormat="1" ht="16.5" customHeight="1" x14ac:dyDescent="0.2">
      <c r="A449" s="172"/>
      <c r="B449" s="26"/>
      <c r="C449" s="186" t="s">
        <v>1200</v>
      </c>
      <c r="D449" s="159" t="s">
        <v>203</v>
      </c>
      <c r="E449" s="263" t="s">
        <v>1201</v>
      </c>
      <c r="F449" s="264" t="s">
        <v>1202</v>
      </c>
      <c r="G449" s="159" t="s">
        <v>240</v>
      </c>
      <c r="H449" s="299">
        <v>70</v>
      </c>
      <c r="I449" s="160">
        <v>10</v>
      </c>
      <c r="J449" s="161">
        <f t="shared" si="169"/>
        <v>700</v>
      </c>
      <c r="K449" s="264" t="s">
        <v>143</v>
      </c>
      <c r="L449" s="162"/>
      <c r="M449" s="163" t="s">
        <v>1</v>
      </c>
      <c r="N449" s="164" t="s">
        <v>38</v>
      </c>
      <c r="O449" s="51"/>
      <c r="P449" s="156">
        <f t="shared" si="170"/>
        <v>0</v>
      </c>
      <c r="Q449" s="156">
        <v>1E-4</v>
      </c>
      <c r="R449" s="156">
        <f t="shared" si="171"/>
        <v>7.0000000000000001E-3</v>
      </c>
      <c r="S449" s="230"/>
      <c r="T449" s="230">
        <v>0</v>
      </c>
      <c r="U449" s="234"/>
      <c r="V449" s="157">
        <f t="shared" si="172"/>
        <v>0</v>
      </c>
      <c r="AP449" s="219" t="s">
        <v>263</v>
      </c>
      <c r="AR449" s="219" t="s">
        <v>203</v>
      </c>
      <c r="AS449" s="219" t="s">
        <v>79</v>
      </c>
      <c r="AW449" s="219" t="s">
        <v>137</v>
      </c>
      <c r="BC449" s="158">
        <f t="shared" si="173"/>
        <v>0</v>
      </c>
      <c r="BD449" s="158">
        <f t="shared" si="174"/>
        <v>700</v>
      </c>
      <c r="BE449" s="158">
        <f t="shared" si="175"/>
        <v>0</v>
      </c>
      <c r="BF449" s="158">
        <f t="shared" si="176"/>
        <v>0</v>
      </c>
      <c r="BG449" s="158">
        <f t="shared" si="177"/>
        <v>0</v>
      </c>
      <c r="BH449" s="219" t="s">
        <v>79</v>
      </c>
      <c r="BI449" s="158">
        <f t="shared" si="178"/>
        <v>700</v>
      </c>
      <c r="BJ449" s="219" t="s">
        <v>193</v>
      </c>
      <c r="BK449" s="219" t="s">
        <v>1203</v>
      </c>
      <c r="BO449" s="315"/>
      <c r="BP449" s="316">
        <f t="shared" si="179"/>
        <v>0</v>
      </c>
      <c r="BQ449" s="317"/>
      <c r="BR449" s="316">
        <f t="shared" si="180"/>
        <v>0</v>
      </c>
      <c r="BS449" s="315"/>
      <c r="BT449" s="316">
        <f t="shared" si="181"/>
        <v>0</v>
      </c>
    </row>
    <row r="450" spans="1:72" s="217" customFormat="1" ht="16.5" customHeight="1" x14ac:dyDescent="0.2">
      <c r="A450" s="172"/>
      <c r="B450" s="26"/>
      <c r="C450" s="186" t="s">
        <v>1204</v>
      </c>
      <c r="D450" s="159" t="s">
        <v>203</v>
      </c>
      <c r="E450" s="263" t="s">
        <v>1205</v>
      </c>
      <c r="F450" s="264" t="s">
        <v>1206</v>
      </c>
      <c r="G450" s="159" t="s">
        <v>240</v>
      </c>
      <c r="H450" s="299">
        <v>520</v>
      </c>
      <c r="I450" s="160">
        <v>12</v>
      </c>
      <c r="J450" s="161">
        <f t="shared" si="169"/>
        <v>6240</v>
      </c>
      <c r="K450" s="264" t="s">
        <v>143</v>
      </c>
      <c r="L450" s="162"/>
      <c r="M450" s="163" t="s">
        <v>1</v>
      </c>
      <c r="N450" s="164" t="s">
        <v>38</v>
      </c>
      <c r="O450" s="51"/>
      <c r="P450" s="156">
        <f t="shared" si="170"/>
        <v>0</v>
      </c>
      <c r="Q450" s="156">
        <v>1.2E-4</v>
      </c>
      <c r="R450" s="156">
        <f t="shared" si="171"/>
        <v>6.2400000000000004E-2</v>
      </c>
      <c r="S450" s="230"/>
      <c r="T450" s="230">
        <v>0</v>
      </c>
      <c r="U450" s="234"/>
      <c r="V450" s="157">
        <f t="shared" si="172"/>
        <v>0</v>
      </c>
      <c r="AP450" s="219" t="s">
        <v>263</v>
      </c>
      <c r="AR450" s="219" t="s">
        <v>203</v>
      </c>
      <c r="AS450" s="219" t="s">
        <v>79</v>
      </c>
      <c r="AW450" s="219" t="s">
        <v>137</v>
      </c>
      <c r="BC450" s="158">
        <f t="shared" si="173"/>
        <v>0</v>
      </c>
      <c r="BD450" s="158">
        <f t="shared" si="174"/>
        <v>6240</v>
      </c>
      <c r="BE450" s="158">
        <f t="shared" si="175"/>
        <v>0</v>
      </c>
      <c r="BF450" s="158">
        <f t="shared" si="176"/>
        <v>0</v>
      </c>
      <c r="BG450" s="158">
        <f t="shared" si="177"/>
        <v>0</v>
      </c>
      <c r="BH450" s="219" t="s">
        <v>79</v>
      </c>
      <c r="BI450" s="158">
        <f t="shared" si="178"/>
        <v>6240</v>
      </c>
      <c r="BJ450" s="219" t="s">
        <v>193</v>
      </c>
      <c r="BK450" s="219" t="s">
        <v>1207</v>
      </c>
      <c r="BO450" s="315"/>
      <c r="BP450" s="316">
        <f t="shared" si="179"/>
        <v>0</v>
      </c>
      <c r="BQ450" s="317"/>
      <c r="BR450" s="316">
        <f t="shared" si="180"/>
        <v>0</v>
      </c>
      <c r="BS450" s="315"/>
      <c r="BT450" s="316">
        <f t="shared" si="181"/>
        <v>0</v>
      </c>
    </row>
    <row r="451" spans="1:72" s="217" customFormat="1" ht="16.5" customHeight="1" x14ac:dyDescent="0.2">
      <c r="A451" s="172"/>
      <c r="B451" s="26"/>
      <c r="C451" s="186" t="s">
        <v>1208</v>
      </c>
      <c r="D451" s="159" t="s">
        <v>203</v>
      </c>
      <c r="E451" s="263" t="s">
        <v>1209</v>
      </c>
      <c r="F451" s="264" t="s">
        <v>1210</v>
      </c>
      <c r="G451" s="159" t="s">
        <v>240</v>
      </c>
      <c r="H451" s="299">
        <v>380</v>
      </c>
      <c r="I451" s="160">
        <v>18</v>
      </c>
      <c r="J451" s="161">
        <f t="shared" si="169"/>
        <v>6840</v>
      </c>
      <c r="K451" s="264" t="s">
        <v>143</v>
      </c>
      <c r="L451" s="162"/>
      <c r="M451" s="163" t="s">
        <v>1</v>
      </c>
      <c r="N451" s="164" t="s">
        <v>38</v>
      </c>
      <c r="O451" s="51"/>
      <c r="P451" s="156">
        <f t="shared" si="170"/>
        <v>0</v>
      </c>
      <c r="Q451" s="156">
        <v>1.7000000000000001E-4</v>
      </c>
      <c r="R451" s="156">
        <f t="shared" si="171"/>
        <v>6.4600000000000005E-2</v>
      </c>
      <c r="S451" s="230"/>
      <c r="T451" s="230">
        <v>0</v>
      </c>
      <c r="U451" s="234"/>
      <c r="V451" s="157">
        <f t="shared" si="172"/>
        <v>0</v>
      </c>
      <c r="AP451" s="219" t="s">
        <v>263</v>
      </c>
      <c r="AR451" s="219" t="s">
        <v>203</v>
      </c>
      <c r="AS451" s="219" t="s">
        <v>79</v>
      </c>
      <c r="AW451" s="219" t="s">
        <v>137</v>
      </c>
      <c r="BC451" s="158">
        <f t="shared" si="173"/>
        <v>0</v>
      </c>
      <c r="BD451" s="158">
        <f t="shared" si="174"/>
        <v>6840</v>
      </c>
      <c r="BE451" s="158">
        <f t="shared" si="175"/>
        <v>0</v>
      </c>
      <c r="BF451" s="158">
        <f t="shared" si="176"/>
        <v>0</v>
      </c>
      <c r="BG451" s="158">
        <f t="shared" si="177"/>
        <v>0</v>
      </c>
      <c r="BH451" s="219" t="s">
        <v>79</v>
      </c>
      <c r="BI451" s="158">
        <f t="shared" si="178"/>
        <v>6840</v>
      </c>
      <c r="BJ451" s="219" t="s">
        <v>193</v>
      </c>
      <c r="BK451" s="219" t="s">
        <v>1211</v>
      </c>
      <c r="BO451" s="315"/>
      <c r="BP451" s="316">
        <f t="shared" si="179"/>
        <v>0</v>
      </c>
      <c r="BQ451" s="317"/>
      <c r="BR451" s="316">
        <f t="shared" si="180"/>
        <v>0</v>
      </c>
      <c r="BS451" s="315"/>
      <c r="BT451" s="316">
        <f t="shared" si="181"/>
        <v>0</v>
      </c>
    </row>
    <row r="452" spans="1:72" s="217" customFormat="1" ht="16.5" customHeight="1" x14ac:dyDescent="0.2">
      <c r="A452" s="172"/>
      <c r="B452" s="26"/>
      <c r="C452" s="186" t="s">
        <v>1212</v>
      </c>
      <c r="D452" s="159" t="s">
        <v>203</v>
      </c>
      <c r="E452" s="263" t="s">
        <v>1213</v>
      </c>
      <c r="F452" s="264" t="s">
        <v>1214</v>
      </c>
      <c r="G452" s="159" t="s">
        <v>240</v>
      </c>
      <c r="H452" s="299">
        <v>120</v>
      </c>
      <c r="I452" s="160">
        <v>85</v>
      </c>
      <c r="J452" s="161">
        <f t="shared" si="169"/>
        <v>10200</v>
      </c>
      <c r="K452" s="264" t="s">
        <v>143</v>
      </c>
      <c r="L452" s="162"/>
      <c r="M452" s="163" t="s">
        <v>1</v>
      </c>
      <c r="N452" s="164" t="s">
        <v>38</v>
      </c>
      <c r="O452" s="51"/>
      <c r="P452" s="156">
        <f t="shared" si="170"/>
        <v>0</v>
      </c>
      <c r="Q452" s="156">
        <v>6.3000000000000003E-4</v>
      </c>
      <c r="R452" s="156">
        <f t="shared" si="171"/>
        <v>7.5600000000000001E-2</v>
      </c>
      <c r="S452" s="230"/>
      <c r="T452" s="230">
        <v>0</v>
      </c>
      <c r="U452" s="234"/>
      <c r="V452" s="157">
        <f t="shared" si="172"/>
        <v>0</v>
      </c>
      <c r="AP452" s="219" t="s">
        <v>263</v>
      </c>
      <c r="AR452" s="219" t="s">
        <v>203</v>
      </c>
      <c r="AS452" s="219" t="s">
        <v>79</v>
      </c>
      <c r="AW452" s="219" t="s">
        <v>137</v>
      </c>
      <c r="BC452" s="158">
        <f t="shared" si="173"/>
        <v>0</v>
      </c>
      <c r="BD452" s="158">
        <f t="shared" si="174"/>
        <v>10200</v>
      </c>
      <c r="BE452" s="158">
        <f t="shared" si="175"/>
        <v>0</v>
      </c>
      <c r="BF452" s="158">
        <f t="shared" si="176"/>
        <v>0</v>
      </c>
      <c r="BG452" s="158">
        <f t="shared" si="177"/>
        <v>0</v>
      </c>
      <c r="BH452" s="219" t="s">
        <v>79</v>
      </c>
      <c r="BI452" s="158">
        <f t="shared" si="178"/>
        <v>10200</v>
      </c>
      <c r="BJ452" s="219" t="s">
        <v>193</v>
      </c>
      <c r="BK452" s="219" t="s">
        <v>1215</v>
      </c>
      <c r="BO452" s="315"/>
      <c r="BP452" s="316">
        <f t="shared" si="179"/>
        <v>0</v>
      </c>
      <c r="BQ452" s="317"/>
      <c r="BR452" s="316">
        <f t="shared" si="180"/>
        <v>0</v>
      </c>
      <c r="BS452" s="315"/>
      <c r="BT452" s="316">
        <f t="shared" si="181"/>
        <v>0</v>
      </c>
    </row>
    <row r="453" spans="1:72" s="217" customFormat="1" ht="16.5" customHeight="1" x14ac:dyDescent="0.2">
      <c r="A453" s="172"/>
      <c r="B453" s="26"/>
      <c r="C453" s="186" t="s">
        <v>1216</v>
      </c>
      <c r="D453" s="159" t="s">
        <v>203</v>
      </c>
      <c r="E453" s="263" t="s">
        <v>1217</v>
      </c>
      <c r="F453" s="264" t="s">
        <v>1218</v>
      </c>
      <c r="G453" s="159" t="s">
        <v>240</v>
      </c>
      <c r="H453" s="299">
        <v>15</v>
      </c>
      <c r="I453" s="160">
        <v>220</v>
      </c>
      <c r="J453" s="161">
        <f t="shared" si="169"/>
        <v>3300</v>
      </c>
      <c r="K453" s="264" t="s">
        <v>143</v>
      </c>
      <c r="L453" s="162"/>
      <c r="M453" s="163" t="s">
        <v>1</v>
      </c>
      <c r="N453" s="164" t="s">
        <v>38</v>
      </c>
      <c r="O453" s="51"/>
      <c r="P453" s="156">
        <f t="shared" si="170"/>
        <v>0</v>
      </c>
      <c r="Q453" s="156">
        <v>1.57E-3</v>
      </c>
      <c r="R453" s="156">
        <f t="shared" si="171"/>
        <v>2.3550000000000001E-2</v>
      </c>
      <c r="S453" s="230"/>
      <c r="T453" s="230">
        <v>0</v>
      </c>
      <c r="U453" s="234"/>
      <c r="V453" s="157">
        <f t="shared" si="172"/>
        <v>0</v>
      </c>
      <c r="AP453" s="219" t="s">
        <v>263</v>
      </c>
      <c r="AR453" s="219" t="s">
        <v>203</v>
      </c>
      <c r="AS453" s="219" t="s">
        <v>79</v>
      </c>
      <c r="AW453" s="219" t="s">
        <v>137</v>
      </c>
      <c r="BC453" s="158">
        <f t="shared" si="173"/>
        <v>0</v>
      </c>
      <c r="BD453" s="158">
        <f t="shared" si="174"/>
        <v>3300</v>
      </c>
      <c r="BE453" s="158">
        <f t="shared" si="175"/>
        <v>0</v>
      </c>
      <c r="BF453" s="158">
        <f t="shared" si="176"/>
        <v>0</v>
      </c>
      <c r="BG453" s="158">
        <f t="shared" si="177"/>
        <v>0</v>
      </c>
      <c r="BH453" s="219" t="s">
        <v>79</v>
      </c>
      <c r="BI453" s="158">
        <f t="shared" si="178"/>
        <v>3300</v>
      </c>
      <c r="BJ453" s="219" t="s">
        <v>193</v>
      </c>
      <c r="BK453" s="219" t="s">
        <v>1219</v>
      </c>
      <c r="BO453" s="315"/>
      <c r="BP453" s="316">
        <f t="shared" si="179"/>
        <v>0</v>
      </c>
      <c r="BQ453" s="317"/>
      <c r="BR453" s="316">
        <f t="shared" si="180"/>
        <v>0</v>
      </c>
      <c r="BS453" s="315"/>
      <c r="BT453" s="316">
        <f t="shared" si="181"/>
        <v>0</v>
      </c>
    </row>
    <row r="454" spans="1:72" s="217" customFormat="1" ht="16.5" customHeight="1" x14ac:dyDescent="0.2">
      <c r="A454" s="172"/>
      <c r="B454" s="26"/>
      <c r="C454" s="186" t="s">
        <v>1220</v>
      </c>
      <c r="D454" s="159" t="s">
        <v>203</v>
      </c>
      <c r="E454" s="263" t="s">
        <v>1221</v>
      </c>
      <c r="F454" s="264" t="s">
        <v>1222</v>
      </c>
      <c r="G454" s="159" t="s">
        <v>240</v>
      </c>
      <c r="H454" s="299">
        <v>20</v>
      </c>
      <c r="I454" s="160">
        <v>18</v>
      </c>
      <c r="J454" s="161">
        <f t="shared" si="169"/>
        <v>360</v>
      </c>
      <c r="K454" s="264" t="s">
        <v>143</v>
      </c>
      <c r="L454" s="162"/>
      <c r="M454" s="163" t="s">
        <v>1</v>
      </c>
      <c r="N454" s="164" t="s">
        <v>38</v>
      </c>
      <c r="O454" s="51"/>
      <c r="P454" s="156">
        <f t="shared" si="170"/>
        <v>0</v>
      </c>
      <c r="Q454" s="156">
        <v>1.6000000000000001E-4</v>
      </c>
      <c r="R454" s="156">
        <f t="shared" si="171"/>
        <v>3.2000000000000002E-3</v>
      </c>
      <c r="S454" s="230"/>
      <c r="T454" s="230">
        <v>0</v>
      </c>
      <c r="U454" s="234"/>
      <c r="V454" s="157">
        <f t="shared" si="172"/>
        <v>0</v>
      </c>
      <c r="AP454" s="219" t="s">
        <v>263</v>
      </c>
      <c r="AR454" s="219" t="s">
        <v>203</v>
      </c>
      <c r="AS454" s="219" t="s">
        <v>79</v>
      </c>
      <c r="AW454" s="219" t="s">
        <v>137</v>
      </c>
      <c r="BC454" s="158">
        <f t="shared" si="173"/>
        <v>0</v>
      </c>
      <c r="BD454" s="158">
        <f t="shared" si="174"/>
        <v>360</v>
      </c>
      <c r="BE454" s="158">
        <f t="shared" si="175"/>
        <v>0</v>
      </c>
      <c r="BF454" s="158">
        <f t="shared" si="176"/>
        <v>0</v>
      </c>
      <c r="BG454" s="158">
        <f t="shared" si="177"/>
        <v>0</v>
      </c>
      <c r="BH454" s="219" t="s">
        <v>79</v>
      </c>
      <c r="BI454" s="158">
        <f t="shared" si="178"/>
        <v>360</v>
      </c>
      <c r="BJ454" s="219" t="s">
        <v>193</v>
      </c>
      <c r="BK454" s="219" t="s">
        <v>1223</v>
      </c>
      <c r="BO454" s="315"/>
      <c r="BP454" s="316">
        <f t="shared" si="179"/>
        <v>0</v>
      </c>
      <c r="BQ454" s="317"/>
      <c r="BR454" s="316">
        <f t="shared" si="180"/>
        <v>0</v>
      </c>
      <c r="BS454" s="315"/>
      <c r="BT454" s="316">
        <f t="shared" si="181"/>
        <v>0</v>
      </c>
    </row>
    <row r="455" spans="1:72" s="217" customFormat="1" ht="16.5" customHeight="1" x14ac:dyDescent="0.2">
      <c r="A455" s="172"/>
      <c r="B455" s="26"/>
      <c r="C455" s="186" t="s">
        <v>1224</v>
      </c>
      <c r="D455" s="159" t="s">
        <v>203</v>
      </c>
      <c r="E455" s="263" t="s">
        <v>1225</v>
      </c>
      <c r="F455" s="264" t="s">
        <v>1226</v>
      </c>
      <c r="G455" s="159" t="s">
        <v>240</v>
      </c>
      <c r="H455" s="299">
        <v>45</v>
      </c>
      <c r="I455" s="160">
        <v>27</v>
      </c>
      <c r="J455" s="161">
        <f t="shared" si="169"/>
        <v>1215</v>
      </c>
      <c r="K455" s="264" t="s">
        <v>143</v>
      </c>
      <c r="L455" s="162"/>
      <c r="M455" s="163" t="s">
        <v>1</v>
      </c>
      <c r="N455" s="164" t="s">
        <v>38</v>
      </c>
      <c r="O455" s="51"/>
      <c r="P455" s="156">
        <f t="shared" si="170"/>
        <v>0</v>
      </c>
      <c r="Q455" s="156">
        <v>2.5000000000000001E-4</v>
      </c>
      <c r="R455" s="156">
        <f t="shared" si="171"/>
        <v>1.125E-2</v>
      </c>
      <c r="S455" s="230"/>
      <c r="T455" s="230">
        <v>0</v>
      </c>
      <c r="U455" s="234"/>
      <c r="V455" s="157">
        <f t="shared" si="172"/>
        <v>0</v>
      </c>
      <c r="AP455" s="219" t="s">
        <v>263</v>
      </c>
      <c r="AR455" s="219" t="s">
        <v>203</v>
      </c>
      <c r="AS455" s="219" t="s">
        <v>79</v>
      </c>
      <c r="AW455" s="219" t="s">
        <v>137</v>
      </c>
      <c r="BC455" s="158">
        <f t="shared" si="173"/>
        <v>0</v>
      </c>
      <c r="BD455" s="158">
        <f t="shared" si="174"/>
        <v>1215</v>
      </c>
      <c r="BE455" s="158">
        <f t="shared" si="175"/>
        <v>0</v>
      </c>
      <c r="BF455" s="158">
        <f t="shared" si="176"/>
        <v>0</v>
      </c>
      <c r="BG455" s="158">
        <f t="shared" si="177"/>
        <v>0</v>
      </c>
      <c r="BH455" s="219" t="s">
        <v>79</v>
      </c>
      <c r="BI455" s="158">
        <f t="shared" si="178"/>
        <v>1215</v>
      </c>
      <c r="BJ455" s="219" t="s">
        <v>193</v>
      </c>
      <c r="BK455" s="219" t="s">
        <v>1227</v>
      </c>
      <c r="BO455" s="315"/>
      <c r="BP455" s="316">
        <f t="shared" si="179"/>
        <v>0</v>
      </c>
      <c r="BQ455" s="317"/>
      <c r="BR455" s="316">
        <f t="shared" si="180"/>
        <v>0</v>
      </c>
      <c r="BS455" s="315"/>
      <c r="BT455" s="316">
        <f t="shared" si="181"/>
        <v>0</v>
      </c>
    </row>
    <row r="456" spans="1:72" s="217" customFormat="1" ht="16.5" customHeight="1" x14ac:dyDescent="0.2">
      <c r="A456" s="172"/>
      <c r="B456" s="26"/>
      <c r="C456" s="186" t="s">
        <v>1228</v>
      </c>
      <c r="D456" s="159" t="s">
        <v>203</v>
      </c>
      <c r="E456" s="263" t="s">
        <v>1229</v>
      </c>
      <c r="F456" s="264" t="s">
        <v>1230</v>
      </c>
      <c r="G456" s="159" t="s">
        <v>240</v>
      </c>
      <c r="H456" s="299">
        <v>8</v>
      </c>
      <c r="I456" s="160">
        <v>39</v>
      </c>
      <c r="J456" s="161">
        <f t="shared" si="169"/>
        <v>312</v>
      </c>
      <c r="K456" s="264" t="s">
        <v>143</v>
      </c>
      <c r="L456" s="162"/>
      <c r="M456" s="163" t="s">
        <v>1</v>
      </c>
      <c r="N456" s="164" t="s">
        <v>38</v>
      </c>
      <c r="O456" s="51"/>
      <c r="P456" s="156">
        <f t="shared" si="170"/>
        <v>0</v>
      </c>
      <c r="Q456" s="156">
        <v>2.4000000000000001E-4</v>
      </c>
      <c r="R456" s="156">
        <f t="shared" si="171"/>
        <v>1.92E-3</v>
      </c>
      <c r="S456" s="230"/>
      <c r="T456" s="230">
        <v>0</v>
      </c>
      <c r="U456" s="234"/>
      <c r="V456" s="157">
        <f t="shared" si="172"/>
        <v>0</v>
      </c>
      <c r="AP456" s="219" t="s">
        <v>263</v>
      </c>
      <c r="AR456" s="219" t="s">
        <v>203</v>
      </c>
      <c r="AS456" s="219" t="s">
        <v>79</v>
      </c>
      <c r="AW456" s="219" t="s">
        <v>137</v>
      </c>
      <c r="BC456" s="158">
        <f t="shared" si="173"/>
        <v>0</v>
      </c>
      <c r="BD456" s="158">
        <f t="shared" si="174"/>
        <v>312</v>
      </c>
      <c r="BE456" s="158">
        <f t="shared" si="175"/>
        <v>0</v>
      </c>
      <c r="BF456" s="158">
        <f t="shared" si="176"/>
        <v>0</v>
      </c>
      <c r="BG456" s="158">
        <f t="shared" si="177"/>
        <v>0</v>
      </c>
      <c r="BH456" s="219" t="s">
        <v>79</v>
      </c>
      <c r="BI456" s="158">
        <f t="shared" si="178"/>
        <v>312</v>
      </c>
      <c r="BJ456" s="219" t="s">
        <v>193</v>
      </c>
      <c r="BK456" s="219" t="s">
        <v>1231</v>
      </c>
      <c r="BO456" s="315"/>
      <c r="BP456" s="316">
        <f t="shared" si="179"/>
        <v>0</v>
      </c>
      <c r="BQ456" s="317"/>
      <c r="BR456" s="316">
        <f t="shared" si="180"/>
        <v>0</v>
      </c>
      <c r="BS456" s="315"/>
      <c r="BT456" s="316">
        <f t="shared" si="181"/>
        <v>0</v>
      </c>
    </row>
    <row r="457" spans="1:72" s="217" customFormat="1" ht="16.5" customHeight="1" x14ac:dyDescent="0.2">
      <c r="A457" s="172"/>
      <c r="B457" s="26"/>
      <c r="C457" s="170" t="s">
        <v>1232</v>
      </c>
      <c r="D457" s="151" t="s">
        <v>139</v>
      </c>
      <c r="E457" s="261" t="s">
        <v>1233</v>
      </c>
      <c r="F457" s="262" t="s">
        <v>1234</v>
      </c>
      <c r="G457" s="151" t="s">
        <v>240</v>
      </c>
      <c r="H457" s="298">
        <v>140</v>
      </c>
      <c r="I457" s="152">
        <v>20</v>
      </c>
      <c r="J457" s="153">
        <f t="shared" si="169"/>
        <v>2800</v>
      </c>
      <c r="K457" s="262" t="s">
        <v>143</v>
      </c>
      <c r="L457" s="30"/>
      <c r="M457" s="154" t="s">
        <v>1</v>
      </c>
      <c r="N457" s="155" t="s">
        <v>38</v>
      </c>
      <c r="O457" s="51"/>
      <c r="P457" s="156">
        <f t="shared" si="170"/>
        <v>0</v>
      </c>
      <c r="Q457" s="156">
        <v>0</v>
      </c>
      <c r="R457" s="156">
        <f t="shared" si="171"/>
        <v>0</v>
      </c>
      <c r="S457" s="230"/>
      <c r="T457" s="230">
        <v>0</v>
      </c>
      <c r="U457" s="234"/>
      <c r="V457" s="157">
        <f t="shared" si="172"/>
        <v>0</v>
      </c>
      <c r="AP457" s="219" t="s">
        <v>193</v>
      </c>
      <c r="AR457" s="219" t="s">
        <v>139</v>
      </c>
      <c r="AS457" s="219" t="s">
        <v>79</v>
      </c>
      <c r="AW457" s="219" t="s">
        <v>137</v>
      </c>
      <c r="BC457" s="158">
        <f t="shared" si="173"/>
        <v>0</v>
      </c>
      <c r="BD457" s="158">
        <f t="shared" si="174"/>
        <v>2800</v>
      </c>
      <c r="BE457" s="158">
        <f t="shared" si="175"/>
        <v>0</v>
      </c>
      <c r="BF457" s="158">
        <f t="shared" si="176"/>
        <v>0</v>
      </c>
      <c r="BG457" s="158">
        <f t="shared" si="177"/>
        <v>0</v>
      </c>
      <c r="BH457" s="219" t="s">
        <v>79</v>
      </c>
      <c r="BI457" s="158">
        <f t="shared" si="178"/>
        <v>2800</v>
      </c>
      <c r="BJ457" s="219" t="s">
        <v>193</v>
      </c>
      <c r="BK457" s="219" t="s">
        <v>1235</v>
      </c>
      <c r="BO457" s="315"/>
      <c r="BP457" s="316">
        <f t="shared" si="179"/>
        <v>0</v>
      </c>
      <c r="BQ457" s="317"/>
      <c r="BR457" s="316">
        <f t="shared" si="180"/>
        <v>0</v>
      </c>
      <c r="BS457" s="315"/>
      <c r="BT457" s="316">
        <f t="shared" si="181"/>
        <v>0</v>
      </c>
    </row>
    <row r="458" spans="1:72" s="217" customFormat="1" ht="16.5" customHeight="1" x14ac:dyDescent="0.2">
      <c r="A458" s="172"/>
      <c r="B458" s="26"/>
      <c r="C458" s="170" t="s">
        <v>1236</v>
      </c>
      <c r="D458" s="151" t="s">
        <v>139</v>
      </c>
      <c r="E458" s="261" t="s">
        <v>1237</v>
      </c>
      <c r="F458" s="262" t="s">
        <v>1238</v>
      </c>
      <c r="G458" s="151" t="s">
        <v>240</v>
      </c>
      <c r="H458" s="298">
        <v>80</v>
      </c>
      <c r="I458" s="152">
        <v>25</v>
      </c>
      <c r="J458" s="153">
        <f t="shared" si="169"/>
        <v>2000</v>
      </c>
      <c r="K458" s="262" t="s">
        <v>143</v>
      </c>
      <c r="L458" s="30"/>
      <c r="M458" s="154" t="s">
        <v>1</v>
      </c>
      <c r="N458" s="155" t="s">
        <v>38</v>
      </c>
      <c r="O458" s="51"/>
      <c r="P458" s="156">
        <f t="shared" si="170"/>
        <v>0</v>
      </c>
      <c r="Q458" s="156">
        <v>0</v>
      </c>
      <c r="R458" s="156">
        <f t="shared" si="171"/>
        <v>0</v>
      </c>
      <c r="S458" s="230"/>
      <c r="T458" s="230">
        <v>0</v>
      </c>
      <c r="U458" s="234"/>
      <c r="V458" s="157">
        <f t="shared" si="172"/>
        <v>0</v>
      </c>
      <c r="AP458" s="219" t="s">
        <v>193</v>
      </c>
      <c r="AR458" s="219" t="s">
        <v>139</v>
      </c>
      <c r="AS458" s="219" t="s">
        <v>79</v>
      </c>
      <c r="AW458" s="219" t="s">
        <v>137</v>
      </c>
      <c r="BC458" s="158">
        <f t="shared" si="173"/>
        <v>0</v>
      </c>
      <c r="BD458" s="158">
        <f t="shared" si="174"/>
        <v>2000</v>
      </c>
      <c r="BE458" s="158">
        <f t="shared" si="175"/>
        <v>0</v>
      </c>
      <c r="BF458" s="158">
        <f t="shared" si="176"/>
        <v>0</v>
      </c>
      <c r="BG458" s="158">
        <f t="shared" si="177"/>
        <v>0</v>
      </c>
      <c r="BH458" s="219" t="s">
        <v>79</v>
      </c>
      <c r="BI458" s="158">
        <f t="shared" si="178"/>
        <v>2000</v>
      </c>
      <c r="BJ458" s="219" t="s">
        <v>193</v>
      </c>
      <c r="BK458" s="219" t="s">
        <v>1239</v>
      </c>
      <c r="BO458" s="315"/>
      <c r="BP458" s="316">
        <f t="shared" si="179"/>
        <v>0</v>
      </c>
      <c r="BQ458" s="317"/>
      <c r="BR458" s="316">
        <f t="shared" si="180"/>
        <v>0</v>
      </c>
      <c r="BS458" s="315"/>
      <c r="BT458" s="316">
        <f t="shared" si="181"/>
        <v>0</v>
      </c>
    </row>
    <row r="459" spans="1:72" s="217" customFormat="1" ht="16.5" customHeight="1" x14ac:dyDescent="0.2">
      <c r="A459" s="172"/>
      <c r="B459" s="26"/>
      <c r="C459" s="186" t="s">
        <v>1240</v>
      </c>
      <c r="D459" s="159" t="s">
        <v>203</v>
      </c>
      <c r="E459" s="263" t="s">
        <v>1241</v>
      </c>
      <c r="F459" s="264" t="s">
        <v>1242</v>
      </c>
      <c r="G459" s="159" t="s">
        <v>240</v>
      </c>
      <c r="H459" s="299">
        <v>140</v>
      </c>
      <c r="I459" s="160">
        <v>11</v>
      </c>
      <c r="J459" s="161">
        <f t="shared" si="169"/>
        <v>1540</v>
      </c>
      <c r="K459" s="264" t="s">
        <v>143</v>
      </c>
      <c r="L459" s="162"/>
      <c r="M459" s="163" t="s">
        <v>1</v>
      </c>
      <c r="N459" s="164" t="s">
        <v>38</v>
      </c>
      <c r="O459" s="51"/>
      <c r="P459" s="156">
        <f t="shared" si="170"/>
        <v>0</v>
      </c>
      <c r="Q459" s="156">
        <v>5.0000000000000002E-5</v>
      </c>
      <c r="R459" s="156">
        <f t="shared" si="171"/>
        <v>7.0000000000000001E-3</v>
      </c>
      <c r="S459" s="230"/>
      <c r="T459" s="230">
        <v>0</v>
      </c>
      <c r="U459" s="234"/>
      <c r="V459" s="157">
        <f t="shared" si="172"/>
        <v>0</v>
      </c>
      <c r="AP459" s="219" t="s">
        <v>263</v>
      </c>
      <c r="AR459" s="219" t="s">
        <v>203</v>
      </c>
      <c r="AS459" s="219" t="s">
        <v>79</v>
      </c>
      <c r="AW459" s="219" t="s">
        <v>137</v>
      </c>
      <c r="BC459" s="158">
        <f t="shared" si="173"/>
        <v>0</v>
      </c>
      <c r="BD459" s="158">
        <f t="shared" si="174"/>
        <v>1540</v>
      </c>
      <c r="BE459" s="158">
        <f t="shared" si="175"/>
        <v>0</v>
      </c>
      <c r="BF459" s="158">
        <f t="shared" si="176"/>
        <v>0</v>
      </c>
      <c r="BG459" s="158">
        <f t="shared" si="177"/>
        <v>0</v>
      </c>
      <c r="BH459" s="219" t="s">
        <v>79</v>
      </c>
      <c r="BI459" s="158">
        <f t="shared" si="178"/>
        <v>1540</v>
      </c>
      <c r="BJ459" s="219" t="s">
        <v>193</v>
      </c>
      <c r="BK459" s="219" t="s">
        <v>1243</v>
      </c>
      <c r="BO459" s="315"/>
      <c r="BP459" s="316">
        <f t="shared" si="179"/>
        <v>0</v>
      </c>
      <c r="BQ459" s="317"/>
      <c r="BR459" s="316">
        <f t="shared" si="180"/>
        <v>0</v>
      </c>
      <c r="BS459" s="315"/>
      <c r="BT459" s="316">
        <f t="shared" si="181"/>
        <v>0</v>
      </c>
    </row>
    <row r="460" spans="1:72" s="217" customFormat="1" ht="16.5" customHeight="1" x14ac:dyDescent="0.2">
      <c r="A460" s="172"/>
      <c r="B460" s="26"/>
      <c r="C460" s="186" t="s">
        <v>1244</v>
      </c>
      <c r="D460" s="159" t="s">
        <v>203</v>
      </c>
      <c r="E460" s="263" t="s">
        <v>1245</v>
      </c>
      <c r="F460" s="264" t="s">
        <v>1246</v>
      </c>
      <c r="G460" s="159" t="s">
        <v>240</v>
      </c>
      <c r="H460" s="299">
        <v>80</v>
      </c>
      <c r="I460" s="160">
        <v>33</v>
      </c>
      <c r="J460" s="161">
        <f t="shared" si="169"/>
        <v>2640</v>
      </c>
      <c r="K460" s="264" t="s">
        <v>143</v>
      </c>
      <c r="L460" s="162"/>
      <c r="M460" s="163" t="s">
        <v>1</v>
      </c>
      <c r="N460" s="164" t="s">
        <v>38</v>
      </c>
      <c r="O460" s="51"/>
      <c r="P460" s="156">
        <f t="shared" si="170"/>
        <v>0</v>
      </c>
      <c r="Q460" s="156">
        <v>2.9999999999999997E-4</v>
      </c>
      <c r="R460" s="156">
        <f t="shared" si="171"/>
        <v>2.3999999999999997E-2</v>
      </c>
      <c r="S460" s="230"/>
      <c r="T460" s="230">
        <v>0</v>
      </c>
      <c r="U460" s="234"/>
      <c r="V460" s="157">
        <f t="shared" si="172"/>
        <v>0</v>
      </c>
      <c r="AP460" s="219" t="s">
        <v>263</v>
      </c>
      <c r="AR460" s="219" t="s">
        <v>203</v>
      </c>
      <c r="AS460" s="219" t="s">
        <v>79</v>
      </c>
      <c r="AW460" s="219" t="s">
        <v>137</v>
      </c>
      <c r="BC460" s="158">
        <f t="shared" si="173"/>
        <v>0</v>
      </c>
      <c r="BD460" s="158">
        <f t="shared" si="174"/>
        <v>2640</v>
      </c>
      <c r="BE460" s="158">
        <f t="shared" si="175"/>
        <v>0</v>
      </c>
      <c r="BF460" s="158">
        <f t="shared" si="176"/>
        <v>0</v>
      </c>
      <c r="BG460" s="158">
        <f t="shared" si="177"/>
        <v>0</v>
      </c>
      <c r="BH460" s="219" t="s">
        <v>79</v>
      </c>
      <c r="BI460" s="158">
        <f t="shared" si="178"/>
        <v>2640</v>
      </c>
      <c r="BJ460" s="219" t="s">
        <v>193</v>
      </c>
      <c r="BK460" s="219" t="s">
        <v>1247</v>
      </c>
      <c r="BO460" s="315"/>
      <c r="BP460" s="316">
        <f t="shared" si="179"/>
        <v>0</v>
      </c>
      <c r="BQ460" s="317"/>
      <c r="BR460" s="316">
        <f t="shared" si="180"/>
        <v>0</v>
      </c>
      <c r="BS460" s="315"/>
      <c r="BT460" s="316">
        <f t="shared" si="181"/>
        <v>0</v>
      </c>
    </row>
    <row r="461" spans="1:72" s="217" customFormat="1" ht="16.5" customHeight="1" x14ac:dyDescent="0.2">
      <c r="A461" s="172"/>
      <c r="B461" s="26"/>
      <c r="C461" s="170" t="s">
        <v>1248</v>
      </c>
      <c r="D461" s="151" t="s">
        <v>139</v>
      </c>
      <c r="E461" s="261" t="s">
        <v>1249</v>
      </c>
      <c r="F461" s="262" t="s">
        <v>1250</v>
      </c>
      <c r="G461" s="151" t="s">
        <v>257</v>
      </c>
      <c r="H461" s="298">
        <v>68</v>
      </c>
      <c r="I461" s="152">
        <v>105</v>
      </c>
      <c r="J461" s="153">
        <f t="shared" si="169"/>
        <v>7140</v>
      </c>
      <c r="K461" s="262" t="s">
        <v>143</v>
      </c>
      <c r="L461" s="30"/>
      <c r="M461" s="154" t="s">
        <v>1</v>
      </c>
      <c r="N461" s="155" t="s">
        <v>38</v>
      </c>
      <c r="O461" s="51"/>
      <c r="P461" s="156">
        <f t="shared" si="170"/>
        <v>0</v>
      </c>
      <c r="Q461" s="156">
        <v>0</v>
      </c>
      <c r="R461" s="156">
        <f t="shared" si="171"/>
        <v>0</v>
      </c>
      <c r="S461" s="230"/>
      <c r="T461" s="230">
        <v>0</v>
      </c>
      <c r="U461" s="234"/>
      <c r="V461" s="157">
        <f t="shared" si="172"/>
        <v>0</v>
      </c>
      <c r="AP461" s="219" t="s">
        <v>193</v>
      </c>
      <c r="AR461" s="219" t="s">
        <v>139</v>
      </c>
      <c r="AS461" s="219" t="s">
        <v>79</v>
      </c>
      <c r="AW461" s="219" t="s">
        <v>137</v>
      </c>
      <c r="BC461" s="158">
        <f t="shared" si="173"/>
        <v>0</v>
      </c>
      <c r="BD461" s="158">
        <f t="shared" si="174"/>
        <v>7140</v>
      </c>
      <c r="BE461" s="158">
        <f t="shared" si="175"/>
        <v>0</v>
      </c>
      <c r="BF461" s="158">
        <f t="shared" si="176"/>
        <v>0</v>
      </c>
      <c r="BG461" s="158">
        <f t="shared" si="177"/>
        <v>0</v>
      </c>
      <c r="BH461" s="219" t="s">
        <v>79</v>
      </c>
      <c r="BI461" s="158">
        <f t="shared" si="178"/>
        <v>7140</v>
      </c>
      <c r="BJ461" s="219" t="s">
        <v>193</v>
      </c>
      <c r="BK461" s="219" t="s">
        <v>1251</v>
      </c>
      <c r="BO461" s="315"/>
      <c r="BP461" s="316">
        <f t="shared" si="179"/>
        <v>0</v>
      </c>
      <c r="BQ461" s="317"/>
      <c r="BR461" s="316">
        <f t="shared" si="180"/>
        <v>0</v>
      </c>
      <c r="BS461" s="315"/>
      <c r="BT461" s="316">
        <f t="shared" si="181"/>
        <v>0</v>
      </c>
    </row>
    <row r="462" spans="1:72" s="217" customFormat="1" ht="16.5" customHeight="1" x14ac:dyDescent="0.2">
      <c r="A462" s="172"/>
      <c r="B462" s="26"/>
      <c r="C462" s="170" t="s">
        <v>1252</v>
      </c>
      <c r="D462" s="151" t="s">
        <v>139</v>
      </c>
      <c r="E462" s="261" t="s">
        <v>1253</v>
      </c>
      <c r="F462" s="262" t="s">
        <v>1254</v>
      </c>
      <c r="G462" s="151" t="s">
        <v>257</v>
      </c>
      <c r="H462" s="298">
        <v>18</v>
      </c>
      <c r="I462" s="152">
        <v>120</v>
      </c>
      <c r="J462" s="153">
        <f t="shared" si="169"/>
        <v>2160</v>
      </c>
      <c r="K462" s="262" t="s">
        <v>143</v>
      </c>
      <c r="L462" s="30"/>
      <c r="M462" s="154" t="s">
        <v>1</v>
      </c>
      <c r="N462" s="155" t="s">
        <v>38</v>
      </c>
      <c r="O462" s="51"/>
      <c r="P462" s="156">
        <f t="shared" si="170"/>
        <v>0</v>
      </c>
      <c r="Q462" s="156">
        <v>0</v>
      </c>
      <c r="R462" s="156">
        <f t="shared" si="171"/>
        <v>0</v>
      </c>
      <c r="S462" s="230"/>
      <c r="T462" s="230">
        <v>0</v>
      </c>
      <c r="U462" s="234"/>
      <c r="V462" s="157">
        <f t="shared" si="172"/>
        <v>0</v>
      </c>
      <c r="AP462" s="219" t="s">
        <v>193</v>
      </c>
      <c r="AR462" s="219" t="s">
        <v>139</v>
      </c>
      <c r="AS462" s="219" t="s">
        <v>79</v>
      </c>
      <c r="AW462" s="219" t="s">
        <v>137</v>
      </c>
      <c r="BC462" s="158">
        <f t="shared" si="173"/>
        <v>0</v>
      </c>
      <c r="BD462" s="158">
        <f t="shared" si="174"/>
        <v>2160</v>
      </c>
      <c r="BE462" s="158">
        <f t="shared" si="175"/>
        <v>0</v>
      </c>
      <c r="BF462" s="158">
        <f t="shared" si="176"/>
        <v>0</v>
      </c>
      <c r="BG462" s="158">
        <f t="shared" si="177"/>
        <v>0</v>
      </c>
      <c r="BH462" s="219" t="s">
        <v>79</v>
      </c>
      <c r="BI462" s="158">
        <f t="shared" si="178"/>
        <v>2160</v>
      </c>
      <c r="BJ462" s="219" t="s">
        <v>193</v>
      </c>
      <c r="BK462" s="219" t="s">
        <v>1255</v>
      </c>
      <c r="BO462" s="315"/>
      <c r="BP462" s="316">
        <f t="shared" si="179"/>
        <v>0</v>
      </c>
      <c r="BQ462" s="317"/>
      <c r="BR462" s="316">
        <f t="shared" si="180"/>
        <v>0</v>
      </c>
      <c r="BS462" s="315"/>
      <c r="BT462" s="316">
        <f t="shared" si="181"/>
        <v>0</v>
      </c>
    </row>
    <row r="463" spans="1:72" s="217" customFormat="1" ht="16.5" customHeight="1" x14ac:dyDescent="0.2">
      <c r="A463" s="172"/>
      <c r="B463" s="26"/>
      <c r="C463" s="170" t="s">
        <v>1256</v>
      </c>
      <c r="D463" s="151" t="s">
        <v>139</v>
      </c>
      <c r="E463" s="261" t="s">
        <v>1257</v>
      </c>
      <c r="F463" s="262" t="s">
        <v>1258</v>
      </c>
      <c r="G463" s="151" t="s">
        <v>257</v>
      </c>
      <c r="H463" s="298">
        <v>4</v>
      </c>
      <c r="I463" s="152">
        <v>135</v>
      </c>
      <c r="J463" s="153">
        <f t="shared" si="169"/>
        <v>540</v>
      </c>
      <c r="K463" s="262" t="s">
        <v>143</v>
      </c>
      <c r="L463" s="30"/>
      <c r="M463" s="154" t="s">
        <v>1</v>
      </c>
      <c r="N463" s="155" t="s">
        <v>38</v>
      </c>
      <c r="O463" s="51"/>
      <c r="P463" s="156">
        <f t="shared" si="170"/>
        <v>0</v>
      </c>
      <c r="Q463" s="156">
        <v>0</v>
      </c>
      <c r="R463" s="156">
        <f t="shared" si="171"/>
        <v>0</v>
      </c>
      <c r="S463" s="230"/>
      <c r="T463" s="230">
        <v>0</v>
      </c>
      <c r="U463" s="234"/>
      <c r="V463" s="157">
        <f t="shared" si="172"/>
        <v>0</v>
      </c>
      <c r="AP463" s="219" t="s">
        <v>193</v>
      </c>
      <c r="AR463" s="219" t="s">
        <v>139</v>
      </c>
      <c r="AS463" s="219" t="s">
        <v>79</v>
      </c>
      <c r="AW463" s="219" t="s">
        <v>137</v>
      </c>
      <c r="BC463" s="158">
        <f t="shared" si="173"/>
        <v>0</v>
      </c>
      <c r="BD463" s="158">
        <f t="shared" si="174"/>
        <v>540</v>
      </c>
      <c r="BE463" s="158">
        <f t="shared" si="175"/>
        <v>0</v>
      </c>
      <c r="BF463" s="158">
        <f t="shared" si="176"/>
        <v>0</v>
      </c>
      <c r="BG463" s="158">
        <f t="shared" si="177"/>
        <v>0</v>
      </c>
      <c r="BH463" s="219" t="s">
        <v>79</v>
      </c>
      <c r="BI463" s="158">
        <f t="shared" si="178"/>
        <v>540</v>
      </c>
      <c r="BJ463" s="219" t="s">
        <v>193</v>
      </c>
      <c r="BK463" s="219" t="s">
        <v>1259</v>
      </c>
      <c r="BO463" s="315"/>
      <c r="BP463" s="316">
        <f t="shared" si="179"/>
        <v>0</v>
      </c>
      <c r="BQ463" s="317"/>
      <c r="BR463" s="316">
        <f t="shared" si="180"/>
        <v>0</v>
      </c>
      <c r="BS463" s="315"/>
      <c r="BT463" s="316">
        <f t="shared" si="181"/>
        <v>0</v>
      </c>
    </row>
    <row r="464" spans="1:72" s="217" customFormat="1" ht="16.5" customHeight="1" x14ac:dyDescent="0.2">
      <c r="A464" s="172"/>
      <c r="B464" s="26"/>
      <c r="C464" s="170" t="s">
        <v>1260</v>
      </c>
      <c r="D464" s="151" t="s">
        <v>139</v>
      </c>
      <c r="E464" s="261" t="s">
        <v>1261</v>
      </c>
      <c r="F464" s="262" t="s">
        <v>1262</v>
      </c>
      <c r="G464" s="151" t="s">
        <v>240</v>
      </c>
      <c r="H464" s="298">
        <v>42</v>
      </c>
      <c r="I464" s="152">
        <v>25</v>
      </c>
      <c r="J464" s="153">
        <f t="shared" si="169"/>
        <v>1050</v>
      </c>
      <c r="K464" s="262" t="s">
        <v>143</v>
      </c>
      <c r="L464" s="30"/>
      <c r="M464" s="154" t="s">
        <v>1</v>
      </c>
      <c r="N464" s="155" t="s">
        <v>38</v>
      </c>
      <c r="O464" s="51"/>
      <c r="P464" s="156">
        <f t="shared" si="170"/>
        <v>0</v>
      </c>
      <c r="Q464" s="156">
        <v>0</v>
      </c>
      <c r="R464" s="156">
        <f t="shared" si="171"/>
        <v>0</v>
      </c>
      <c r="S464" s="230"/>
      <c r="T464" s="230">
        <v>0</v>
      </c>
      <c r="U464" s="234"/>
      <c r="V464" s="157">
        <f t="shared" si="172"/>
        <v>0</v>
      </c>
      <c r="AP464" s="219" t="s">
        <v>193</v>
      </c>
      <c r="AR464" s="219" t="s">
        <v>139</v>
      </c>
      <c r="AS464" s="219" t="s">
        <v>79</v>
      </c>
      <c r="AW464" s="219" t="s">
        <v>137</v>
      </c>
      <c r="BC464" s="158">
        <f t="shared" si="173"/>
        <v>0</v>
      </c>
      <c r="BD464" s="158">
        <f t="shared" si="174"/>
        <v>1050</v>
      </c>
      <c r="BE464" s="158">
        <f t="shared" si="175"/>
        <v>0</v>
      </c>
      <c r="BF464" s="158">
        <f t="shared" si="176"/>
        <v>0</v>
      </c>
      <c r="BG464" s="158">
        <f t="shared" si="177"/>
        <v>0</v>
      </c>
      <c r="BH464" s="219" t="s">
        <v>79</v>
      </c>
      <c r="BI464" s="158">
        <f t="shared" si="178"/>
        <v>1050</v>
      </c>
      <c r="BJ464" s="219" t="s">
        <v>193</v>
      </c>
      <c r="BK464" s="219" t="s">
        <v>1263</v>
      </c>
      <c r="BO464" s="315"/>
      <c r="BP464" s="316">
        <f t="shared" si="179"/>
        <v>0</v>
      </c>
      <c r="BQ464" s="317"/>
      <c r="BR464" s="316">
        <f t="shared" si="180"/>
        <v>0</v>
      </c>
      <c r="BS464" s="315"/>
      <c r="BT464" s="316">
        <f t="shared" si="181"/>
        <v>0</v>
      </c>
    </row>
    <row r="465" spans="1:72" s="217" customFormat="1" ht="16.5" customHeight="1" x14ac:dyDescent="0.2">
      <c r="A465" s="172"/>
      <c r="B465" s="26"/>
      <c r="C465" s="186" t="s">
        <v>1264</v>
      </c>
      <c r="D465" s="159" t="s">
        <v>203</v>
      </c>
      <c r="E465" s="263" t="s">
        <v>1265</v>
      </c>
      <c r="F465" s="264" t="s">
        <v>1266</v>
      </c>
      <c r="G465" s="159" t="s">
        <v>257</v>
      </c>
      <c r="H465" s="299">
        <v>85</v>
      </c>
      <c r="I465" s="160">
        <v>18</v>
      </c>
      <c r="J465" s="161">
        <f t="shared" si="169"/>
        <v>1530</v>
      </c>
      <c r="K465" s="264" t="s">
        <v>143</v>
      </c>
      <c r="L465" s="162"/>
      <c r="M465" s="163" t="s">
        <v>1</v>
      </c>
      <c r="N465" s="164" t="s">
        <v>38</v>
      </c>
      <c r="O465" s="51"/>
      <c r="P465" s="156">
        <f t="shared" si="170"/>
        <v>0</v>
      </c>
      <c r="Q465" s="156">
        <v>1.3999999999999999E-4</v>
      </c>
      <c r="R465" s="156">
        <f t="shared" si="171"/>
        <v>1.1899999999999999E-2</v>
      </c>
      <c r="S465" s="230"/>
      <c r="T465" s="230">
        <v>0</v>
      </c>
      <c r="U465" s="234"/>
      <c r="V465" s="157">
        <f t="shared" si="172"/>
        <v>0</v>
      </c>
      <c r="AP465" s="219" t="s">
        <v>263</v>
      </c>
      <c r="AR465" s="219" t="s">
        <v>203</v>
      </c>
      <c r="AS465" s="219" t="s">
        <v>79</v>
      </c>
      <c r="AW465" s="219" t="s">
        <v>137</v>
      </c>
      <c r="BC465" s="158">
        <f t="shared" si="173"/>
        <v>0</v>
      </c>
      <c r="BD465" s="158">
        <f t="shared" si="174"/>
        <v>1530</v>
      </c>
      <c r="BE465" s="158">
        <f t="shared" si="175"/>
        <v>0</v>
      </c>
      <c r="BF465" s="158">
        <f t="shared" si="176"/>
        <v>0</v>
      </c>
      <c r="BG465" s="158">
        <f t="shared" si="177"/>
        <v>0</v>
      </c>
      <c r="BH465" s="219" t="s">
        <v>79</v>
      </c>
      <c r="BI465" s="158">
        <f t="shared" si="178"/>
        <v>1530</v>
      </c>
      <c r="BJ465" s="219" t="s">
        <v>193</v>
      </c>
      <c r="BK465" s="219" t="s">
        <v>1267</v>
      </c>
      <c r="BO465" s="315"/>
      <c r="BP465" s="316">
        <f t="shared" si="179"/>
        <v>0</v>
      </c>
      <c r="BQ465" s="317"/>
      <c r="BR465" s="316">
        <f t="shared" si="180"/>
        <v>0</v>
      </c>
      <c r="BS465" s="315"/>
      <c r="BT465" s="316">
        <f t="shared" si="181"/>
        <v>0</v>
      </c>
    </row>
    <row r="466" spans="1:72" s="217" customFormat="1" ht="16.5" customHeight="1" x14ac:dyDescent="0.2">
      <c r="A466" s="172"/>
      <c r="B466" s="26"/>
      <c r="C466" s="186" t="s">
        <v>1268</v>
      </c>
      <c r="D466" s="159" t="s">
        <v>203</v>
      </c>
      <c r="E466" s="263" t="s">
        <v>1269</v>
      </c>
      <c r="F466" s="264" t="s">
        <v>1270</v>
      </c>
      <c r="G466" s="159" t="s">
        <v>257</v>
      </c>
      <c r="H466" s="299">
        <v>1</v>
      </c>
      <c r="I466" s="160">
        <v>200</v>
      </c>
      <c r="J466" s="161">
        <f t="shared" ref="J466:J497" si="182">ROUND(I466*H466,2)</f>
        <v>200</v>
      </c>
      <c r="K466" s="264" t="s">
        <v>1</v>
      </c>
      <c r="L466" s="162"/>
      <c r="M466" s="163" t="s">
        <v>1</v>
      </c>
      <c r="N466" s="164" t="s">
        <v>38</v>
      </c>
      <c r="O466" s="51"/>
      <c r="P466" s="156">
        <f t="shared" ref="P466:P497" si="183">O466*H466</f>
        <v>0</v>
      </c>
      <c r="Q466" s="156">
        <v>1.3999999999999999E-4</v>
      </c>
      <c r="R466" s="156">
        <f t="shared" ref="R466:R497" si="184">Q466*H466</f>
        <v>1.3999999999999999E-4</v>
      </c>
      <c r="S466" s="230"/>
      <c r="T466" s="230">
        <v>0</v>
      </c>
      <c r="U466" s="234"/>
      <c r="V466" s="157">
        <f t="shared" ref="V466:V497" si="185">T466*H466</f>
        <v>0</v>
      </c>
      <c r="AP466" s="219" t="s">
        <v>263</v>
      </c>
      <c r="AR466" s="219" t="s">
        <v>203</v>
      </c>
      <c r="AS466" s="219" t="s">
        <v>79</v>
      </c>
      <c r="AW466" s="219" t="s">
        <v>137</v>
      </c>
      <c r="BC466" s="158">
        <f t="shared" ref="BC466:BC497" si="186">IF(N466="základní",J466,0)</f>
        <v>0</v>
      </c>
      <c r="BD466" s="158">
        <f t="shared" ref="BD466:BD497" si="187">IF(N466="snížená",J466,0)</f>
        <v>200</v>
      </c>
      <c r="BE466" s="158">
        <f t="shared" ref="BE466:BE497" si="188">IF(N466="zákl. přenesená",J466,0)</f>
        <v>0</v>
      </c>
      <c r="BF466" s="158">
        <f t="shared" ref="BF466:BF497" si="189">IF(N466="sníž. přenesená",J466,0)</f>
        <v>0</v>
      </c>
      <c r="BG466" s="158">
        <f t="shared" ref="BG466:BG497" si="190">IF(N466="nulová",J466,0)</f>
        <v>0</v>
      </c>
      <c r="BH466" s="219" t="s">
        <v>79</v>
      </c>
      <c r="BI466" s="158">
        <f t="shared" ref="BI466:BI497" si="191">ROUND(I466*H466,2)</f>
        <v>200</v>
      </c>
      <c r="BJ466" s="219" t="s">
        <v>193</v>
      </c>
      <c r="BK466" s="219" t="s">
        <v>1271</v>
      </c>
      <c r="BO466" s="315"/>
      <c r="BP466" s="316">
        <f t="shared" si="179"/>
        <v>0</v>
      </c>
      <c r="BQ466" s="317"/>
      <c r="BR466" s="316">
        <f t="shared" si="180"/>
        <v>0</v>
      </c>
      <c r="BS466" s="315"/>
      <c r="BT466" s="316">
        <f t="shared" si="181"/>
        <v>0</v>
      </c>
    </row>
    <row r="467" spans="1:72" s="217" customFormat="1" ht="16.5" customHeight="1" x14ac:dyDescent="0.2">
      <c r="A467" s="172"/>
      <c r="B467" s="26"/>
      <c r="C467" s="170" t="s">
        <v>1272</v>
      </c>
      <c r="D467" s="151" t="s">
        <v>139</v>
      </c>
      <c r="E467" s="261" t="s">
        <v>1273</v>
      </c>
      <c r="F467" s="262" t="s">
        <v>1274</v>
      </c>
      <c r="G467" s="151" t="s">
        <v>257</v>
      </c>
      <c r="H467" s="298">
        <v>8</v>
      </c>
      <c r="I467" s="152">
        <v>450</v>
      </c>
      <c r="J467" s="153">
        <f t="shared" si="182"/>
        <v>3600</v>
      </c>
      <c r="K467" s="262" t="s">
        <v>143</v>
      </c>
      <c r="L467" s="30"/>
      <c r="M467" s="154" t="s">
        <v>1</v>
      </c>
      <c r="N467" s="155" t="s">
        <v>38</v>
      </c>
      <c r="O467" s="51"/>
      <c r="P467" s="156">
        <f t="shared" si="183"/>
        <v>0</v>
      </c>
      <c r="Q467" s="156">
        <v>0</v>
      </c>
      <c r="R467" s="156">
        <f t="shared" si="184"/>
        <v>0</v>
      </c>
      <c r="S467" s="230"/>
      <c r="T467" s="230">
        <v>0</v>
      </c>
      <c r="U467" s="234"/>
      <c r="V467" s="157">
        <f t="shared" si="185"/>
        <v>0</v>
      </c>
      <c r="AP467" s="219" t="s">
        <v>193</v>
      </c>
      <c r="AR467" s="219" t="s">
        <v>139</v>
      </c>
      <c r="AS467" s="219" t="s">
        <v>79</v>
      </c>
      <c r="AW467" s="219" t="s">
        <v>137</v>
      </c>
      <c r="BC467" s="158">
        <f t="shared" si="186"/>
        <v>0</v>
      </c>
      <c r="BD467" s="158">
        <f t="shared" si="187"/>
        <v>3600</v>
      </c>
      <c r="BE467" s="158">
        <f t="shared" si="188"/>
        <v>0</v>
      </c>
      <c r="BF467" s="158">
        <f t="shared" si="189"/>
        <v>0</v>
      </c>
      <c r="BG467" s="158">
        <f t="shared" si="190"/>
        <v>0</v>
      </c>
      <c r="BH467" s="219" t="s">
        <v>79</v>
      </c>
      <c r="BI467" s="158">
        <f t="shared" si="191"/>
        <v>3600</v>
      </c>
      <c r="BJ467" s="219" t="s">
        <v>193</v>
      </c>
      <c r="BK467" s="219" t="s">
        <v>1275</v>
      </c>
      <c r="BO467" s="315"/>
      <c r="BP467" s="316">
        <f t="shared" si="179"/>
        <v>0</v>
      </c>
      <c r="BQ467" s="317"/>
      <c r="BR467" s="316">
        <f t="shared" si="180"/>
        <v>0</v>
      </c>
      <c r="BS467" s="315"/>
      <c r="BT467" s="316">
        <f t="shared" si="181"/>
        <v>0</v>
      </c>
    </row>
    <row r="468" spans="1:72" s="217" customFormat="1" ht="16.5" customHeight="1" x14ac:dyDescent="0.2">
      <c r="A468" s="172"/>
      <c r="B468" s="26"/>
      <c r="C468" s="170" t="s">
        <v>1276</v>
      </c>
      <c r="D468" s="151" t="s">
        <v>139</v>
      </c>
      <c r="E468" s="261" t="s">
        <v>1277</v>
      </c>
      <c r="F468" s="262" t="s">
        <v>1278</v>
      </c>
      <c r="G468" s="151" t="s">
        <v>257</v>
      </c>
      <c r="H468" s="298">
        <v>1</v>
      </c>
      <c r="I468" s="152">
        <v>1300</v>
      </c>
      <c r="J468" s="153">
        <f t="shared" si="182"/>
        <v>1300</v>
      </c>
      <c r="K468" s="262" t="s">
        <v>143</v>
      </c>
      <c r="L468" s="30"/>
      <c r="M468" s="154" t="s">
        <v>1</v>
      </c>
      <c r="N468" s="155" t="s">
        <v>38</v>
      </c>
      <c r="O468" s="51"/>
      <c r="P468" s="156">
        <f t="shared" si="183"/>
        <v>0</v>
      </c>
      <c r="Q468" s="156">
        <v>0</v>
      </c>
      <c r="R468" s="156">
        <f t="shared" si="184"/>
        <v>0</v>
      </c>
      <c r="S468" s="230"/>
      <c r="T468" s="230">
        <v>0</v>
      </c>
      <c r="U468" s="234"/>
      <c r="V468" s="157">
        <f t="shared" si="185"/>
        <v>0</v>
      </c>
      <c r="AP468" s="219" t="s">
        <v>193</v>
      </c>
      <c r="AR468" s="219" t="s">
        <v>139</v>
      </c>
      <c r="AS468" s="219" t="s">
        <v>79</v>
      </c>
      <c r="AW468" s="219" t="s">
        <v>137</v>
      </c>
      <c r="BC468" s="158">
        <f t="shared" si="186"/>
        <v>0</v>
      </c>
      <c r="BD468" s="158">
        <f t="shared" si="187"/>
        <v>1300</v>
      </c>
      <c r="BE468" s="158">
        <f t="shared" si="188"/>
        <v>0</v>
      </c>
      <c r="BF468" s="158">
        <f t="shared" si="189"/>
        <v>0</v>
      </c>
      <c r="BG468" s="158">
        <f t="shared" si="190"/>
        <v>0</v>
      </c>
      <c r="BH468" s="219" t="s">
        <v>79</v>
      </c>
      <c r="BI468" s="158">
        <f t="shared" si="191"/>
        <v>1300</v>
      </c>
      <c r="BJ468" s="219" t="s">
        <v>193</v>
      </c>
      <c r="BK468" s="219" t="s">
        <v>1279</v>
      </c>
      <c r="BO468" s="315"/>
      <c r="BP468" s="316">
        <f t="shared" si="179"/>
        <v>0</v>
      </c>
      <c r="BQ468" s="317"/>
      <c r="BR468" s="316">
        <f t="shared" si="180"/>
        <v>0</v>
      </c>
      <c r="BS468" s="315"/>
      <c r="BT468" s="316">
        <f t="shared" si="181"/>
        <v>0</v>
      </c>
    </row>
    <row r="469" spans="1:72" s="217" customFormat="1" ht="16.5" customHeight="1" x14ac:dyDescent="0.2">
      <c r="A469" s="172"/>
      <c r="B469" s="26"/>
      <c r="C469" s="186" t="s">
        <v>1280</v>
      </c>
      <c r="D469" s="159" t="s">
        <v>203</v>
      </c>
      <c r="E469" s="263" t="s">
        <v>1281</v>
      </c>
      <c r="F469" s="264" t="s">
        <v>1282</v>
      </c>
      <c r="G469" s="159" t="s">
        <v>257</v>
      </c>
      <c r="H469" s="299">
        <v>1</v>
      </c>
      <c r="I469" s="160">
        <v>29800</v>
      </c>
      <c r="J469" s="161">
        <f t="shared" si="182"/>
        <v>29800</v>
      </c>
      <c r="K469" s="264" t="s">
        <v>1</v>
      </c>
      <c r="L469" s="162"/>
      <c r="M469" s="163" t="s">
        <v>1</v>
      </c>
      <c r="N469" s="164" t="s">
        <v>38</v>
      </c>
      <c r="O469" s="51"/>
      <c r="P469" s="156">
        <f t="shared" si="183"/>
        <v>0</v>
      </c>
      <c r="Q469" s="156">
        <v>0.01</v>
      </c>
      <c r="R469" s="156">
        <f t="shared" si="184"/>
        <v>0.01</v>
      </c>
      <c r="S469" s="230"/>
      <c r="T469" s="230">
        <v>0</v>
      </c>
      <c r="U469" s="234"/>
      <c r="V469" s="157">
        <f t="shared" si="185"/>
        <v>0</v>
      </c>
      <c r="AP469" s="219" t="s">
        <v>263</v>
      </c>
      <c r="AR469" s="219" t="s">
        <v>203</v>
      </c>
      <c r="AS469" s="219" t="s">
        <v>79</v>
      </c>
      <c r="AW469" s="219" t="s">
        <v>137</v>
      </c>
      <c r="BC469" s="158">
        <f t="shared" si="186"/>
        <v>0</v>
      </c>
      <c r="BD469" s="158">
        <f t="shared" si="187"/>
        <v>29800</v>
      </c>
      <c r="BE469" s="158">
        <f t="shared" si="188"/>
        <v>0</v>
      </c>
      <c r="BF469" s="158">
        <f t="shared" si="189"/>
        <v>0</v>
      </c>
      <c r="BG469" s="158">
        <f t="shared" si="190"/>
        <v>0</v>
      </c>
      <c r="BH469" s="219" t="s">
        <v>79</v>
      </c>
      <c r="BI469" s="158">
        <f t="shared" si="191"/>
        <v>29800</v>
      </c>
      <c r="BJ469" s="219" t="s">
        <v>193</v>
      </c>
      <c r="BK469" s="219" t="s">
        <v>1283</v>
      </c>
      <c r="BO469" s="315"/>
      <c r="BP469" s="316">
        <f t="shared" si="179"/>
        <v>0</v>
      </c>
      <c r="BQ469" s="317"/>
      <c r="BR469" s="316">
        <f t="shared" si="180"/>
        <v>0</v>
      </c>
      <c r="BS469" s="315"/>
      <c r="BT469" s="316">
        <f t="shared" si="181"/>
        <v>0</v>
      </c>
    </row>
    <row r="470" spans="1:72" s="217" customFormat="1" ht="16.5" customHeight="1" x14ac:dyDescent="0.2">
      <c r="A470" s="172"/>
      <c r="B470" s="26"/>
      <c r="C470" s="186" t="s">
        <v>1284</v>
      </c>
      <c r="D470" s="159" t="s">
        <v>203</v>
      </c>
      <c r="E470" s="263" t="s">
        <v>1285</v>
      </c>
      <c r="F470" s="264" t="s">
        <v>1286</v>
      </c>
      <c r="G470" s="159" t="s">
        <v>257</v>
      </c>
      <c r="H470" s="299">
        <v>1</v>
      </c>
      <c r="I470" s="160">
        <v>8850</v>
      </c>
      <c r="J470" s="161">
        <f t="shared" si="182"/>
        <v>8850</v>
      </c>
      <c r="K470" s="264" t="s">
        <v>1</v>
      </c>
      <c r="L470" s="162"/>
      <c r="M470" s="163" t="s">
        <v>1</v>
      </c>
      <c r="N470" s="164" t="s">
        <v>38</v>
      </c>
      <c r="O470" s="51"/>
      <c r="P470" s="156">
        <f t="shared" si="183"/>
        <v>0</v>
      </c>
      <c r="Q470" s="156">
        <v>0.01</v>
      </c>
      <c r="R470" s="156">
        <f t="shared" si="184"/>
        <v>0.01</v>
      </c>
      <c r="S470" s="230"/>
      <c r="T470" s="230">
        <v>0</v>
      </c>
      <c r="U470" s="234"/>
      <c r="V470" s="157">
        <f t="shared" si="185"/>
        <v>0</v>
      </c>
      <c r="AP470" s="219" t="s">
        <v>263</v>
      </c>
      <c r="AR470" s="219" t="s">
        <v>203</v>
      </c>
      <c r="AS470" s="219" t="s">
        <v>79</v>
      </c>
      <c r="AW470" s="219" t="s">
        <v>137</v>
      </c>
      <c r="BC470" s="158">
        <f t="shared" si="186"/>
        <v>0</v>
      </c>
      <c r="BD470" s="158">
        <f t="shared" si="187"/>
        <v>8850</v>
      </c>
      <c r="BE470" s="158">
        <f t="shared" si="188"/>
        <v>0</v>
      </c>
      <c r="BF470" s="158">
        <f t="shared" si="189"/>
        <v>0</v>
      </c>
      <c r="BG470" s="158">
        <f t="shared" si="190"/>
        <v>0</v>
      </c>
      <c r="BH470" s="219" t="s">
        <v>79</v>
      </c>
      <c r="BI470" s="158">
        <f t="shared" si="191"/>
        <v>8850</v>
      </c>
      <c r="BJ470" s="219" t="s">
        <v>193</v>
      </c>
      <c r="BK470" s="219" t="s">
        <v>1287</v>
      </c>
      <c r="BO470" s="315"/>
      <c r="BP470" s="316">
        <f t="shared" si="179"/>
        <v>0</v>
      </c>
      <c r="BQ470" s="317"/>
      <c r="BR470" s="316">
        <f t="shared" si="180"/>
        <v>0</v>
      </c>
      <c r="BS470" s="315"/>
      <c r="BT470" s="316">
        <f t="shared" si="181"/>
        <v>0</v>
      </c>
    </row>
    <row r="471" spans="1:72" s="217" customFormat="1" ht="16.5" customHeight="1" x14ac:dyDescent="0.2">
      <c r="A471" s="172"/>
      <c r="B471" s="26"/>
      <c r="C471" s="186" t="s">
        <v>1288</v>
      </c>
      <c r="D471" s="159" t="s">
        <v>203</v>
      </c>
      <c r="E471" s="263" t="s">
        <v>1289</v>
      </c>
      <c r="F471" s="264" t="s">
        <v>1290</v>
      </c>
      <c r="G471" s="159" t="s">
        <v>257</v>
      </c>
      <c r="H471" s="299">
        <v>6</v>
      </c>
      <c r="I471" s="160">
        <v>13200</v>
      </c>
      <c r="J471" s="161">
        <f t="shared" si="182"/>
        <v>79200</v>
      </c>
      <c r="K471" s="264" t="s">
        <v>1</v>
      </c>
      <c r="L471" s="162"/>
      <c r="M471" s="163" t="s">
        <v>1</v>
      </c>
      <c r="N471" s="164" t="s">
        <v>38</v>
      </c>
      <c r="O471" s="51"/>
      <c r="P471" s="156">
        <f t="shared" si="183"/>
        <v>0</v>
      </c>
      <c r="Q471" s="156">
        <v>0.01</v>
      </c>
      <c r="R471" s="156">
        <f t="shared" si="184"/>
        <v>0.06</v>
      </c>
      <c r="S471" s="230"/>
      <c r="T471" s="230">
        <v>0</v>
      </c>
      <c r="U471" s="234"/>
      <c r="V471" s="157">
        <f t="shared" si="185"/>
        <v>0</v>
      </c>
      <c r="AP471" s="219" t="s">
        <v>263</v>
      </c>
      <c r="AR471" s="219" t="s">
        <v>203</v>
      </c>
      <c r="AS471" s="219" t="s">
        <v>79</v>
      </c>
      <c r="AW471" s="219" t="s">
        <v>137</v>
      </c>
      <c r="BC471" s="158">
        <f t="shared" si="186"/>
        <v>0</v>
      </c>
      <c r="BD471" s="158">
        <f t="shared" si="187"/>
        <v>79200</v>
      </c>
      <c r="BE471" s="158">
        <f t="shared" si="188"/>
        <v>0</v>
      </c>
      <c r="BF471" s="158">
        <f t="shared" si="189"/>
        <v>0</v>
      </c>
      <c r="BG471" s="158">
        <f t="shared" si="190"/>
        <v>0</v>
      </c>
      <c r="BH471" s="219" t="s">
        <v>79</v>
      </c>
      <c r="BI471" s="158">
        <f t="shared" si="191"/>
        <v>79200</v>
      </c>
      <c r="BJ471" s="219" t="s">
        <v>193</v>
      </c>
      <c r="BK471" s="219" t="s">
        <v>1291</v>
      </c>
      <c r="BO471" s="315"/>
      <c r="BP471" s="316">
        <f t="shared" si="179"/>
        <v>0</v>
      </c>
      <c r="BQ471" s="317"/>
      <c r="BR471" s="316">
        <f t="shared" si="180"/>
        <v>0</v>
      </c>
      <c r="BS471" s="315"/>
      <c r="BT471" s="316">
        <f t="shared" si="181"/>
        <v>0</v>
      </c>
    </row>
    <row r="472" spans="1:72" s="217" customFormat="1" ht="16.5" customHeight="1" x14ac:dyDescent="0.2">
      <c r="A472" s="172"/>
      <c r="B472" s="26"/>
      <c r="C472" s="186" t="s">
        <v>1292</v>
      </c>
      <c r="D472" s="159" t="s">
        <v>203</v>
      </c>
      <c r="E472" s="263" t="s">
        <v>1293</v>
      </c>
      <c r="F472" s="264" t="s">
        <v>1294</v>
      </c>
      <c r="G472" s="159" t="s">
        <v>257</v>
      </c>
      <c r="H472" s="299">
        <v>1</v>
      </c>
      <c r="I472" s="160">
        <v>6200</v>
      </c>
      <c r="J472" s="161">
        <f t="shared" si="182"/>
        <v>6200</v>
      </c>
      <c r="K472" s="264" t="s">
        <v>1</v>
      </c>
      <c r="L472" s="162"/>
      <c r="M472" s="163" t="s">
        <v>1</v>
      </c>
      <c r="N472" s="164" t="s">
        <v>38</v>
      </c>
      <c r="O472" s="51"/>
      <c r="P472" s="156">
        <f t="shared" si="183"/>
        <v>0</v>
      </c>
      <c r="Q472" s="156">
        <v>0.01</v>
      </c>
      <c r="R472" s="156">
        <f t="shared" si="184"/>
        <v>0.01</v>
      </c>
      <c r="S472" s="230"/>
      <c r="T472" s="230">
        <v>0</v>
      </c>
      <c r="U472" s="234"/>
      <c r="V472" s="157">
        <f t="shared" si="185"/>
        <v>0</v>
      </c>
      <c r="AP472" s="219" t="s">
        <v>263</v>
      </c>
      <c r="AR472" s="219" t="s">
        <v>203</v>
      </c>
      <c r="AS472" s="219" t="s">
        <v>79</v>
      </c>
      <c r="AW472" s="219" t="s">
        <v>137</v>
      </c>
      <c r="BC472" s="158">
        <f t="shared" si="186"/>
        <v>0</v>
      </c>
      <c r="BD472" s="158">
        <f t="shared" si="187"/>
        <v>6200</v>
      </c>
      <c r="BE472" s="158">
        <f t="shared" si="188"/>
        <v>0</v>
      </c>
      <c r="BF472" s="158">
        <f t="shared" si="189"/>
        <v>0</v>
      </c>
      <c r="BG472" s="158">
        <f t="shared" si="190"/>
        <v>0</v>
      </c>
      <c r="BH472" s="219" t="s">
        <v>79</v>
      </c>
      <c r="BI472" s="158">
        <f t="shared" si="191"/>
        <v>6200</v>
      </c>
      <c r="BJ472" s="219" t="s">
        <v>193</v>
      </c>
      <c r="BK472" s="219" t="s">
        <v>1295</v>
      </c>
      <c r="BO472" s="315"/>
      <c r="BP472" s="316">
        <f t="shared" si="179"/>
        <v>0</v>
      </c>
      <c r="BQ472" s="317"/>
      <c r="BR472" s="316">
        <f t="shared" si="180"/>
        <v>0</v>
      </c>
      <c r="BS472" s="315"/>
      <c r="BT472" s="316">
        <f t="shared" si="181"/>
        <v>0</v>
      </c>
    </row>
    <row r="473" spans="1:72" s="217" customFormat="1" ht="16.5" customHeight="1" x14ac:dyDescent="0.2">
      <c r="A473" s="172"/>
      <c r="B473" s="26"/>
      <c r="C473" s="170" t="s">
        <v>1296</v>
      </c>
      <c r="D473" s="151" t="s">
        <v>139</v>
      </c>
      <c r="E473" s="261" t="s">
        <v>1297</v>
      </c>
      <c r="F473" s="262" t="s">
        <v>1298</v>
      </c>
      <c r="G473" s="151" t="s">
        <v>257</v>
      </c>
      <c r="H473" s="298">
        <v>3</v>
      </c>
      <c r="I473" s="152">
        <v>15</v>
      </c>
      <c r="J473" s="153">
        <f t="shared" si="182"/>
        <v>45</v>
      </c>
      <c r="K473" s="262" t="s">
        <v>143</v>
      </c>
      <c r="L473" s="30"/>
      <c r="M473" s="154" t="s">
        <v>1</v>
      </c>
      <c r="N473" s="155" t="s">
        <v>38</v>
      </c>
      <c r="O473" s="51"/>
      <c r="P473" s="156">
        <f t="shared" si="183"/>
        <v>0</v>
      </c>
      <c r="Q473" s="156">
        <v>0</v>
      </c>
      <c r="R473" s="156">
        <f t="shared" si="184"/>
        <v>0</v>
      </c>
      <c r="S473" s="230"/>
      <c r="T473" s="230">
        <v>0</v>
      </c>
      <c r="U473" s="234"/>
      <c r="V473" s="157">
        <f t="shared" si="185"/>
        <v>0</v>
      </c>
      <c r="AP473" s="219" t="s">
        <v>193</v>
      </c>
      <c r="AR473" s="219" t="s">
        <v>139</v>
      </c>
      <c r="AS473" s="219" t="s">
        <v>79</v>
      </c>
      <c r="AW473" s="219" t="s">
        <v>137</v>
      </c>
      <c r="BC473" s="158">
        <f t="shared" si="186"/>
        <v>0</v>
      </c>
      <c r="BD473" s="158">
        <f t="shared" si="187"/>
        <v>45</v>
      </c>
      <c r="BE473" s="158">
        <f t="shared" si="188"/>
        <v>0</v>
      </c>
      <c r="BF473" s="158">
        <f t="shared" si="189"/>
        <v>0</v>
      </c>
      <c r="BG473" s="158">
        <f t="shared" si="190"/>
        <v>0</v>
      </c>
      <c r="BH473" s="219" t="s">
        <v>79</v>
      </c>
      <c r="BI473" s="158">
        <f t="shared" si="191"/>
        <v>45</v>
      </c>
      <c r="BJ473" s="219" t="s">
        <v>193</v>
      </c>
      <c r="BK473" s="219" t="s">
        <v>1299</v>
      </c>
      <c r="BO473" s="315"/>
      <c r="BP473" s="316">
        <f t="shared" si="179"/>
        <v>0</v>
      </c>
      <c r="BQ473" s="317"/>
      <c r="BR473" s="316">
        <f t="shared" si="180"/>
        <v>0</v>
      </c>
      <c r="BS473" s="315"/>
      <c r="BT473" s="316">
        <f t="shared" si="181"/>
        <v>0</v>
      </c>
    </row>
    <row r="474" spans="1:72" s="217" customFormat="1" ht="16.5" customHeight="1" x14ac:dyDescent="0.2">
      <c r="A474" s="172"/>
      <c r="B474" s="26"/>
      <c r="C474" s="186" t="s">
        <v>572</v>
      </c>
      <c r="D474" s="159" t="s">
        <v>203</v>
      </c>
      <c r="E474" s="263" t="s">
        <v>1300</v>
      </c>
      <c r="F474" s="264" t="s">
        <v>1301</v>
      </c>
      <c r="G474" s="159" t="s">
        <v>257</v>
      </c>
      <c r="H474" s="299">
        <v>3</v>
      </c>
      <c r="I474" s="160">
        <v>75</v>
      </c>
      <c r="J474" s="161">
        <f t="shared" si="182"/>
        <v>225</v>
      </c>
      <c r="K474" s="264" t="s">
        <v>143</v>
      </c>
      <c r="L474" s="162"/>
      <c r="M474" s="163" t="s">
        <v>1</v>
      </c>
      <c r="N474" s="164" t="s">
        <v>38</v>
      </c>
      <c r="O474" s="51"/>
      <c r="P474" s="156">
        <f t="shared" si="183"/>
        <v>0</v>
      </c>
      <c r="Q474" s="156">
        <v>2.9999999999999997E-4</v>
      </c>
      <c r="R474" s="156">
        <f t="shared" si="184"/>
        <v>8.9999999999999998E-4</v>
      </c>
      <c r="S474" s="230"/>
      <c r="T474" s="230">
        <v>0</v>
      </c>
      <c r="U474" s="234"/>
      <c r="V474" s="157">
        <f t="shared" si="185"/>
        <v>0</v>
      </c>
      <c r="AP474" s="219" t="s">
        <v>263</v>
      </c>
      <c r="AR474" s="219" t="s">
        <v>203</v>
      </c>
      <c r="AS474" s="219" t="s">
        <v>79</v>
      </c>
      <c r="AW474" s="219" t="s">
        <v>137</v>
      </c>
      <c r="BC474" s="158">
        <f t="shared" si="186"/>
        <v>0</v>
      </c>
      <c r="BD474" s="158">
        <f t="shared" si="187"/>
        <v>225</v>
      </c>
      <c r="BE474" s="158">
        <f t="shared" si="188"/>
        <v>0</v>
      </c>
      <c r="BF474" s="158">
        <f t="shared" si="189"/>
        <v>0</v>
      </c>
      <c r="BG474" s="158">
        <f t="shared" si="190"/>
        <v>0</v>
      </c>
      <c r="BH474" s="219" t="s">
        <v>79</v>
      </c>
      <c r="BI474" s="158">
        <f t="shared" si="191"/>
        <v>225</v>
      </c>
      <c r="BJ474" s="219" t="s">
        <v>193</v>
      </c>
      <c r="BK474" s="219" t="s">
        <v>1302</v>
      </c>
      <c r="BO474" s="315"/>
      <c r="BP474" s="316">
        <f t="shared" si="179"/>
        <v>0</v>
      </c>
      <c r="BQ474" s="317"/>
      <c r="BR474" s="316">
        <f t="shared" si="180"/>
        <v>0</v>
      </c>
      <c r="BS474" s="315"/>
      <c r="BT474" s="316">
        <f t="shared" si="181"/>
        <v>0</v>
      </c>
    </row>
    <row r="475" spans="1:72" s="217" customFormat="1" ht="16.5" customHeight="1" x14ac:dyDescent="0.2">
      <c r="A475" s="172"/>
      <c r="B475" s="26"/>
      <c r="C475" s="170" t="s">
        <v>1303</v>
      </c>
      <c r="D475" s="151" t="s">
        <v>139</v>
      </c>
      <c r="E475" s="261" t="s">
        <v>1304</v>
      </c>
      <c r="F475" s="262" t="s">
        <v>1305</v>
      </c>
      <c r="G475" s="151" t="s">
        <v>257</v>
      </c>
      <c r="H475" s="298">
        <v>21</v>
      </c>
      <c r="I475" s="152">
        <v>75</v>
      </c>
      <c r="J475" s="153">
        <f t="shared" si="182"/>
        <v>1575</v>
      </c>
      <c r="K475" s="262" t="s">
        <v>143</v>
      </c>
      <c r="L475" s="30"/>
      <c r="M475" s="154" t="s">
        <v>1</v>
      </c>
      <c r="N475" s="155" t="s">
        <v>38</v>
      </c>
      <c r="O475" s="51"/>
      <c r="P475" s="156">
        <f t="shared" si="183"/>
        <v>0</v>
      </c>
      <c r="Q475" s="156">
        <v>0</v>
      </c>
      <c r="R475" s="156">
        <f t="shared" si="184"/>
        <v>0</v>
      </c>
      <c r="S475" s="230"/>
      <c r="T475" s="230">
        <v>0</v>
      </c>
      <c r="U475" s="234"/>
      <c r="V475" s="157">
        <f t="shared" si="185"/>
        <v>0</v>
      </c>
      <c r="AP475" s="219" t="s">
        <v>193</v>
      </c>
      <c r="AR475" s="219" t="s">
        <v>139</v>
      </c>
      <c r="AS475" s="219" t="s">
        <v>79</v>
      </c>
      <c r="AW475" s="219" t="s">
        <v>137</v>
      </c>
      <c r="BC475" s="158">
        <f t="shared" si="186"/>
        <v>0</v>
      </c>
      <c r="BD475" s="158">
        <f t="shared" si="187"/>
        <v>1575</v>
      </c>
      <c r="BE475" s="158">
        <f t="shared" si="188"/>
        <v>0</v>
      </c>
      <c r="BF475" s="158">
        <f t="shared" si="189"/>
        <v>0</v>
      </c>
      <c r="BG475" s="158">
        <f t="shared" si="190"/>
        <v>0</v>
      </c>
      <c r="BH475" s="219" t="s">
        <v>79</v>
      </c>
      <c r="BI475" s="158">
        <f t="shared" si="191"/>
        <v>1575</v>
      </c>
      <c r="BJ475" s="219" t="s">
        <v>193</v>
      </c>
      <c r="BK475" s="219" t="s">
        <v>1306</v>
      </c>
      <c r="BO475" s="315"/>
      <c r="BP475" s="316">
        <f t="shared" si="179"/>
        <v>0</v>
      </c>
      <c r="BQ475" s="317"/>
      <c r="BR475" s="316">
        <f t="shared" si="180"/>
        <v>0</v>
      </c>
      <c r="BS475" s="315"/>
      <c r="BT475" s="316">
        <f t="shared" si="181"/>
        <v>0</v>
      </c>
    </row>
    <row r="476" spans="1:72" s="217" customFormat="1" ht="16.5" customHeight="1" x14ac:dyDescent="0.2">
      <c r="A476" s="172"/>
      <c r="B476" s="26"/>
      <c r="C476" s="170" t="s">
        <v>1307</v>
      </c>
      <c r="D476" s="151" t="s">
        <v>139</v>
      </c>
      <c r="E476" s="261" t="s">
        <v>1308</v>
      </c>
      <c r="F476" s="262" t="s">
        <v>1309</v>
      </c>
      <c r="G476" s="151" t="s">
        <v>257</v>
      </c>
      <c r="H476" s="298">
        <v>6</v>
      </c>
      <c r="I476" s="152">
        <v>80</v>
      </c>
      <c r="J476" s="153">
        <f t="shared" si="182"/>
        <v>480</v>
      </c>
      <c r="K476" s="262" t="s">
        <v>143</v>
      </c>
      <c r="L476" s="30"/>
      <c r="M476" s="154" t="s">
        <v>1</v>
      </c>
      <c r="N476" s="155" t="s">
        <v>38</v>
      </c>
      <c r="O476" s="51"/>
      <c r="P476" s="156">
        <f t="shared" si="183"/>
        <v>0</v>
      </c>
      <c r="Q476" s="156">
        <v>0</v>
      </c>
      <c r="R476" s="156">
        <f t="shared" si="184"/>
        <v>0</v>
      </c>
      <c r="S476" s="230"/>
      <c r="T476" s="230">
        <v>0</v>
      </c>
      <c r="U476" s="234"/>
      <c r="V476" s="157">
        <f t="shared" si="185"/>
        <v>0</v>
      </c>
      <c r="AP476" s="219" t="s">
        <v>193</v>
      </c>
      <c r="AR476" s="219" t="s">
        <v>139</v>
      </c>
      <c r="AS476" s="219" t="s">
        <v>79</v>
      </c>
      <c r="AW476" s="219" t="s">
        <v>137</v>
      </c>
      <c r="BC476" s="158">
        <f t="shared" si="186"/>
        <v>0</v>
      </c>
      <c r="BD476" s="158">
        <f t="shared" si="187"/>
        <v>480</v>
      </c>
      <c r="BE476" s="158">
        <f t="shared" si="188"/>
        <v>0</v>
      </c>
      <c r="BF476" s="158">
        <f t="shared" si="189"/>
        <v>0</v>
      </c>
      <c r="BG476" s="158">
        <f t="shared" si="190"/>
        <v>0</v>
      </c>
      <c r="BH476" s="219" t="s">
        <v>79</v>
      </c>
      <c r="BI476" s="158">
        <f t="shared" si="191"/>
        <v>480</v>
      </c>
      <c r="BJ476" s="219" t="s">
        <v>193</v>
      </c>
      <c r="BK476" s="219" t="s">
        <v>1310</v>
      </c>
      <c r="BO476" s="315"/>
      <c r="BP476" s="316">
        <f t="shared" si="179"/>
        <v>0</v>
      </c>
      <c r="BQ476" s="317"/>
      <c r="BR476" s="316">
        <f t="shared" si="180"/>
        <v>0</v>
      </c>
      <c r="BS476" s="315"/>
      <c r="BT476" s="316">
        <f t="shared" si="181"/>
        <v>0</v>
      </c>
    </row>
    <row r="477" spans="1:72" s="217" customFormat="1" ht="16.5" customHeight="1" x14ac:dyDescent="0.2">
      <c r="A477" s="172"/>
      <c r="B477" s="26"/>
      <c r="C477" s="170" t="s">
        <v>1311</v>
      </c>
      <c r="D477" s="151" t="s">
        <v>139</v>
      </c>
      <c r="E477" s="261" t="s">
        <v>1312</v>
      </c>
      <c r="F477" s="262" t="s">
        <v>1313</v>
      </c>
      <c r="G477" s="151" t="s">
        <v>257</v>
      </c>
      <c r="H477" s="298">
        <v>9</v>
      </c>
      <c r="I477" s="152">
        <v>80</v>
      </c>
      <c r="J477" s="153">
        <f t="shared" si="182"/>
        <v>720</v>
      </c>
      <c r="K477" s="262" t="s">
        <v>143</v>
      </c>
      <c r="L477" s="30"/>
      <c r="M477" s="154" t="s">
        <v>1</v>
      </c>
      <c r="N477" s="155" t="s">
        <v>38</v>
      </c>
      <c r="O477" s="51"/>
      <c r="P477" s="156">
        <f t="shared" si="183"/>
        <v>0</v>
      </c>
      <c r="Q477" s="156">
        <v>0</v>
      </c>
      <c r="R477" s="156">
        <f t="shared" si="184"/>
        <v>0</v>
      </c>
      <c r="S477" s="230"/>
      <c r="T477" s="230">
        <v>0</v>
      </c>
      <c r="U477" s="234"/>
      <c r="V477" s="157">
        <f t="shared" si="185"/>
        <v>0</v>
      </c>
      <c r="AP477" s="219" t="s">
        <v>193</v>
      </c>
      <c r="AR477" s="219" t="s">
        <v>139</v>
      </c>
      <c r="AS477" s="219" t="s">
        <v>79</v>
      </c>
      <c r="AW477" s="219" t="s">
        <v>137</v>
      </c>
      <c r="BC477" s="158">
        <f t="shared" si="186"/>
        <v>0</v>
      </c>
      <c r="BD477" s="158">
        <f t="shared" si="187"/>
        <v>720</v>
      </c>
      <c r="BE477" s="158">
        <f t="shared" si="188"/>
        <v>0</v>
      </c>
      <c r="BF477" s="158">
        <f t="shared" si="189"/>
        <v>0</v>
      </c>
      <c r="BG477" s="158">
        <f t="shared" si="190"/>
        <v>0</v>
      </c>
      <c r="BH477" s="219" t="s">
        <v>79</v>
      </c>
      <c r="BI477" s="158">
        <f t="shared" si="191"/>
        <v>720</v>
      </c>
      <c r="BJ477" s="219" t="s">
        <v>193</v>
      </c>
      <c r="BK477" s="219" t="s">
        <v>1314</v>
      </c>
      <c r="BO477" s="315"/>
      <c r="BP477" s="316">
        <f t="shared" si="179"/>
        <v>0</v>
      </c>
      <c r="BQ477" s="317"/>
      <c r="BR477" s="316">
        <f t="shared" si="180"/>
        <v>0</v>
      </c>
      <c r="BS477" s="315"/>
      <c r="BT477" s="316">
        <f t="shared" si="181"/>
        <v>0</v>
      </c>
    </row>
    <row r="478" spans="1:72" s="217" customFormat="1" ht="16.5" customHeight="1" x14ac:dyDescent="0.2">
      <c r="A478" s="172"/>
      <c r="B478" s="26"/>
      <c r="C478" s="170" t="s">
        <v>1315</v>
      </c>
      <c r="D478" s="151" t="s">
        <v>139</v>
      </c>
      <c r="E478" s="261" t="s">
        <v>1316</v>
      </c>
      <c r="F478" s="262" t="s">
        <v>1317</v>
      </c>
      <c r="G478" s="151" t="s">
        <v>257</v>
      </c>
      <c r="H478" s="298">
        <v>5</v>
      </c>
      <c r="I478" s="152">
        <v>85</v>
      </c>
      <c r="J478" s="153">
        <f t="shared" si="182"/>
        <v>425</v>
      </c>
      <c r="K478" s="262" t="s">
        <v>143</v>
      </c>
      <c r="L478" s="30"/>
      <c r="M478" s="154" t="s">
        <v>1</v>
      </c>
      <c r="N478" s="155" t="s">
        <v>38</v>
      </c>
      <c r="O478" s="51"/>
      <c r="P478" s="156">
        <f t="shared" si="183"/>
        <v>0</v>
      </c>
      <c r="Q478" s="156">
        <v>0</v>
      </c>
      <c r="R478" s="156">
        <f t="shared" si="184"/>
        <v>0</v>
      </c>
      <c r="S478" s="230"/>
      <c r="T478" s="230">
        <v>0</v>
      </c>
      <c r="U478" s="234"/>
      <c r="V478" s="157">
        <f t="shared" si="185"/>
        <v>0</v>
      </c>
      <c r="AP478" s="219" t="s">
        <v>193</v>
      </c>
      <c r="AR478" s="219" t="s">
        <v>139</v>
      </c>
      <c r="AS478" s="219" t="s">
        <v>79</v>
      </c>
      <c r="AW478" s="219" t="s">
        <v>137</v>
      </c>
      <c r="BC478" s="158">
        <f t="shared" si="186"/>
        <v>0</v>
      </c>
      <c r="BD478" s="158">
        <f t="shared" si="187"/>
        <v>425</v>
      </c>
      <c r="BE478" s="158">
        <f t="shared" si="188"/>
        <v>0</v>
      </c>
      <c r="BF478" s="158">
        <f t="shared" si="189"/>
        <v>0</v>
      </c>
      <c r="BG478" s="158">
        <f t="shared" si="190"/>
        <v>0</v>
      </c>
      <c r="BH478" s="219" t="s">
        <v>79</v>
      </c>
      <c r="BI478" s="158">
        <f t="shared" si="191"/>
        <v>425</v>
      </c>
      <c r="BJ478" s="219" t="s">
        <v>193</v>
      </c>
      <c r="BK478" s="219" t="s">
        <v>1318</v>
      </c>
      <c r="BO478" s="315"/>
      <c r="BP478" s="316">
        <f t="shared" si="179"/>
        <v>0</v>
      </c>
      <c r="BQ478" s="317"/>
      <c r="BR478" s="316">
        <f t="shared" si="180"/>
        <v>0</v>
      </c>
      <c r="BS478" s="315"/>
      <c r="BT478" s="316">
        <f t="shared" si="181"/>
        <v>0</v>
      </c>
    </row>
    <row r="479" spans="1:72" s="217" customFormat="1" ht="16.5" customHeight="1" x14ac:dyDescent="0.2">
      <c r="A479" s="172"/>
      <c r="B479" s="26"/>
      <c r="C479" s="170" t="s">
        <v>1319</v>
      </c>
      <c r="D479" s="151" t="s">
        <v>139</v>
      </c>
      <c r="E479" s="261" t="s">
        <v>1320</v>
      </c>
      <c r="F479" s="262" t="s">
        <v>1321</v>
      </c>
      <c r="G479" s="151" t="s">
        <v>257</v>
      </c>
      <c r="H479" s="298">
        <v>1</v>
      </c>
      <c r="I479" s="152">
        <v>85</v>
      </c>
      <c r="J479" s="153">
        <f t="shared" si="182"/>
        <v>85</v>
      </c>
      <c r="K479" s="262" t="s">
        <v>143</v>
      </c>
      <c r="L479" s="30"/>
      <c r="M479" s="154" t="s">
        <v>1</v>
      </c>
      <c r="N479" s="155" t="s">
        <v>38</v>
      </c>
      <c r="O479" s="51"/>
      <c r="P479" s="156">
        <f t="shared" si="183"/>
        <v>0</v>
      </c>
      <c r="Q479" s="156">
        <v>0</v>
      </c>
      <c r="R479" s="156">
        <f t="shared" si="184"/>
        <v>0</v>
      </c>
      <c r="S479" s="230"/>
      <c r="T479" s="230">
        <v>0</v>
      </c>
      <c r="U479" s="234"/>
      <c r="V479" s="157">
        <f t="shared" si="185"/>
        <v>0</v>
      </c>
      <c r="AP479" s="219" t="s">
        <v>193</v>
      </c>
      <c r="AR479" s="219" t="s">
        <v>139</v>
      </c>
      <c r="AS479" s="219" t="s">
        <v>79</v>
      </c>
      <c r="AW479" s="219" t="s">
        <v>137</v>
      </c>
      <c r="BC479" s="158">
        <f t="shared" si="186"/>
        <v>0</v>
      </c>
      <c r="BD479" s="158">
        <f t="shared" si="187"/>
        <v>85</v>
      </c>
      <c r="BE479" s="158">
        <f t="shared" si="188"/>
        <v>0</v>
      </c>
      <c r="BF479" s="158">
        <f t="shared" si="189"/>
        <v>0</v>
      </c>
      <c r="BG479" s="158">
        <f t="shared" si="190"/>
        <v>0</v>
      </c>
      <c r="BH479" s="219" t="s">
        <v>79</v>
      </c>
      <c r="BI479" s="158">
        <f t="shared" si="191"/>
        <v>85</v>
      </c>
      <c r="BJ479" s="219" t="s">
        <v>193</v>
      </c>
      <c r="BK479" s="219" t="s">
        <v>1322</v>
      </c>
      <c r="BO479" s="315"/>
      <c r="BP479" s="316">
        <f t="shared" si="179"/>
        <v>0</v>
      </c>
      <c r="BQ479" s="317"/>
      <c r="BR479" s="316">
        <f t="shared" si="180"/>
        <v>0</v>
      </c>
      <c r="BS479" s="315"/>
      <c r="BT479" s="316">
        <f t="shared" si="181"/>
        <v>0</v>
      </c>
    </row>
    <row r="480" spans="1:72" s="217" customFormat="1" ht="16.5" customHeight="1" x14ac:dyDescent="0.2">
      <c r="A480" s="172"/>
      <c r="B480" s="26"/>
      <c r="C480" s="170" t="s">
        <v>1323</v>
      </c>
      <c r="D480" s="151" t="s">
        <v>139</v>
      </c>
      <c r="E480" s="261" t="s">
        <v>1324</v>
      </c>
      <c r="F480" s="262" t="s">
        <v>1325</v>
      </c>
      <c r="G480" s="151" t="s">
        <v>257</v>
      </c>
      <c r="H480" s="298">
        <v>3</v>
      </c>
      <c r="I480" s="152">
        <v>80</v>
      </c>
      <c r="J480" s="153">
        <f t="shared" si="182"/>
        <v>240</v>
      </c>
      <c r="K480" s="262" t="s">
        <v>143</v>
      </c>
      <c r="L480" s="30"/>
      <c r="M480" s="154" t="s">
        <v>1</v>
      </c>
      <c r="N480" s="155" t="s">
        <v>38</v>
      </c>
      <c r="O480" s="51"/>
      <c r="P480" s="156">
        <f t="shared" si="183"/>
        <v>0</v>
      </c>
      <c r="Q480" s="156">
        <v>0</v>
      </c>
      <c r="R480" s="156">
        <f t="shared" si="184"/>
        <v>0</v>
      </c>
      <c r="S480" s="230"/>
      <c r="T480" s="230">
        <v>0</v>
      </c>
      <c r="U480" s="234"/>
      <c r="V480" s="157">
        <f t="shared" si="185"/>
        <v>0</v>
      </c>
      <c r="AP480" s="219" t="s">
        <v>193</v>
      </c>
      <c r="AR480" s="219" t="s">
        <v>139</v>
      </c>
      <c r="AS480" s="219" t="s">
        <v>79</v>
      </c>
      <c r="AW480" s="219" t="s">
        <v>137</v>
      </c>
      <c r="BC480" s="158">
        <f t="shared" si="186"/>
        <v>0</v>
      </c>
      <c r="BD480" s="158">
        <f t="shared" si="187"/>
        <v>240</v>
      </c>
      <c r="BE480" s="158">
        <f t="shared" si="188"/>
        <v>0</v>
      </c>
      <c r="BF480" s="158">
        <f t="shared" si="189"/>
        <v>0</v>
      </c>
      <c r="BG480" s="158">
        <f t="shared" si="190"/>
        <v>0</v>
      </c>
      <c r="BH480" s="219" t="s">
        <v>79</v>
      </c>
      <c r="BI480" s="158">
        <f t="shared" si="191"/>
        <v>240</v>
      </c>
      <c r="BJ480" s="219" t="s">
        <v>193</v>
      </c>
      <c r="BK480" s="219" t="s">
        <v>1326</v>
      </c>
      <c r="BO480" s="315"/>
      <c r="BP480" s="316">
        <f t="shared" si="179"/>
        <v>0</v>
      </c>
      <c r="BQ480" s="317"/>
      <c r="BR480" s="316">
        <f t="shared" si="180"/>
        <v>0</v>
      </c>
      <c r="BS480" s="315"/>
      <c r="BT480" s="316">
        <f t="shared" si="181"/>
        <v>0</v>
      </c>
    </row>
    <row r="481" spans="1:72" s="217" customFormat="1" ht="16.5" customHeight="1" x14ac:dyDescent="0.2">
      <c r="A481" s="172"/>
      <c r="B481" s="26"/>
      <c r="C481" s="186" t="s">
        <v>1327</v>
      </c>
      <c r="D481" s="159" t="s">
        <v>203</v>
      </c>
      <c r="E481" s="263" t="s">
        <v>1328</v>
      </c>
      <c r="F481" s="264" t="s">
        <v>1329</v>
      </c>
      <c r="G481" s="159" t="s">
        <v>257</v>
      </c>
      <c r="H481" s="299">
        <v>21</v>
      </c>
      <c r="I481" s="160">
        <v>65</v>
      </c>
      <c r="J481" s="161">
        <f t="shared" si="182"/>
        <v>1365</v>
      </c>
      <c r="K481" s="264" t="s">
        <v>143</v>
      </c>
      <c r="L481" s="162"/>
      <c r="M481" s="163" t="s">
        <v>1</v>
      </c>
      <c r="N481" s="164" t="s">
        <v>38</v>
      </c>
      <c r="O481" s="51"/>
      <c r="P481" s="156">
        <f t="shared" si="183"/>
        <v>0</v>
      </c>
      <c r="Q481" s="156">
        <v>5.0000000000000002E-5</v>
      </c>
      <c r="R481" s="156">
        <f t="shared" si="184"/>
        <v>1.0500000000000002E-3</v>
      </c>
      <c r="S481" s="230"/>
      <c r="T481" s="230">
        <v>0</v>
      </c>
      <c r="U481" s="234"/>
      <c r="V481" s="157">
        <f t="shared" si="185"/>
        <v>0</v>
      </c>
      <c r="AP481" s="219" t="s">
        <v>263</v>
      </c>
      <c r="AR481" s="219" t="s">
        <v>203</v>
      </c>
      <c r="AS481" s="219" t="s">
        <v>79</v>
      </c>
      <c r="AW481" s="219" t="s">
        <v>137</v>
      </c>
      <c r="BC481" s="158">
        <f t="shared" si="186"/>
        <v>0</v>
      </c>
      <c r="BD481" s="158">
        <f t="shared" si="187"/>
        <v>1365</v>
      </c>
      <c r="BE481" s="158">
        <f t="shared" si="188"/>
        <v>0</v>
      </c>
      <c r="BF481" s="158">
        <f t="shared" si="189"/>
        <v>0</v>
      </c>
      <c r="BG481" s="158">
        <f t="shared" si="190"/>
        <v>0</v>
      </c>
      <c r="BH481" s="219" t="s">
        <v>79</v>
      </c>
      <c r="BI481" s="158">
        <f t="shared" si="191"/>
        <v>1365</v>
      </c>
      <c r="BJ481" s="219" t="s">
        <v>193</v>
      </c>
      <c r="BK481" s="219" t="s">
        <v>1330</v>
      </c>
      <c r="BO481" s="315"/>
      <c r="BP481" s="316">
        <f t="shared" si="179"/>
        <v>0</v>
      </c>
      <c r="BQ481" s="317"/>
      <c r="BR481" s="316">
        <f t="shared" si="180"/>
        <v>0</v>
      </c>
      <c r="BS481" s="315"/>
      <c r="BT481" s="316">
        <f t="shared" si="181"/>
        <v>0</v>
      </c>
    </row>
    <row r="482" spans="1:72" s="217" customFormat="1" ht="16.5" customHeight="1" x14ac:dyDescent="0.2">
      <c r="A482" s="172"/>
      <c r="B482" s="26"/>
      <c r="C482" s="186" t="s">
        <v>1331</v>
      </c>
      <c r="D482" s="159" t="s">
        <v>203</v>
      </c>
      <c r="E482" s="263" t="s">
        <v>1332</v>
      </c>
      <c r="F482" s="264" t="s">
        <v>1333</v>
      </c>
      <c r="G482" s="159" t="s">
        <v>257</v>
      </c>
      <c r="H482" s="299">
        <v>6</v>
      </c>
      <c r="I482" s="160">
        <v>75</v>
      </c>
      <c r="J482" s="161">
        <f t="shared" si="182"/>
        <v>450</v>
      </c>
      <c r="K482" s="264" t="s">
        <v>143</v>
      </c>
      <c r="L482" s="162"/>
      <c r="M482" s="163" t="s">
        <v>1</v>
      </c>
      <c r="N482" s="164" t="s">
        <v>38</v>
      </c>
      <c r="O482" s="51"/>
      <c r="P482" s="156">
        <f t="shared" si="183"/>
        <v>0</v>
      </c>
      <c r="Q482" s="156">
        <v>5.0000000000000002E-5</v>
      </c>
      <c r="R482" s="156">
        <f t="shared" si="184"/>
        <v>3.0000000000000003E-4</v>
      </c>
      <c r="S482" s="230"/>
      <c r="T482" s="230">
        <v>0</v>
      </c>
      <c r="U482" s="234"/>
      <c r="V482" s="157">
        <f t="shared" si="185"/>
        <v>0</v>
      </c>
      <c r="AP482" s="219" t="s">
        <v>263</v>
      </c>
      <c r="AR482" s="219" t="s">
        <v>203</v>
      </c>
      <c r="AS482" s="219" t="s">
        <v>79</v>
      </c>
      <c r="AW482" s="219" t="s">
        <v>137</v>
      </c>
      <c r="BC482" s="158">
        <f t="shared" si="186"/>
        <v>0</v>
      </c>
      <c r="BD482" s="158">
        <f t="shared" si="187"/>
        <v>450</v>
      </c>
      <c r="BE482" s="158">
        <f t="shared" si="188"/>
        <v>0</v>
      </c>
      <c r="BF482" s="158">
        <f t="shared" si="189"/>
        <v>0</v>
      </c>
      <c r="BG482" s="158">
        <f t="shared" si="190"/>
        <v>0</v>
      </c>
      <c r="BH482" s="219" t="s">
        <v>79</v>
      </c>
      <c r="BI482" s="158">
        <f t="shared" si="191"/>
        <v>450</v>
      </c>
      <c r="BJ482" s="219" t="s">
        <v>193</v>
      </c>
      <c r="BK482" s="219" t="s">
        <v>1334</v>
      </c>
      <c r="BO482" s="315"/>
      <c r="BP482" s="316">
        <f t="shared" si="179"/>
        <v>0</v>
      </c>
      <c r="BQ482" s="317"/>
      <c r="BR482" s="316">
        <f t="shared" si="180"/>
        <v>0</v>
      </c>
      <c r="BS482" s="315"/>
      <c r="BT482" s="316">
        <f t="shared" si="181"/>
        <v>0</v>
      </c>
    </row>
    <row r="483" spans="1:72" s="217" customFormat="1" ht="16.5" customHeight="1" x14ac:dyDescent="0.2">
      <c r="A483" s="172"/>
      <c r="B483" s="26"/>
      <c r="C483" s="186" t="s">
        <v>1335</v>
      </c>
      <c r="D483" s="159" t="s">
        <v>203</v>
      </c>
      <c r="E483" s="263" t="s">
        <v>1336</v>
      </c>
      <c r="F483" s="264" t="s">
        <v>1337</v>
      </c>
      <c r="G483" s="159" t="s">
        <v>257</v>
      </c>
      <c r="H483" s="299">
        <v>9</v>
      </c>
      <c r="I483" s="160">
        <v>70</v>
      </c>
      <c r="J483" s="161">
        <f t="shared" si="182"/>
        <v>630</v>
      </c>
      <c r="K483" s="264" t="s">
        <v>143</v>
      </c>
      <c r="L483" s="162"/>
      <c r="M483" s="163" t="s">
        <v>1</v>
      </c>
      <c r="N483" s="164" t="s">
        <v>38</v>
      </c>
      <c r="O483" s="51"/>
      <c r="P483" s="156">
        <f t="shared" si="183"/>
        <v>0</v>
      </c>
      <c r="Q483" s="156">
        <v>5.0000000000000002E-5</v>
      </c>
      <c r="R483" s="156">
        <f t="shared" si="184"/>
        <v>4.5000000000000004E-4</v>
      </c>
      <c r="S483" s="230"/>
      <c r="T483" s="230">
        <v>0</v>
      </c>
      <c r="U483" s="234"/>
      <c r="V483" s="157">
        <f t="shared" si="185"/>
        <v>0</v>
      </c>
      <c r="AP483" s="219" t="s">
        <v>263</v>
      </c>
      <c r="AR483" s="219" t="s">
        <v>203</v>
      </c>
      <c r="AS483" s="219" t="s">
        <v>79</v>
      </c>
      <c r="AW483" s="219" t="s">
        <v>137</v>
      </c>
      <c r="BC483" s="158">
        <f t="shared" si="186"/>
        <v>0</v>
      </c>
      <c r="BD483" s="158">
        <f t="shared" si="187"/>
        <v>630</v>
      </c>
      <c r="BE483" s="158">
        <f t="shared" si="188"/>
        <v>0</v>
      </c>
      <c r="BF483" s="158">
        <f t="shared" si="189"/>
        <v>0</v>
      </c>
      <c r="BG483" s="158">
        <f t="shared" si="190"/>
        <v>0</v>
      </c>
      <c r="BH483" s="219" t="s">
        <v>79</v>
      </c>
      <c r="BI483" s="158">
        <f t="shared" si="191"/>
        <v>630</v>
      </c>
      <c r="BJ483" s="219" t="s">
        <v>193</v>
      </c>
      <c r="BK483" s="219" t="s">
        <v>1338</v>
      </c>
      <c r="BO483" s="315"/>
      <c r="BP483" s="316">
        <f t="shared" si="179"/>
        <v>0</v>
      </c>
      <c r="BQ483" s="317"/>
      <c r="BR483" s="316">
        <f t="shared" si="180"/>
        <v>0</v>
      </c>
      <c r="BS483" s="315"/>
      <c r="BT483" s="316">
        <f t="shared" si="181"/>
        <v>0</v>
      </c>
    </row>
    <row r="484" spans="1:72" s="217" customFormat="1" ht="16.5" customHeight="1" x14ac:dyDescent="0.2">
      <c r="A484" s="172"/>
      <c r="B484" s="26"/>
      <c r="C484" s="186" t="s">
        <v>1339</v>
      </c>
      <c r="D484" s="159" t="s">
        <v>203</v>
      </c>
      <c r="E484" s="263" t="s">
        <v>1340</v>
      </c>
      <c r="F484" s="264" t="s">
        <v>1341</v>
      </c>
      <c r="G484" s="159" t="s">
        <v>257</v>
      </c>
      <c r="H484" s="299">
        <v>2</v>
      </c>
      <c r="I484" s="160">
        <v>100</v>
      </c>
      <c r="J484" s="161">
        <f t="shared" si="182"/>
        <v>200</v>
      </c>
      <c r="K484" s="264" t="s">
        <v>143</v>
      </c>
      <c r="L484" s="162"/>
      <c r="M484" s="163" t="s">
        <v>1</v>
      </c>
      <c r="N484" s="164" t="s">
        <v>38</v>
      </c>
      <c r="O484" s="51"/>
      <c r="P484" s="156">
        <f t="shared" si="183"/>
        <v>0</v>
      </c>
      <c r="Q484" s="156">
        <v>1E-4</v>
      </c>
      <c r="R484" s="156">
        <f t="shared" si="184"/>
        <v>2.0000000000000001E-4</v>
      </c>
      <c r="S484" s="230"/>
      <c r="T484" s="230">
        <v>0</v>
      </c>
      <c r="U484" s="234"/>
      <c r="V484" s="157">
        <f t="shared" si="185"/>
        <v>0</v>
      </c>
      <c r="AP484" s="219" t="s">
        <v>263</v>
      </c>
      <c r="AR484" s="219" t="s">
        <v>203</v>
      </c>
      <c r="AS484" s="219" t="s">
        <v>79</v>
      </c>
      <c r="AW484" s="219" t="s">
        <v>137</v>
      </c>
      <c r="BC484" s="158">
        <f t="shared" si="186"/>
        <v>0</v>
      </c>
      <c r="BD484" s="158">
        <f t="shared" si="187"/>
        <v>200</v>
      </c>
      <c r="BE484" s="158">
        <f t="shared" si="188"/>
        <v>0</v>
      </c>
      <c r="BF484" s="158">
        <f t="shared" si="189"/>
        <v>0</v>
      </c>
      <c r="BG484" s="158">
        <f t="shared" si="190"/>
        <v>0</v>
      </c>
      <c r="BH484" s="219" t="s">
        <v>79</v>
      </c>
      <c r="BI484" s="158">
        <f t="shared" si="191"/>
        <v>200</v>
      </c>
      <c r="BJ484" s="219" t="s">
        <v>193</v>
      </c>
      <c r="BK484" s="219" t="s">
        <v>1342</v>
      </c>
      <c r="BO484" s="315"/>
      <c r="BP484" s="316">
        <f t="shared" si="179"/>
        <v>0</v>
      </c>
      <c r="BQ484" s="317"/>
      <c r="BR484" s="316">
        <f t="shared" si="180"/>
        <v>0</v>
      </c>
      <c r="BS484" s="315"/>
      <c r="BT484" s="316">
        <f t="shared" si="181"/>
        <v>0</v>
      </c>
    </row>
    <row r="485" spans="1:72" s="217" customFormat="1" ht="16.5" customHeight="1" x14ac:dyDescent="0.2">
      <c r="A485" s="172"/>
      <c r="B485" s="26"/>
      <c r="C485" s="186" t="s">
        <v>1343</v>
      </c>
      <c r="D485" s="159" t="s">
        <v>203</v>
      </c>
      <c r="E485" s="263" t="s">
        <v>1344</v>
      </c>
      <c r="F485" s="264" t="s">
        <v>1345</v>
      </c>
      <c r="G485" s="159" t="s">
        <v>257</v>
      </c>
      <c r="H485" s="299">
        <v>3</v>
      </c>
      <c r="I485" s="160">
        <v>85</v>
      </c>
      <c r="J485" s="161">
        <f t="shared" si="182"/>
        <v>255</v>
      </c>
      <c r="K485" s="264" t="s">
        <v>1</v>
      </c>
      <c r="L485" s="162"/>
      <c r="M485" s="163" t="s">
        <v>1</v>
      </c>
      <c r="N485" s="164" t="s">
        <v>38</v>
      </c>
      <c r="O485" s="51"/>
      <c r="P485" s="156">
        <f t="shared" si="183"/>
        <v>0</v>
      </c>
      <c r="Q485" s="156">
        <v>1E-4</v>
      </c>
      <c r="R485" s="156">
        <f t="shared" si="184"/>
        <v>3.0000000000000003E-4</v>
      </c>
      <c r="S485" s="230"/>
      <c r="T485" s="230">
        <v>0</v>
      </c>
      <c r="U485" s="234"/>
      <c r="V485" s="157">
        <f t="shared" si="185"/>
        <v>0</v>
      </c>
      <c r="AP485" s="219" t="s">
        <v>263</v>
      </c>
      <c r="AR485" s="219" t="s">
        <v>203</v>
      </c>
      <c r="AS485" s="219" t="s">
        <v>79</v>
      </c>
      <c r="AW485" s="219" t="s">
        <v>137</v>
      </c>
      <c r="BC485" s="158">
        <f t="shared" si="186"/>
        <v>0</v>
      </c>
      <c r="BD485" s="158">
        <f t="shared" si="187"/>
        <v>255</v>
      </c>
      <c r="BE485" s="158">
        <f t="shared" si="188"/>
        <v>0</v>
      </c>
      <c r="BF485" s="158">
        <f t="shared" si="189"/>
        <v>0</v>
      </c>
      <c r="BG485" s="158">
        <f t="shared" si="190"/>
        <v>0</v>
      </c>
      <c r="BH485" s="219" t="s">
        <v>79</v>
      </c>
      <c r="BI485" s="158">
        <f t="shared" si="191"/>
        <v>255</v>
      </c>
      <c r="BJ485" s="219" t="s">
        <v>193</v>
      </c>
      <c r="BK485" s="219" t="s">
        <v>1346</v>
      </c>
      <c r="BO485" s="315"/>
      <c r="BP485" s="316">
        <f t="shared" si="179"/>
        <v>0</v>
      </c>
      <c r="BQ485" s="317"/>
      <c r="BR485" s="316">
        <f t="shared" si="180"/>
        <v>0</v>
      </c>
      <c r="BS485" s="315"/>
      <c r="BT485" s="316">
        <f t="shared" si="181"/>
        <v>0</v>
      </c>
    </row>
    <row r="486" spans="1:72" s="217" customFormat="1" ht="16.5" customHeight="1" x14ac:dyDescent="0.2">
      <c r="A486" s="172"/>
      <c r="B486" s="26"/>
      <c r="C486" s="186" t="s">
        <v>1347</v>
      </c>
      <c r="D486" s="159" t="s">
        <v>203</v>
      </c>
      <c r="E486" s="263" t="s">
        <v>1348</v>
      </c>
      <c r="F486" s="264" t="s">
        <v>1349</v>
      </c>
      <c r="G486" s="159" t="s">
        <v>257</v>
      </c>
      <c r="H486" s="299">
        <v>1</v>
      </c>
      <c r="I486" s="160">
        <v>90</v>
      </c>
      <c r="J486" s="161">
        <f t="shared" si="182"/>
        <v>90</v>
      </c>
      <c r="K486" s="264" t="s">
        <v>143</v>
      </c>
      <c r="L486" s="162"/>
      <c r="M486" s="163" t="s">
        <v>1</v>
      </c>
      <c r="N486" s="164" t="s">
        <v>38</v>
      </c>
      <c r="O486" s="51"/>
      <c r="P486" s="156">
        <f t="shared" si="183"/>
        <v>0</v>
      </c>
      <c r="Q486" s="156">
        <v>5.0000000000000002E-5</v>
      </c>
      <c r="R486" s="156">
        <f t="shared" si="184"/>
        <v>5.0000000000000002E-5</v>
      </c>
      <c r="S486" s="230"/>
      <c r="T486" s="230">
        <v>0</v>
      </c>
      <c r="U486" s="234"/>
      <c r="V486" s="157">
        <f t="shared" si="185"/>
        <v>0</v>
      </c>
      <c r="AP486" s="219" t="s">
        <v>263</v>
      </c>
      <c r="AR486" s="219" t="s">
        <v>203</v>
      </c>
      <c r="AS486" s="219" t="s">
        <v>79</v>
      </c>
      <c r="AW486" s="219" t="s">
        <v>137</v>
      </c>
      <c r="BC486" s="158">
        <f t="shared" si="186"/>
        <v>0</v>
      </c>
      <c r="BD486" s="158">
        <f t="shared" si="187"/>
        <v>90</v>
      </c>
      <c r="BE486" s="158">
        <f t="shared" si="188"/>
        <v>0</v>
      </c>
      <c r="BF486" s="158">
        <f t="shared" si="189"/>
        <v>0</v>
      </c>
      <c r="BG486" s="158">
        <f t="shared" si="190"/>
        <v>0</v>
      </c>
      <c r="BH486" s="219" t="s">
        <v>79</v>
      </c>
      <c r="BI486" s="158">
        <f t="shared" si="191"/>
        <v>90</v>
      </c>
      <c r="BJ486" s="219" t="s">
        <v>193</v>
      </c>
      <c r="BK486" s="219" t="s">
        <v>1350</v>
      </c>
      <c r="BO486" s="315"/>
      <c r="BP486" s="316">
        <f t="shared" si="179"/>
        <v>0</v>
      </c>
      <c r="BQ486" s="317"/>
      <c r="BR486" s="316">
        <f t="shared" si="180"/>
        <v>0</v>
      </c>
      <c r="BS486" s="315"/>
      <c r="BT486" s="316">
        <f t="shared" si="181"/>
        <v>0</v>
      </c>
    </row>
    <row r="487" spans="1:72" s="217" customFormat="1" ht="16.5" customHeight="1" x14ac:dyDescent="0.2">
      <c r="A487" s="172"/>
      <c r="B487" s="26"/>
      <c r="C487" s="186" t="s">
        <v>1351</v>
      </c>
      <c r="D487" s="159" t="s">
        <v>203</v>
      </c>
      <c r="E487" s="263" t="s">
        <v>1352</v>
      </c>
      <c r="F487" s="264" t="s">
        <v>1353</v>
      </c>
      <c r="G487" s="159" t="s">
        <v>257</v>
      </c>
      <c r="H487" s="299">
        <v>3</v>
      </c>
      <c r="I487" s="160">
        <v>100</v>
      </c>
      <c r="J487" s="161">
        <f t="shared" si="182"/>
        <v>300</v>
      </c>
      <c r="K487" s="264" t="s">
        <v>143</v>
      </c>
      <c r="L487" s="162"/>
      <c r="M487" s="163" t="s">
        <v>1</v>
      </c>
      <c r="N487" s="164" t="s">
        <v>38</v>
      </c>
      <c r="O487" s="51"/>
      <c r="P487" s="156">
        <f t="shared" si="183"/>
        <v>0</v>
      </c>
      <c r="Q487" s="156">
        <v>5.0000000000000002E-5</v>
      </c>
      <c r="R487" s="156">
        <f t="shared" si="184"/>
        <v>1.5000000000000001E-4</v>
      </c>
      <c r="S487" s="230"/>
      <c r="T487" s="230">
        <v>0</v>
      </c>
      <c r="U487" s="234"/>
      <c r="V487" s="157">
        <f t="shared" si="185"/>
        <v>0</v>
      </c>
      <c r="AP487" s="219" t="s">
        <v>263</v>
      </c>
      <c r="AR487" s="219" t="s">
        <v>203</v>
      </c>
      <c r="AS487" s="219" t="s">
        <v>79</v>
      </c>
      <c r="AW487" s="219" t="s">
        <v>137</v>
      </c>
      <c r="BC487" s="158">
        <f t="shared" si="186"/>
        <v>0</v>
      </c>
      <c r="BD487" s="158">
        <f t="shared" si="187"/>
        <v>300</v>
      </c>
      <c r="BE487" s="158">
        <f t="shared" si="188"/>
        <v>0</v>
      </c>
      <c r="BF487" s="158">
        <f t="shared" si="189"/>
        <v>0</v>
      </c>
      <c r="BG487" s="158">
        <f t="shared" si="190"/>
        <v>0</v>
      </c>
      <c r="BH487" s="219" t="s">
        <v>79</v>
      </c>
      <c r="BI487" s="158">
        <f t="shared" si="191"/>
        <v>300</v>
      </c>
      <c r="BJ487" s="219" t="s">
        <v>193</v>
      </c>
      <c r="BK487" s="219" t="s">
        <v>1354</v>
      </c>
      <c r="BO487" s="315"/>
      <c r="BP487" s="316">
        <f t="shared" si="179"/>
        <v>0</v>
      </c>
      <c r="BQ487" s="317"/>
      <c r="BR487" s="316">
        <f t="shared" si="180"/>
        <v>0</v>
      </c>
      <c r="BS487" s="315"/>
      <c r="BT487" s="316">
        <f t="shared" si="181"/>
        <v>0</v>
      </c>
    </row>
    <row r="488" spans="1:72" s="217" customFormat="1" ht="16.5" customHeight="1" x14ac:dyDescent="0.2">
      <c r="A488" s="172"/>
      <c r="B488" s="26"/>
      <c r="C488" s="170" t="s">
        <v>1355</v>
      </c>
      <c r="D488" s="151" t="s">
        <v>139</v>
      </c>
      <c r="E488" s="261" t="s">
        <v>1356</v>
      </c>
      <c r="F488" s="262" t="s">
        <v>1357</v>
      </c>
      <c r="G488" s="151" t="s">
        <v>257</v>
      </c>
      <c r="H488" s="298">
        <v>77</v>
      </c>
      <c r="I488" s="152">
        <v>90</v>
      </c>
      <c r="J488" s="153">
        <f t="shared" si="182"/>
        <v>6930</v>
      </c>
      <c r="K488" s="262" t="s">
        <v>143</v>
      </c>
      <c r="L488" s="30"/>
      <c r="M488" s="154" t="s">
        <v>1</v>
      </c>
      <c r="N488" s="155" t="s">
        <v>38</v>
      </c>
      <c r="O488" s="51"/>
      <c r="P488" s="156">
        <f t="shared" si="183"/>
        <v>0</v>
      </c>
      <c r="Q488" s="156">
        <v>0</v>
      </c>
      <c r="R488" s="156">
        <f t="shared" si="184"/>
        <v>0</v>
      </c>
      <c r="S488" s="230"/>
      <c r="T488" s="230">
        <v>0</v>
      </c>
      <c r="U488" s="234"/>
      <c r="V488" s="157">
        <f t="shared" si="185"/>
        <v>0</v>
      </c>
      <c r="AP488" s="219" t="s">
        <v>193</v>
      </c>
      <c r="AR488" s="219" t="s">
        <v>139</v>
      </c>
      <c r="AS488" s="219" t="s">
        <v>79</v>
      </c>
      <c r="AW488" s="219" t="s">
        <v>137</v>
      </c>
      <c r="BC488" s="158">
        <f t="shared" si="186"/>
        <v>0</v>
      </c>
      <c r="BD488" s="158">
        <f t="shared" si="187"/>
        <v>6930</v>
      </c>
      <c r="BE488" s="158">
        <f t="shared" si="188"/>
        <v>0</v>
      </c>
      <c r="BF488" s="158">
        <f t="shared" si="189"/>
        <v>0</v>
      </c>
      <c r="BG488" s="158">
        <f t="shared" si="190"/>
        <v>0</v>
      </c>
      <c r="BH488" s="219" t="s">
        <v>79</v>
      </c>
      <c r="BI488" s="158">
        <f t="shared" si="191"/>
        <v>6930</v>
      </c>
      <c r="BJ488" s="219" t="s">
        <v>193</v>
      </c>
      <c r="BK488" s="219" t="s">
        <v>1358</v>
      </c>
      <c r="BO488" s="315"/>
      <c r="BP488" s="316">
        <f t="shared" si="179"/>
        <v>0</v>
      </c>
      <c r="BQ488" s="317"/>
      <c r="BR488" s="316">
        <f t="shared" si="180"/>
        <v>0</v>
      </c>
      <c r="BS488" s="315"/>
      <c r="BT488" s="316">
        <f t="shared" si="181"/>
        <v>0</v>
      </c>
    </row>
    <row r="489" spans="1:72" s="217" customFormat="1" ht="16.5" customHeight="1" x14ac:dyDescent="0.2">
      <c r="A489" s="172"/>
      <c r="B489" s="26"/>
      <c r="C489" s="170" t="s">
        <v>1359</v>
      </c>
      <c r="D489" s="151" t="s">
        <v>139</v>
      </c>
      <c r="E489" s="261" t="s">
        <v>1360</v>
      </c>
      <c r="F489" s="262" t="s">
        <v>1361</v>
      </c>
      <c r="G489" s="151" t="s">
        <v>257</v>
      </c>
      <c r="H489" s="298">
        <v>7</v>
      </c>
      <c r="I489" s="152">
        <v>90</v>
      </c>
      <c r="J489" s="153">
        <f t="shared" si="182"/>
        <v>630</v>
      </c>
      <c r="K489" s="262" t="s">
        <v>143</v>
      </c>
      <c r="L489" s="30"/>
      <c r="M489" s="154" t="s">
        <v>1</v>
      </c>
      <c r="N489" s="155" t="s">
        <v>38</v>
      </c>
      <c r="O489" s="51"/>
      <c r="P489" s="156">
        <f t="shared" si="183"/>
        <v>0</v>
      </c>
      <c r="Q489" s="156">
        <v>0</v>
      </c>
      <c r="R489" s="156">
        <f t="shared" si="184"/>
        <v>0</v>
      </c>
      <c r="S489" s="230"/>
      <c r="T489" s="230">
        <v>0</v>
      </c>
      <c r="U489" s="234"/>
      <c r="V489" s="157">
        <f t="shared" si="185"/>
        <v>0</v>
      </c>
      <c r="AP489" s="219" t="s">
        <v>193</v>
      </c>
      <c r="AR489" s="219" t="s">
        <v>139</v>
      </c>
      <c r="AS489" s="219" t="s">
        <v>79</v>
      </c>
      <c r="AW489" s="219" t="s">
        <v>137</v>
      </c>
      <c r="BC489" s="158">
        <f t="shared" si="186"/>
        <v>0</v>
      </c>
      <c r="BD489" s="158">
        <f t="shared" si="187"/>
        <v>630</v>
      </c>
      <c r="BE489" s="158">
        <f t="shared" si="188"/>
        <v>0</v>
      </c>
      <c r="BF489" s="158">
        <f t="shared" si="189"/>
        <v>0</v>
      </c>
      <c r="BG489" s="158">
        <f t="shared" si="190"/>
        <v>0</v>
      </c>
      <c r="BH489" s="219" t="s">
        <v>79</v>
      </c>
      <c r="BI489" s="158">
        <f t="shared" si="191"/>
        <v>630</v>
      </c>
      <c r="BJ489" s="219" t="s">
        <v>193</v>
      </c>
      <c r="BK489" s="219" t="s">
        <v>1362</v>
      </c>
      <c r="BO489" s="315"/>
      <c r="BP489" s="316">
        <f t="shared" si="179"/>
        <v>0</v>
      </c>
      <c r="BQ489" s="317"/>
      <c r="BR489" s="316">
        <f t="shared" si="180"/>
        <v>0</v>
      </c>
      <c r="BS489" s="315"/>
      <c r="BT489" s="316">
        <f t="shared" si="181"/>
        <v>0</v>
      </c>
    </row>
    <row r="490" spans="1:72" s="217" customFormat="1" ht="16.5" customHeight="1" x14ac:dyDescent="0.2">
      <c r="A490" s="172"/>
      <c r="B490" s="26"/>
      <c r="C490" s="186" t="s">
        <v>1363</v>
      </c>
      <c r="D490" s="159" t="s">
        <v>203</v>
      </c>
      <c r="E490" s="263" t="s">
        <v>1364</v>
      </c>
      <c r="F490" s="264" t="s">
        <v>1365</v>
      </c>
      <c r="G490" s="159" t="s">
        <v>257</v>
      </c>
      <c r="H490" s="299">
        <v>77</v>
      </c>
      <c r="I490" s="160">
        <v>85</v>
      </c>
      <c r="J490" s="161">
        <f t="shared" si="182"/>
        <v>6545</v>
      </c>
      <c r="K490" s="264" t="s">
        <v>143</v>
      </c>
      <c r="L490" s="162"/>
      <c r="M490" s="163" t="s">
        <v>1</v>
      </c>
      <c r="N490" s="164" t="s">
        <v>38</v>
      </c>
      <c r="O490" s="51"/>
      <c r="P490" s="156">
        <f t="shared" si="183"/>
        <v>0</v>
      </c>
      <c r="Q490" s="156">
        <v>6.0000000000000002E-5</v>
      </c>
      <c r="R490" s="156">
        <f t="shared" si="184"/>
        <v>4.62E-3</v>
      </c>
      <c r="S490" s="230"/>
      <c r="T490" s="230">
        <v>0</v>
      </c>
      <c r="U490" s="234"/>
      <c r="V490" s="157">
        <f t="shared" si="185"/>
        <v>0</v>
      </c>
      <c r="AP490" s="219" t="s">
        <v>263</v>
      </c>
      <c r="AR490" s="219" t="s">
        <v>203</v>
      </c>
      <c r="AS490" s="219" t="s">
        <v>79</v>
      </c>
      <c r="AW490" s="219" t="s">
        <v>137</v>
      </c>
      <c r="BC490" s="158">
        <f t="shared" si="186"/>
        <v>0</v>
      </c>
      <c r="BD490" s="158">
        <f t="shared" si="187"/>
        <v>6545</v>
      </c>
      <c r="BE490" s="158">
        <f t="shared" si="188"/>
        <v>0</v>
      </c>
      <c r="BF490" s="158">
        <f t="shared" si="189"/>
        <v>0</v>
      </c>
      <c r="BG490" s="158">
        <f t="shared" si="190"/>
        <v>0</v>
      </c>
      <c r="BH490" s="219" t="s">
        <v>79</v>
      </c>
      <c r="BI490" s="158">
        <f t="shared" si="191"/>
        <v>6545</v>
      </c>
      <c r="BJ490" s="219" t="s">
        <v>193</v>
      </c>
      <c r="BK490" s="219" t="s">
        <v>1366</v>
      </c>
      <c r="BO490" s="315"/>
      <c r="BP490" s="316">
        <f t="shared" si="179"/>
        <v>0</v>
      </c>
      <c r="BQ490" s="317"/>
      <c r="BR490" s="316">
        <f t="shared" si="180"/>
        <v>0</v>
      </c>
      <c r="BS490" s="315"/>
      <c r="BT490" s="316">
        <f t="shared" si="181"/>
        <v>0</v>
      </c>
    </row>
    <row r="491" spans="1:72" s="217" customFormat="1" ht="16.5" customHeight="1" x14ac:dyDescent="0.2">
      <c r="A491" s="172"/>
      <c r="B491" s="26"/>
      <c r="C491" s="186" t="s">
        <v>1367</v>
      </c>
      <c r="D491" s="159" t="s">
        <v>203</v>
      </c>
      <c r="E491" s="263" t="s">
        <v>1368</v>
      </c>
      <c r="F491" s="264" t="s">
        <v>1369</v>
      </c>
      <c r="G491" s="159" t="s">
        <v>257</v>
      </c>
      <c r="H491" s="299">
        <v>7</v>
      </c>
      <c r="I491" s="160">
        <v>139</v>
      </c>
      <c r="J491" s="161">
        <f t="shared" si="182"/>
        <v>973</v>
      </c>
      <c r="K491" s="264" t="s">
        <v>143</v>
      </c>
      <c r="L491" s="162"/>
      <c r="M491" s="163" t="s">
        <v>1</v>
      </c>
      <c r="N491" s="164" t="s">
        <v>38</v>
      </c>
      <c r="O491" s="51"/>
      <c r="P491" s="156">
        <f t="shared" si="183"/>
        <v>0</v>
      </c>
      <c r="Q491" s="156">
        <v>6.0000000000000002E-5</v>
      </c>
      <c r="R491" s="156">
        <f t="shared" si="184"/>
        <v>4.2000000000000002E-4</v>
      </c>
      <c r="S491" s="230"/>
      <c r="T491" s="230">
        <v>0</v>
      </c>
      <c r="U491" s="234"/>
      <c r="V491" s="157">
        <f t="shared" si="185"/>
        <v>0</v>
      </c>
      <c r="AP491" s="219" t="s">
        <v>263</v>
      </c>
      <c r="AR491" s="219" t="s">
        <v>203</v>
      </c>
      <c r="AS491" s="219" t="s">
        <v>79</v>
      </c>
      <c r="AW491" s="219" t="s">
        <v>137</v>
      </c>
      <c r="BC491" s="158">
        <f t="shared" si="186"/>
        <v>0</v>
      </c>
      <c r="BD491" s="158">
        <f t="shared" si="187"/>
        <v>973</v>
      </c>
      <c r="BE491" s="158">
        <f t="shared" si="188"/>
        <v>0</v>
      </c>
      <c r="BF491" s="158">
        <f t="shared" si="189"/>
        <v>0</v>
      </c>
      <c r="BG491" s="158">
        <f t="shared" si="190"/>
        <v>0</v>
      </c>
      <c r="BH491" s="219" t="s">
        <v>79</v>
      </c>
      <c r="BI491" s="158">
        <f t="shared" si="191"/>
        <v>973</v>
      </c>
      <c r="BJ491" s="219" t="s">
        <v>193</v>
      </c>
      <c r="BK491" s="219" t="s">
        <v>1370</v>
      </c>
      <c r="BO491" s="315"/>
      <c r="BP491" s="316">
        <f t="shared" si="179"/>
        <v>0</v>
      </c>
      <c r="BQ491" s="317"/>
      <c r="BR491" s="316">
        <f t="shared" si="180"/>
        <v>0</v>
      </c>
      <c r="BS491" s="315"/>
      <c r="BT491" s="316">
        <f t="shared" si="181"/>
        <v>0</v>
      </c>
    </row>
    <row r="492" spans="1:72" s="217" customFormat="1" ht="16.5" customHeight="1" x14ac:dyDescent="0.2">
      <c r="A492" s="172"/>
      <c r="B492" s="26"/>
      <c r="C492" s="186" t="s">
        <v>1371</v>
      </c>
      <c r="D492" s="159" t="s">
        <v>203</v>
      </c>
      <c r="E492" s="263" t="s">
        <v>1372</v>
      </c>
      <c r="F492" s="264" t="s">
        <v>1373</v>
      </c>
      <c r="G492" s="159" t="s">
        <v>257</v>
      </c>
      <c r="H492" s="299">
        <v>122</v>
      </c>
      <c r="I492" s="160">
        <v>17</v>
      </c>
      <c r="J492" s="161">
        <f t="shared" si="182"/>
        <v>2074</v>
      </c>
      <c r="K492" s="264" t="s">
        <v>143</v>
      </c>
      <c r="L492" s="162"/>
      <c r="M492" s="163" t="s">
        <v>1</v>
      </c>
      <c r="N492" s="164" t="s">
        <v>38</v>
      </c>
      <c r="O492" s="51"/>
      <c r="P492" s="156">
        <f t="shared" si="183"/>
        <v>0</v>
      </c>
      <c r="Q492" s="156">
        <v>5.0000000000000002E-5</v>
      </c>
      <c r="R492" s="156">
        <f t="shared" si="184"/>
        <v>6.1000000000000004E-3</v>
      </c>
      <c r="S492" s="230"/>
      <c r="T492" s="230">
        <v>0</v>
      </c>
      <c r="U492" s="234"/>
      <c r="V492" s="157">
        <f t="shared" si="185"/>
        <v>0</v>
      </c>
      <c r="AP492" s="219" t="s">
        <v>263</v>
      </c>
      <c r="AR492" s="219" t="s">
        <v>203</v>
      </c>
      <c r="AS492" s="219" t="s">
        <v>79</v>
      </c>
      <c r="AW492" s="219" t="s">
        <v>137</v>
      </c>
      <c r="BC492" s="158">
        <f t="shared" si="186"/>
        <v>0</v>
      </c>
      <c r="BD492" s="158">
        <f t="shared" si="187"/>
        <v>2074</v>
      </c>
      <c r="BE492" s="158">
        <f t="shared" si="188"/>
        <v>0</v>
      </c>
      <c r="BF492" s="158">
        <f t="shared" si="189"/>
        <v>0</v>
      </c>
      <c r="BG492" s="158">
        <f t="shared" si="190"/>
        <v>0</v>
      </c>
      <c r="BH492" s="219" t="s">
        <v>79</v>
      </c>
      <c r="BI492" s="158">
        <f t="shared" si="191"/>
        <v>2074</v>
      </c>
      <c r="BJ492" s="219" t="s">
        <v>193</v>
      </c>
      <c r="BK492" s="219" t="s">
        <v>1374</v>
      </c>
      <c r="BO492" s="315"/>
      <c r="BP492" s="316">
        <f t="shared" si="179"/>
        <v>0</v>
      </c>
      <c r="BQ492" s="317"/>
      <c r="BR492" s="316">
        <f t="shared" si="180"/>
        <v>0</v>
      </c>
      <c r="BS492" s="315"/>
      <c r="BT492" s="316">
        <f t="shared" si="181"/>
        <v>0</v>
      </c>
    </row>
    <row r="493" spans="1:72" s="217" customFormat="1" ht="16.5" customHeight="1" x14ac:dyDescent="0.2">
      <c r="A493" s="172"/>
      <c r="B493" s="26"/>
      <c r="C493" s="186" t="s">
        <v>1375</v>
      </c>
      <c r="D493" s="159" t="s">
        <v>203</v>
      </c>
      <c r="E493" s="263" t="s">
        <v>1376</v>
      </c>
      <c r="F493" s="264" t="s">
        <v>1377</v>
      </c>
      <c r="G493" s="159" t="s">
        <v>257</v>
      </c>
      <c r="H493" s="299">
        <v>7</v>
      </c>
      <c r="I493" s="160">
        <v>30</v>
      </c>
      <c r="J493" s="161">
        <f t="shared" si="182"/>
        <v>210</v>
      </c>
      <c r="K493" s="264" t="s">
        <v>143</v>
      </c>
      <c r="L493" s="162"/>
      <c r="M493" s="163" t="s">
        <v>1</v>
      </c>
      <c r="N493" s="164" t="s">
        <v>38</v>
      </c>
      <c r="O493" s="51"/>
      <c r="P493" s="156">
        <f t="shared" si="183"/>
        <v>0</v>
      </c>
      <c r="Q493" s="156">
        <v>0</v>
      </c>
      <c r="R493" s="156">
        <f t="shared" si="184"/>
        <v>0</v>
      </c>
      <c r="S493" s="230"/>
      <c r="T493" s="230">
        <v>0</v>
      </c>
      <c r="U493" s="234"/>
      <c r="V493" s="157">
        <f t="shared" si="185"/>
        <v>0</v>
      </c>
      <c r="AP493" s="219" t="s">
        <v>263</v>
      </c>
      <c r="AR493" s="219" t="s">
        <v>203</v>
      </c>
      <c r="AS493" s="219" t="s">
        <v>79</v>
      </c>
      <c r="AW493" s="219" t="s">
        <v>137</v>
      </c>
      <c r="BC493" s="158">
        <f t="shared" si="186"/>
        <v>0</v>
      </c>
      <c r="BD493" s="158">
        <f t="shared" si="187"/>
        <v>210</v>
      </c>
      <c r="BE493" s="158">
        <f t="shared" si="188"/>
        <v>0</v>
      </c>
      <c r="BF493" s="158">
        <f t="shared" si="189"/>
        <v>0</v>
      </c>
      <c r="BG493" s="158">
        <f t="shared" si="190"/>
        <v>0</v>
      </c>
      <c r="BH493" s="219" t="s">
        <v>79</v>
      </c>
      <c r="BI493" s="158">
        <f t="shared" si="191"/>
        <v>210</v>
      </c>
      <c r="BJ493" s="219" t="s">
        <v>193</v>
      </c>
      <c r="BK493" s="219" t="s">
        <v>1378</v>
      </c>
      <c r="BO493" s="315"/>
      <c r="BP493" s="316">
        <f t="shared" si="179"/>
        <v>0</v>
      </c>
      <c r="BQ493" s="317"/>
      <c r="BR493" s="316">
        <f t="shared" si="180"/>
        <v>0</v>
      </c>
      <c r="BS493" s="315"/>
      <c r="BT493" s="316">
        <f t="shared" si="181"/>
        <v>0</v>
      </c>
    </row>
    <row r="494" spans="1:72" s="217" customFormat="1" ht="16.5" customHeight="1" x14ac:dyDescent="0.2">
      <c r="A494" s="172"/>
      <c r="B494" s="26"/>
      <c r="C494" s="170" t="s">
        <v>1379</v>
      </c>
      <c r="D494" s="151" t="s">
        <v>139</v>
      </c>
      <c r="E494" s="261" t="s">
        <v>1380</v>
      </c>
      <c r="F494" s="262" t="s">
        <v>1381</v>
      </c>
      <c r="G494" s="151" t="s">
        <v>257</v>
      </c>
      <c r="H494" s="298">
        <v>5</v>
      </c>
      <c r="I494" s="152">
        <v>95</v>
      </c>
      <c r="J494" s="153">
        <f t="shared" si="182"/>
        <v>475</v>
      </c>
      <c r="K494" s="262" t="s">
        <v>143</v>
      </c>
      <c r="L494" s="30"/>
      <c r="M494" s="154" t="s">
        <v>1</v>
      </c>
      <c r="N494" s="155" t="s">
        <v>38</v>
      </c>
      <c r="O494" s="51"/>
      <c r="P494" s="156">
        <f t="shared" si="183"/>
        <v>0</v>
      </c>
      <c r="Q494" s="156">
        <v>0</v>
      </c>
      <c r="R494" s="156">
        <f t="shared" si="184"/>
        <v>0</v>
      </c>
      <c r="S494" s="230"/>
      <c r="T494" s="230">
        <v>0</v>
      </c>
      <c r="U494" s="234"/>
      <c r="V494" s="157">
        <f t="shared" si="185"/>
        <v>0</v>
      </c>
      <c r="AP494" s="219" t="s">
        <v>193</v>
      </c>
      <c r="AR494" s="219" t="s">
        <v>139</v>
      </c>
      <c r="AS494" s="219" t="s">
        <v>79</v>
      </c>
      <c r="AW494" s="219" t="s">
        <v>137</v>
      </c>
      <c r="BC494" s="158">
        <f t="shared" si="186"/>
        <v>0</v>
      </c>
      <c r="BD494" s="158">
        <f t="shared" si="187"/>
        <v>475</v>
      </c>
      <c r="BE494" s="158">
        <f t="shared" si="188"/>
        <v>0</v>
      </c>
      <c r="BF494" s="158">
        <f t="shared" si="189"/>
        <v>0</v>
      </c>
      <c r="BG494" s="158">
        <f t="shared" si="190"/>
        <v>0</v>
      </c>
      <c r="BH494" s="219" t="s">
        <v>79</v>
      </c>
      <c r="BI494" s="158">
        <f t="shared" si="191"/>
        <v>475</v>
      </c>
      <c r="BJ494" s="219" t="s">
        <v>193</v>
      </c>
      <c r="BK494" s="219" t="s">
        <v>1382</v>
      </c>
      <c r="BO494" s="315"/>
      <c r="BP494" s="316">
        <f t="shared" si="179"/>
        <v>0</v>
      </c>
      <c r="BQ494" s="317"/>
      <c r="BR494" s="316">
        <f t="shared" si="180"/>
        <v>0</v>
      </c>
      <c r="BS494" s="315"/>
      <c r="BT494" s="316">
        <f t="shared" si="181"/>
        <v>0</v>
      </c>
    </row>
    <row r="495" spans="1:72" s="217" customFormat="1" ht="16.5" customHeight="1" x14ac:dyDescent="0.2">
      <c r="A495" s="172"/>
      <c r="B495" s="26"/>
      <c r="C495" s="186" t="s">
        <v>1383</v>
      </c>
      <c r="D495" s="159" t="s">
        <v>203</v>
      </c>
      <c r="E495" s="263" t="s">
        <v>1384</v>
      </c>
      <c r="F495" s="264" t="s">
        <v>1385</v>
      </c>
      <c r="G495" s="159" t="s">
        <v>257</v>
      </c>
      <c r="H495" s="299">
        <v>5</v>
      </c>
      <c r="I495" s="160">
        <v>240</v>
      </c>
      <c r="J495" s="161">
        <f t="shared" si="182"/>
        <v>1200</v>
      </c>
      <c r="K495" s="264" t="s">
        <v>1</v>
      </c>
      <c r="L495" s="162"/>
      <c r="M495" s="163" t="s">
        <v>1</v>
      </c>
      <c r="N495" s="164" t="s">
        <v>38</v>
      </c>
      <c r="O495" s="51"/>
      <c r="P495" s="156">
        <f t="shared" si="183"/>
        <v>0</v>
      </c>
      <c r="Q495" s="156">
        <v>1.4999999999999999E-4</v>
      </c>
      <c r="R495" s="156">
        <f t="shared" si="184"/>
        <v>7.4999999999999991E-4</v>
      </c>
      <c r="S495" s="230"/>
      <c r="T495" s="230">
        <v>0</v>
      </c>
      <c r="U495" s="234"/>
      <c r="V495" s="157">
        <f t="shared" si="185"/>
        <v>0</v>
      </c>
      <c r="AP495" s="219" t="s">
        <v>263</v>
      </c>
      <c r="AR495" s="219" t="s">
        <v>203</v>
      </c>
      <c r="AS495" s="219" t="s">
        <v>79</v>
      </c>
      <c r="AW495" s="219" t="s">
        <v>137</v>
      </c>
      <c r="BC495" s="158">
        <f t="shared" si="186"/>
        <v>0</v>
      </c>
      <c r="BD495" s="158">
        <f t="shared" si="187"/>
        <v>1200</v>
      </c>
      <c r="BE495" s="158">
        <f t="shared" si="188"/>
        <v>0</v>
      </c>
      <c r="BF495" s="158">
        <f t="shared" si="189"/>
        <v>0</v>
      </c>
      <c r="BG495" s="158">
        <f t="shared" si="190"/>
        <v>0</v>
      </c>
      <c r="BH495" s="219" t="s">
        <v>79</v>
      </c>
      <c r="BI495" s="158">
        <f t="shared" si="191"/>
        <v>1200</v>
      </c>
      <c r="BJ495" s="219" t="s">
        <v>193</v>
      </c>
      <c r="BK495" s="219" t="s">
        <v>1386</v>
      </c>
      <c r="BO495" s="315"/>
      <c r="BP495" s="316">
        <f t="shared" si="179"/>
        <v>0</v>
      </c>
      <c r="BQ495" s="317"/>
      <c r="BR495" s="316">
        <f t="shared" si="180"/>
        <v>0</v>
      </c>
      <c r="BS495" s="315"/>
      <c r="BT495" s="316">
        <f t="shared" si="181"/>
        <v>0</v>
      </c>
    </row>
    <row r="496" spans="1:72" s="217" customFormat="1" ht="16.5" customHeight="1" x14ac:dyDescent="0.2">
      <c r="A496" s="172"/>
      <c r="B496" s="26"/>
      <c r="C496" s="170" t="s">
        <v>1387</v>
      </c>
      <c r="D496" s="151" t="s">
        <v>139</v>
      </c>
      <c r="E496" s="261" t="s">
        <v>1388</v>
      </c>
      <c r="F496" s="262" t="s">
        <v>1389</v>
      </c>
      <c r="G496" s="151" t="s">
        <v>257</v>
      </c>
      <c r="H496" s="298">
        <v>6</v>
      </c>
      <c r="I496" s="152">
        <v>125</v>
      </c>
      <c r="J496" s="153">
        <f t="shared" si="182"/>
        <v>750</v>
      </c>
      <c r="K496" s="262" t="s">
        <v>143</v>
      </c>
      <c r="L496" s="30"/>
      <c r="M496" s="154" t="s">
        <v>1</v>
      </c>
      <c r="N496" s="155" t="s">
        <v>38</v>
      </c>
      <c r="O496" s="51"/>
      <c r="P496" s="156">
        <f t="shared" si="183"/>
        <v>0</v>
      </c>
      <c r="Q496" s="156">
        <v>0</v>
      </c>
      <c r="R496" s="156">
        <f t="shared" si="184"/>
        <v>0</v>
      </c>
      <c r="S496" s="230"/>
      <c r="T496" s="230">
        <v>0</v>
      </c>
      <c r="U496" s="234"/>
      <c r="V496" s="157">
        <f t="shared" si="185"/>
        <v>0</v>
      </c>
      <c r="AP496" s="219" t="s">
        <v>193</v>
      </c>
      <c r="AR496" s="219" t="s">
        <v>139</v>
      </c>
      <c r="AS496" s="219" t="s">
        <v>79</v>
      </c>
      <c r="AW496" s="219" t="s">
        <v>137</v>
      </c>
      <c r="BC496" s="158">
        <f t="shared" si="186"/>
        <v>0</v>
      </c>
      <c r="BD496" s="158">
        <f t="shared" si="187"/>
        <v>750</v>
      </c>
      <c r="BE496" s="158">
        <f t="shared" si="188"/>
        <v>0</v>
      </c>
      <c r="BF496" s="158">
        <f t="shared" si="189"/>
        <v>0</v>
      </c>
      <c r="BG496" s="158">
        <f t="shared" si="190"/>
        <v>0</v>
      </c>
      <c r="BH496" s="219" t="s">
        <v>79</v>
      </c>
      <c r="BI496" s="158">
        <f t="shared" si="191"/>
        <v>750</v>
      </c>
      <c r="BJ496" s="219" t="s">
        <v>193</v>
      </c>
      <c r="BK496" s="219" t="s">
        <v>1390</v>
      </c>
      <c r="BO496" s="315"/>
      <c r="BP496" s="316">
        <f t="shared" si="179"/>
        <v>0</v>
      </c>
      <c r="BQ496" s="317"/>
      <c r="BR496" s="316">
        <f t="shared" si="180"/>
        <v>0</v>
      </c>
      <c r="BS496" s="315"/>
      <c r="BT496" s="316">
        <f t="shared" si="181"/>
        <v>0</v>
      </c>
    </row>
    <row r="497" spans="1:72" s="217" customFormat="1" ht="16.5" customHeight="1" x14ac:dyDescent="0.2">
      <c r="A497" s="172"/>
      <c r="B497" s="26"/>
      <c r="C497" s="170" t="s">
        <v>1391</v>
      </c>
      <c r="D497" s="151" t="s">
        <v>139</v>
      </c>
      <c r="E497" s="261" t="s">
        <v>1392</v>
      </c>
      <c r="F497" s="262" t="s">
        <v>1393</v>
      </c>
      <c r="G497" s="151" t="s">
        <v>257</v>
      </c>
      <c r="H497" s="298">
        <v>6</v>
      </c>
      <c r="I497" s="152">
        <v>500</v>
      </c>
      <c r="J497" s="153">
        <f t="shared" si="182"/>
        <v>3000</v>
      </c>
      <c r="K497" s="262" t="s">
        <v>1</v>
      </c>
      <c r="L497" s="30"/>
      <c r="M497" s="154" t="s">
        <v>1</v>
      </c>
      <c r="N497" s="155" t="s">
        <v>38</v>
      </c>
      <c r="O497" s="51"/>
      <c r="P497" s="156">
        <f t="shared" si="183"/>
        <v>0</v>
      </c>
      <c r="Q497" s="156">
        <v>0</v>
      </c>
      <c r="R497" s="156">
        <f t="shared" si="184"/>
        <v>0</v>
      </c>
      <c r="S497" s="230"/>
      <c r="T497" s="230">
        <v>0</v>
      </c>
      <c r="U497" s="234"/>
      <c r="V497" s="157">
        <f t="shared" si="185"/>
        <v>0</v>
      </c>
      <c r="AP497" s="219" t="s">
        <v>193</v>
      </c>
      <c r="AR497" s="219" t="s">
        <v>139</v>
      </c>
      <c r="AS497" s="219" t="s">
        <v>79</v>
      </c>
      <c r="AW497" s="219" t="s">
        <v>137</v>
      </c>
      <c r="BC497" s="158">
        <f t="shared" si="186"/>
        <v>0</v>
      </c>
      <c r="BD497" s="158">
        <f t="shared" si="187"/>
        <v>3000</v>
      </c>
      <c r="BE497" s="158">
        <f t="shared" si="188"/>
        <v>0</v>
      </c>
      <c r="BF497" s="158">
        <f t="shared" si="189"/>
        <v>0</v>
      </c>
      <c r="BG497" s="158">
        <f t="shared" si="190"/>
        <v>0</v>
      </c>
      <c r="BH497" s="219" t="s">
        <v>79</v>
      </c>
      <c r="BI497" s="158">
        <f t="shared" si="191"/>
        <v>3000</v>
      </c>
      <c r="BJ497" s="219" t="s">
        <v>193</v>
      </c>
      <c r="BK497" s="219" t="s">
        <v>1394</v>
      </c>
      <c r="BO497" s="315"/>
      <c r="BP497" s="316">
        <f t="shared" si="179"/>
        <v>0</v>
      </c>
      <c r="BQ497" s="317"/>
      <c r="BR497" s="316">
        <f t="shared" si="180"/>
        <v>0</v>
      </c>
      <c r="BS497" s="315"/>
      <c r="BT497" s="316">
        <f t="shared" si="181"/>
        <v>0</v>
      </c>
    </row>
    <row r="498" spans="1:72" s="217" customFormat="1" ht="16.5" customHeight="1" x14ac:dyDescent="0.2">
      <c r="A498" s="172"/>
      <c r="B498" s="26"/>
      <c r="C498" s="186" t="s">
        <v>1395</v>
      </c>
      <c r="D498" s="159" t="s">
        <v>203</v>
      </c>
      <c r="E498" s="263" t="s">
        <v>1396</v>
      </c>
      <c r="F498" s="264" t="s">
        <v>1397</v>
      </c>
      <c r="G498" s="159" t="s">
        <v>257</v>
      </c>
      <c r="H498" s="299">
        <v>6</v>
      </c>
      <c r="I498" s="160">
        <v>299</v>
      </c>
      <c r="J498" s="161">
        <f t="shared" ref="J498:J529" si="192">ROUND(I498*H498,2)</f>
        <v>1794</v>
      </c>
      <c r="K498" s="264" t="s">
        <v>143</v>
      </c>
      <c r="L498" s="162"/>
      <c r="M498" s="163" t="s">
        <v>1</v>
      </c>
      <c r="N498" s="164" t="s">
        <v>38</v>
      </c>
      <c r="O498" s="51"/>
      <c r="P498" s="156">
        <f t="shared" ref="P498:P529" si="193">O498*H498</f>
        <v>0</v>
      </c>
      <c r="Q498" s="156">
        <v>2.7999999999999998E-4</v>
      </c>
      <c r="R498" s="156">
        <f t="shared" ref="R498:R529" si="194">Q498*H498</f>
        <v>1.6799999999999999E-3</v>
      </c>
      <c r="S498" s="230"/>
      <c r="T498" s="230">
        <v>0</v>
      </c>
      <c r="U498" s="234"/>
      <c r="V498" s="157">
        <f t="shared" ref="V498:V530" si="195">T498*H498</f>
        <v>0</v>
      </c>
      <c r="AP498" s="219" t="s">
        <v>263</v>
      </c>
      <c r="AR498" s="219" t="s">
        <v>203</v>
      </c>
      <c r="AS498" s="219" t="s">
        <v>79</v>
      </c>
      <c r="AW498" s="219" t="s">
        <v>137</v>
      </c>
      <c r="BC498" s="158">
        <f t="shared" ref="BC498:BC530" si="196">IF(N498="základní",J498,0)</f>
        <v>0</v>
      </c>
      <c r="BD498" s="158">
        <f t="shared" ref="BD498:BD530" si="197">IF(N498="snížená",J498,0)</f>
        <v>1794</v>
      </c>
      <c r="BE498" s="158">
        <f t="shared" ref="BE498:BE530" si="198">IF(N498="zákl. přenesená",J498,0)</f>
        <v>0</v>
      </c>
      <c r="BF498" s="158">
        <f t="shared" ref="BF498:BF530" si="199">IF(N498="sníž. přenesená",J498,0)</f>
        <v>0</v>
      </c>
      <c r="BG498" s="158">
        <f t="shared" ref="BG498:BG530" si="200">IF(N498="nulová",J498,0)</f>
        <v>0</v>
      </c>
      <c r="BH498" s="219" t="s">
        <v>79</v>
      </c>
      <c r="BI498" s="158">
        <f t="shared" ref="BI498:BI530" si="201">ROUND(I498*H498,2)</f>
        <v>1794</v>
      </c>
      <c r="BJ498" s="219" t="s">
        <v>193</v>
      </c>
      <c r="BK498" s="219" t="s">
        <v>1398</v>
      </c>
      <c r="BO498" s="315"/>
      <c r="BP498" s="316">
        <f t="shared" ref="BP498:BP530" si="202">BO498*I498</f>
        <v>0</v>
      </c>
      <c r="BQ498" s="317"/>
      <c r="BR498" s="316">
        <f t="shared" ref="BR498:BR530" si="203">BQ498*I498</f>
        <v>0</v>
      </c>
      <c r="BS498" s="315"/>
      <c r="BT498" s="316">
        <f t="shared" ref="BT498:BT530" si="204">BS498*I498</f>
        <v>0</v>
      </c>
    </row>
    <row r="499" spans="1:72" s="217" customFormat="1" ht="16.5" customHeight="1" x14ac:dyDescent="0.2">
      <c r="A499" s="172"/>
      <c r="B499" s="26"/>
      <c r="C499" s="186" t="s">
        <v>1399</v>
      </c>
      <c r="D499" s="159" t="s">
        <v>203</v>
      </c>
      <c r="E499" s="263" t="s">
        <v>1400</v>
      </c>
      <c r="F499" s="264" t="s">
        <v>1401</v>
      </c>
      <c r="G499" s="159" t="s">
        <v>257</v>
      </c>
      <c r="H499" s="299">
        <v>6</v>
      </c>
      <c r="I499" s="160">
        <v>5900</v>
      </c>
      <c r="J499" s="161">
        <f t="shared" si="192"/>
        <v>35400</v>
      </c>
      <c r="K499" s="264" t="s">
        <v>1</v>
      </c>
      <c r="L499" s="162"/>
      <c r="M499" s="163" t="s">
        <v>1</v>
      </c>
      <c r="N499" s="164" t="s">
        <v>38</v>
      </c>
      <c r="O499" s="51"/>
      <c r="P499" s="156">
        <f t="shared" si="193"/>
        <v>0</v>
      </c>
      <c r="Q499" s="156">
        <v>3.5999999999999997E-2</v>
      </c>
      <c r="R499" s="156">
        <f t="shared" si="194"/>
        <v>0.21599999999999997</v>
      </c>
      <c r="S499" s="230"/>
      <c r="T499" s="230">
        <v>0</v>
      </c>
      <c r="U499" s="234"/>
      <c r="V499" s="157">
        <f t="shared" si="195"/>
        <v>0</v>
      </c>
      <c r="AP499" s="219" t="s">
        <v>263</v>
      </c>
      <c r="AR499" s="219" t="s">
        <v>203</v>
      </c>
      <c r="AS499" s="219" t="s">
        <v>79</v>
      </c>
      <c r="AW499" s="219" t="s">
        <v>137</v>
      </c>
      <c r="BC499" s="158">
        <f t="shared" si="196"/>
        <v>0</v>
      </c>
      <c r="BD499" s="158">
        <f t="shared" si="197"/>
        <v>35400</v>
      </c>
      <c r="BE499" s="158">
        <f t="shared" si="198"/>
        <v>0</v>
      </c>
      <c r="BF499" s="158">
        <f t="shared" si="199"/>
        <v>0</v>
      </c>
      <c r="BG499" s="158">
        <f t="shared" si="200"/>
        <v>0</v>
      </c>
      <c r="BH499" s="219" t="s">
        <v>79</v>
      </c>
      <c r="BI499" s="158">
        <f t="shared" si="201"/>
        <v>35400</v>
      </c>
      <c r="BJ499" s="219" t="s">
        <v>193</v>
      </c>
      <c r="BK499" s="219" t="s">
        <v>1402</v>
      </c>
      <c r="BO499" s="315"/>
      <c r="BP499" s="316">
        <f t="shared" si="202"/>
        <v>0</v>
      </c>
      <c r="BQ499" s="317"/>
      <c r="BR499" s="316">
        <f t="shared" si="203"/>
        <v>0</v>
      </c>
      <c r="BS499" s="315"/>
      <c r="BT499" s="316">
        <f t="shared" si="204"/>
        <v>0</v>
      </c>
    </row>
    <row r="500" spans="1:72" s="217" customFormat="1" ht="16.5" customHeight="1" x14ac:dyDescent="0.2">
      <c r="A500" s="172"/>
      <c r="B500" s="26"/>
      <c r="C500" s="170" t="s">
        <v>1403</v>
      </c>
      <c r="D500" s="151" t="s">
        <v>139</v>
      </c>
      <c r="E500" s="261" t="s">
        <v>1404</v>
      </c>
      <c r="F500" s="262" t="s">
        <v>1405</v>
      </c>
      <c r="G500" s="151" t="s">
        <v>257</v>
      </c>
      <c r="H500" s="298">
        <v>60</v>
      </c>
      <c r="I500" s="152">
        <v>295</v>
      </c>
      <c r="J500" s="153">
        <f t="shared" si="192"/>
        <v>17700</v>
      </c>
      <c r="K500" s="262" t="s">
        <v>143</v>
      </c>
      <c r="L500" s="30"/>
      <c r="M500" s="154" t="s">
        <v>1</v>
      </c>
      <c r="N500" s="155" t="s">
        <v>38</v>
      </c>
      <c r="O500" s="51"/>
      <c r="P500" s="156">
        <f t="shared" si="193"/>
        <v>0</v>
      </c>
      <c r="Q500" s="156">
        <v>0</v>
      </c>
      <c r="R500" s="156">
        <f t="shared" si="194"/>
        <v>0</v>
      </c>
      <c r="S500" s="230"/>
      <c r="T500" s="230">
        <v>0</v>
      </c>
      <c r="U500" s="234"/>
      <c r="V500" s="157">
        <f t="shared" si="195"/>
        <v>0</v>
      </c>
      <c r="AP500" s="219" t="s">
        <v>193</v>
      </c>
      <c r="AR500" s="219" t="s">
        <v>139</v>
      </c>
      <c r="AS500" s="219" t="s">
        <v>79</v>
      </c>
      <c r="AW500" s="219" t="s">
        <v>137</v>
      </c>
      <c r="BC500" s="158">
        <f t="shared" si="196"/>
        <v>0</v>
      </c>
      <c r="BD500" s="158">
        <f t="shared" si="197"/>
        <v>17700</v>
      </c>
      <c r="BE500" s="158">
        <f t="shared" si="198"/>
        <v>0</v>
      </c>
      <c r="BF500" s="158">
        <f t="shared" si="199"/>
        <v>0</v>
      </c>
      <c r="BG500" s="158">
        <f t="shared" si="200"/>
        <v>0</v>
      </c>
      <c r="BH500" s="219" t="s">
        <v>79</v>
      </c>
      <c r="BI500" s="158">
        <f t="shared" si="201"/>
        <v>17700</v>
      </c>
      <c r="BJ500" s="219" t="s">
        <v>193</v>
      </c>
      <c r="BK500" s="219" t="s">
        <v>1406</v>
      </c>
      <c r="BO500" s="315"/>
      <c r="BP500" s="316">
        <f t="shared" si="202"/>
        <v>0</v>
      </c>
      <c r="BQ500" s="317"/>
      <c r="BR500" s="316">
        <f t="shared" si="203"/>
        <v>0</v>
      </c>
      <c r="BS500" s="315"/>
      <c r="BT500" s="316">
        <f t="shared" si="204"/>
        <v>0</v>
      </c>
    </row>
    <row r="501" spans="1:72" s="217" customFormat="1" ht="16.5" customHeight="1" x14ac:dyDescent="0.2">
      <c r="A501" s="172"/>
      <c r="B501" s="26"/>
      <c r="C501" s="186" t="s">
        <v>1407</v>
      </c>
      <c r="D501" s="159" t="s">
        <v>203</v>
      </c>
      <c r="E501" s="263" t="s">
        <v>1408</v>
      </c>
      <c r="F501" s="264" t="s">
        <v>1409</v>
      </c>
      <c r="G501" s="159" t="s">
        <v>257</v>
      </c>
      <c r="H501" s="299">
        <v>16</v>
      </c>
      <c r="I501" s="160">
        <v>990</v>
      </c>
      <c r="J501" s="161">
        <f t="shared" si="192"/>
        <v>15840</v>
      </c>
      <c r="K501" s="264" t="s">
        <v>1</v>
      </c>
      <c r="L501" s="162"/>
      <c r="M501" s="163" t="s">
        <v>1</v>
      </c>
      <c r="N501" s="164" t="s">
        <v>38</v>
      </c>
      <c r="O501" s="51"/>
      <c r="P501" s="156">
        <f t="shared" si="193"/>
        <v>0</v>
      </c>
      <c r="Q501" s="156">
        <v>0</v>
      </c>
      <c r="R501" s="156">
        <f t="shared" si="194"/>
        <v>0</v>
      </c>
      <c r="S501" s="230"/>
      <c r="T501" s="230">
        <v>0</v>
      </c>
      <c r="U501" s="234"/>
      <c r="V501" s="157">
        <f t="shared" si="195"/>
        <v>0</v>
      </c>
      <c r="AP501" s="219" t="s">
        <v>263</v>
      </c>
      <c r="AR501" s="219" t="s">
        <v>203</v>
      </c>
      <c r="AS501" s="219" t="s">
        <v>79</v>
      </c>
      <c r="AW501" s="219" t="s">
        <v>137</v>
      </c>
      <c r="BC501" s="158">
        <f t="shared" si="196"/>
        <v>0</v>
      </c>
      <c r="BD501" s="158">
        <f t="shared" si="197"/>
        <v>15840</v>
      </c>
      <c r="BE501" s="158">
        <f t="shared" si="198"/>
        <v>0</v>
      </c>
      <c r="BF501" s="158">
        <f t="shared" si="199"/>
        <v>0</v>
      </c>
      <c r="BG501" s="158">
        <f t="shared" si="200"/>
        <v>0</v>
      </c>
      <c r="BH501" s="219" t="s">
        <v>79</v>
      </c>
      <c r="BI501" s="158">
        <f t="shared" si="201"/>
        <v>15840</v>
      </c>
      <c r="BJ501" s="219" t="s">
        <v>193</v>
      </c>
      <c r="BK501" s="219" t="s">
        <v>1410</v>
      </c>
      <c r="BO501" s="315"/>
      <c r="BP501" s="316">
        <f t="shared" si="202"/>
        <v>0</v>
      </c>
      <c r="BQ501" s="317"/>
      <c r="BR501" s="316">
        <f t="shared" si="203"/>
        <v>0</v>
      </c>
      <c r="BS501" s="315"/>
      <c r="BT501" s="316">
        <f t="shared" si="204"/>
        <v>0</v>
      </c>
    </row>
    <row r="502" spans="1:72" s="217" customFormat="1" ht="16.5" customHeight="1" x14ac:dyDescent="0.2">
      <c r="A502" s="172"/>
      <c r="B502" s="26"/>
      <c r="C502" s="186" t="s">
        <v>1411</v>
      </c>
      <c r="D502" s="159" t="s">
        <v>203</v>
      </c>
      <c r="E502" s="263" t="s">
        <v>1412</v>
      </c>
      <c r="F502" s="264" t="s">
        <v>1413</v>
      </c>
      <c r="G502" s="159" t="s">
        <v>257</v>
      </c>
      <c r="H502" s="299">
        <v>13</v>
      </c>
      <c r="I502" s="160">
        <v>810</v>
      </c>
      <c r="J502" s="161">
        <f t="shared" si="192"/>
        <v>10530</v>
      </c>
      <c r="K502" s="264" t="s">
        <v>1</v>
      </c>
      <c r="L502" s="162"/>
      <c r="M502" s="163" t="s">
        <v>1</v>
      </c>
      <c r="N502" s="164" t="s">
        <v>38</v>
      </c>
      <c r="O502" s="51"/>
      <c r="P502" s="156">
        <f t="shared" si="193"/>
        <v>0</v>
      </c>
      <c r="Q502" s="156">
        <v>0</v>
      </c>
      <c r="R502" s="156">
        <f t="shared" si="194"/>
        <v>0</v>
      </c>
      <c r="S502" s="230"/>
      <c r="T502" s="230">
        <v>0</v>
      </c>
      <c r="U502" s="234"/>
      <c r="V502" s="157">
        <f t="shared" si="195"/>
        <v>0</v>
      </c>
      <c r="AP502" s="219" t="s">
        <v>263</v>
      </c>
      <c r="AR502" s="219" t="s">
        <v>203</v>
      </c>
      <c r="AS502" s="219" t="s">
        <v>79</v>
      </c>
      <c r="AW502" s="219" t="s">
        <v>137</v>
      </c>
      <c r="BC502" s="158">
        <f t="shared" si="196"/>
        <v>0</v>
      </c>
      <c r="BD502" s="158">
        <f t="shared" si="197"/>
        <v>10530</v>
      </c>
      <c r="BE502" s="158">
        <f t="shared" si="198"/>
        <v>0</v>
      </c>
      <c r="BF502" s="158">
        <f t="shared" si="199"/>
        <v>0</v>
      </c>
      <c r="BG502" s="158">
        <f t="shared" si="200"/>
        <v>0</v>
      </c>
      <c r="BH502" s="219" t="s">
        <v>79</v>
      </c>
      <c r="BI502" s="158">
        <f t="shared" si="201"/>
        <v>10530</v>
      </c>
      <c r="BJ502" s="219" t="s">
        <v>193</v>
      </c>
      <c r="BK502" s="219" t="s">
        <v>1414</v>
      </c>
      <c r="BO502" s="315"/>
      <c r="BP502" s="316">
        <f t="shared" si="202"/>
        <v>0</v>
      </c>
      <c r="BQ502" s="317"/>
      <c r="BR502" s="316">
        <f t="shared" si="203"/>
        <v>0</v>
      </c>
      <c r="BS502" s="315"/>
      <c r="BT502" s="316">
        <f t="shared" si="204"/>
        <v>0</v>
      </c>
    </row>
    <row r="503" spans="1:72" s="217" customFormat="1" ht="16.5" customHeight="1" x14ac:dyDescent="0.2">
      <c r="A503" s="172"/>
      <c r="B503" s="26"/>
      <c r="C503" s="186" t="s">
        <v>1415</v>
      </c>
      <c r="D503" s="159" t="s">
        <v>203</v>
      </c>
      <c r="E503" s="263" t="s">
        <v>1416</v>
      </c>
      <c r="F503" s="264" t="s">
        <v>1417</v>
      </c>
      <c r="G503" s="159" t="s">
        <v>257</v>
      </c>
      <c r="H503" s="299">
        <v>6</v>
      </c>
      <c r="I503" s="160">
        <v>850</v>
      </c>
      <c r="J503" s="161">
        <f t="shared" si="192"/>
        <v>5100</v>
      </c>
      <c r="K503" s="264" t="s">
        <v>1</v>
      </c>
      <c r="L503" s="162"/>
      <c r="M503" s="163" t="s">
        <v>1</v>
      </c>
      <c r="N503" s="164" t="s">
        <v>38</v>
      </c>
      <c r="O503" s="51"/>
      <c r="P503" s="156">
        <f t="shared" si="193"/>
        <v>0</v>
      </c>
      <c r="Q503" s="156">
        <v>0</v>
      </c>
      <c r="R503" s="156">
        <f t="shared" si="194"/>
        <v>0</v>
      </c>
      <c r="S503" s="230"/>
      <c r="T503" s="230">
        <v>0</v>
      </c>
      <c r="U503" s="234"/>
      <c r="V503" s="157">
        <f t="shared" si="195"/>
        <v>0</v>
      </c>
      <c r="AP503" s="219" t="s">
        <v>263</v>
      </c>
      <c r="AR503" s="219" t="s">
        <v>203</v>
      </c>
      <c r="AS503" s="219" t="s">
        <v>79</v>
      </c>
      <c r="AW503" s="219" t="s">
        <v>137</v>
      </c>
      <c r="BC503" s="158">
        <f t="shared" si="196"/>
        <v>0</v>
      </c>
      <c r="BD503" s="158">
        <f t="shared" si="197"/>
        <v>5100</v>
      </c>
      <c r="BE503" s="158">
        <f t="shared" si="198"/>
        <v>0</v>
      </c>
      <c r="BF503" s="158">
        <f t="shared" si="199"/>
        <v>0</v>
      </c>
      <c r="BG503" s="158">
        <f t="shared" si="200"/>
        <v>0</v>
      </c>
      <c r="BH503" s="219" t="s">
        <v>79</v>
      </c>
      <c r="BI503" s="158">
        <f t="shared" si="201"/>
        <v>5100</v>
      </c>
      <c r="BJ503" s="219" t="s">
        <v>193</v>
      </c>
      <c r="BK503" s="219" t="s">
        <v>1418</v>
      </c>
      <c r="BO503" s="315"/>
      <c r="BP503" s="316">
        <f t="shared" si="202"/>
        <v>0</v>
      </c>
      <c r="BQ503" s="317"/>
      <c r="BR503" s="316">
        <f t="shared" si="203"/>
        <v>0</v>
      </c>
      <c r="BS503" s="315"/>
      <c r="BT503" s="316">
        <f t="shared" si="204"/>
        <v>0</v>
      </c>
    </row>
    <row r="504" spans="1:72" s="217" customFormat="1" ht="16.5" customHeight="1" x14ac:dyDescent="0.2">
      <c r="A504" s="172"/>
      <c r="B504" s="26"/>
      <c r="C504" s="186" t="s">
        <v>1419</v>
      </c>
      <c r="D504" s="159" t="s">
        <v>203</v>
      </c>
      <c r="E504" s="263" t="s">
        <v>1420</v>
      </c>
      <c r="F504" s="264" t="s">
        <v>1421</v>
      </c>
      <c r="G504" s="159" t="s">
        <v>257</v>
      </c>
      <c r="H504" s="299">
        <v>6</v>
      </c>
      <c r="I504" s="160">
        <v>740</v>
      </c>
      <c r="J504" s="161">
        <f t="shared" si="192"/>
        <v>4440</v>
      </c>
      <c r="K504" s="264" t="s">
        <v>1</v>
      </c>
      <c r="L504" s="162"/>
      <c r="M504" s="163" t="s">
        <v>1</v>
      </c>
      <c r="N504" s="164" t="s">
        <v>38</v>
      </c>
      <c r="O504" s="51"/>
      <c r="P504" s="156">
        <f t="shared" si="193"/>
        <v>0</v>
      </c>
      <c r="Q504" s="156">
        <v>0</v>
      </c>
      <c r="R504" s="156">
        <f t="shared" si="194"/>
        <v>0</v>
      </c>
      <c r="S504" s="230"/>
      <c r="T504" s="230">
        <v>0</v>
      </c>
      <c r="U504" s="234"/>
      <c r="V504" s="157">
        <f t="shared" si="195"/>
        <v>0</v>
      </c>
      <c r="AP504" s="219" t="s">
        <v>263</v>
      </c>
      <c r="AR504" s="219" t="s">
        <v>203</v>
      </c>
      <c r="AS504" s="219" t="s">
        <v>79</v>
      </c>
      <c r="AW504" s="219" t="s">
        <v>137</v>
      </c>
      <c r="BC504" s="158">
        <f t="shared" si="196"/>
        <v>0</v>
      </c>
      <c r="BD504" s="158">
        <f t="shared" si="197"/>
        <v>4440</v>
      </c>
      <c r="BE504" s="158">
        <f t="shared" si="198"/>
        <v>0</v>
      </c>
      <c r="BF504" s="158">
        <f t="shared" si="199"/>
        <v>0</v>
      </c>
      <c r="BG504" s="158">
        <f t="shared" si="200"/>
        <v>0</v>
      </c>
      <c r="BH504" s="219" t="s">
        <v>79</v>
      </c>
      <c r="BI504" s="158">
        <f t="shared" si="201"/>
        <v>4440</v>
      </c>
      <c r="BJ504" s="219" t="s">
        <v>193</v>
      </c>
      <c r="BK504" s="219" t="s">
        <v>1422</v>
      </c>
      <c r="BO504" s="315"/>
      <c r="BP504" s="316">
        <f t="shared" si="202"/>
        <v>0</v>
      </c>
      <c r="BQ504" s="317"/>
      <c r="BR504" s="316">
        <f t="shared" si="203"/>
        <v>0</v>
      </c>
      <c r="BS504" s="315"/>
      <c r="BT504" s="316">
        <f t="shared" si="204"/>
        <v>0</v>
      </c>
    </row>
    <row r="505" spans="1:72" s="217" customFormat="1" ht="16.5" customHeight="1" x14ac:dyDescent="0.2">
      <c r="A505" s="172"/>
      <c r="B505" s="26"/>
      <c r="C505" s="186" t="s">
        <v>1423</v>
      </c>
      <c r="D505" s="159" t="s">
        <v>203</v>
      </c>
      <c r="E505" s="263" t="s">
        <v>1424</v>
      </c>
      <c r="F505" s="264" t="s">
        <v>1425</v>
      </c>
      <c r="G505" s="159" t="s">
        <v>257</v>
      </c>
      <c r="H505" s="299">
        <v>9</v>
      </c>
      <c r="I505" s="160">
        <v>1170</v>
      </c>
      <c r="J505" s="161">
        <f t="shared" si="192"/>
        <v>10530</v>
      </c>
      <c r="K505" s="264" t="s">
        <v>1</v>
      </c>
      <c r="L505" s="162"/>
      <c r="M505" s="163" t="s">
        <v>1</v>
      </c>
      <c r="N505" s="164" t="s">
        <v>38</v>
      </c>
      <c r="O505" s="51"/>
      <c r="P505" s="156">
        <f t="shared" si="193"/>
        <v>0</v>
      </c>
      <c r="Q505" s="156">
        <v>0</v>
      </c>
      <c r="R505" s="156">
        <f t="shared" si="194"/>
        <v>0</v>
      </c>
      <c r="S505" s="230"/>
      <c r="T505" s="230">
        <v>0</v>
      </c>
      <c r="U505" s="234"/>
      <c r="V505" s="157">
        <f t="shared" si="195"/>
        <v>0</v>
      </c>
      <c r="AP505" s="219" t="s">
        <v>263</v>
      </c>
      <c r="AR505" s="219" t="s">
        <v>203</v>
      </c>
      <c r="AS505" s="219" t="s">
        <v>79</v>
      </c>
      <c r="AW505" s="219" t="s">
        <v>137</v>
      </c>
      <c r="BC505" s="158">
        <f t="shared" si="196"/>
        <v>0</v>
      </c>
      <c r="BD505" s="158">
        <f t="shared" si="197"/>
        <v>10530</v>
      </c>
      <c r="BE505" s="158">
        <f t="shared" si="198"/>
        <v>0</v>
      </c>
      <c r="BF505" s="158">
        <f t="shared" si="199"/>
        <v>0</v>
      </c>
      <c r="BG505" s="158">
        <f t="shared" si="200"/>
        <v>0</v>
      </c>
      <c r="BH505" s="219" t="s">
        <v>79</v>
      </c>
      <c r="BI505" s="158">
        <f t="shared" si="201"/>
        <v>10530</v>
      </c>
      <c r="BJ505" s="219" t="s">
        <v>193</v>
      </c>
      <c r="BK505" s="219" t="s">
        <v>1426</v>
      </c>
      <c r="BO505" s="315"/>
      <c r="BP505" s="316">
        <f t="shared" si="202"/>
        <v>0</v>
      </c>
      <c r="BQ505" s="317"/>
      <c r="BR505" s="316">
        <f t="shared" si="203"/>
        <v>0</v>
      </c>
      <c r="BS505" s="315"/>
      <c r="BT505" s="316">
        <f t="shared" si="204"/>
        <v>0</v>
      </c>
    </row>
    <row r="506" spans="1:72" s="217" customFormat="1" ht="16.5" customHeight="1" x14ac:dyDescent="0.2">
      <c r="A506" s="172"/>
      <c r="B506" s="26"/>
      <c r="C506" s="186" t="s">
        <v>1427</v>
      </c>
      <c r="D506" s="159" t="s">
        <v>203</v>
      </c>
      <c r="E506" s="263" t="s">
        <v>1428</v>
      </c>
      <c r="F506" s="264" t="s">
        <v>1429</v>
      </c>
      <c r="G506" s="159" t="s">
        <v>257</v>
      </c>
      <c r="H506" s="299">
        <v>4</v>
      </c>
      <c r="I506" s="160">
        <v>1085</v>
      </c>
      <c r="J506" s="161">
        <f t="shared" si="192"/>
        <v>4340</v>
      </c>
      <c r="K506" s="264" t="s">
        <v>1</v>
      </c>
      <c r="L506" s="162"/>
      <c r="M506" s="163" t="s">
        <v>1</v>
      </c>
      <c r="N506" s="164" t="s">
        <v>38</v>
      </c>
      <c r="O506" s="51"/>
      <c r="P506" s="156">
        <f t="shared" si="193"/>
        <v>0</v>
      </c>
      <c r="Q506" s="156">
        <v>0</v>
      </c>
      <c r="R506" s="156">
        <f t="shared" si="194"/>
        <v>0</v>
      </c>
      <c r="S506" s="230"/>
      <c r="T506" s="230">
        <v>0</v>
      </c>
      <c r="U506" s="234"/>
      <c r="V506" s="157">
        <f t="shared" si="195"/>
        <v>0</v>
      </c>
      <c r="AP506" s="219" t="s">
        <v>263</v>
      </c>
      <c r="AR506" s="219" t="s">
        <v>203</v>
      </c>
      <c r="AS506" s="219" t="s">
        <v>79</v>
      </c>
      <c r="AW506" s="219" t="s">
        <v>137</v>
      </c>
      <c r="BC506" s="158">
        <f t="shared" si="196"/>
        <v>0</v>
      </c>
      <c r="BD506" s="158">
        <f t="shared" si="197"/>
        <v>4340</v>
      </c>
      <c r="BE506" s="158">
        <f t="shared" si="198"/>
        <v>0</v>
      </c>
      <c r="BF506" s="158">
        <f t="shared" si="199"/>
        <v>0</v>
      </c>
      <c r="BG506" s="158">
        <f t="shared" si="200"/>
        <v>0</v>
      </c>
      <c r="BH506" s="219" t="s">
        <v>79</v>
      </c>
      <c r="BI506" s="158">
        <f t="shared" si="201"/>
        <v>4340</v>
      </c>
      <c r="BJ506" s="219" t="s">
        <v>193</v>
      </c>
      <c r="BK506" s="219" t="s">
        <v>1430</v>
      </c>
      <c r="BO506" s="315"/>
      <c r="BP506" s="316">
        <f t="shared" si="202"/>
        <v>0</v>
      </c>
      <c r="BQ506" s="317"/>
      <c r="BR506" s="316">
        <f t="shared" si="203"/>
        <v>0</v>
      </c>
      <c r="BS506" s="315"/>
      <c r="BT506" s="316">
        <f t="shared" si="204"/>
        <v>0</v>
      </c>
    </row>
    <row r="507" spans="1:72" s="217" customFormat="1" ht="16.5" customHeight="1" x14ac:dyDescent="0.2">
      <c r="A507" s="172"/>
      <c r="B507" s="26"/>
      <c r="C507" s="186" t="s">
        <v>1431</v>
      </c>
      <c r="D507" s="159" t="s">
        <v>203</v>
      </c>
      <c r="E507" s="263" t="s">
        <v>1432</v>
      </c>
      <c r="F507" s="264" t="s">
        <v>1433</v>
      </c>
      <c r="G507" s="159" t="s">
        <v>257</v>
      </c>
      <c r="H507" s="299">
        <v>6</v>
      </c>
      <c r="I507" s="160">
        <v>745</v>
      </c>
      <c r="J507" s="161">
        <f t="shared" si="192"/>
        <v>4470</v>
      </c>
      <c r="K507" s="264" t="s">
        <v>1</v>
      </c>
      <c r="L507" s="162"/>
      <c r="M507" s="163" t="s">
        <v>1</v>
      </c>
      <c r="N507" s="164" t="s">
        <v>38</v>
      </c>
      <c r="O507" s="51"/>
      <c r="P507" s="156">
        <f t="shared" si="193"/>
        <v>0</v>
      </c>
      <c r="Q507" s="156">
        <v>0</v>
      </c>
      <c r="R507" s="156">
        <f t="shared" si="194"/>
        <v>0</v>
      </c>
      <c r="S507" s="230"/>
      <c r="T507" s="230">
        <v>0</v>
      </c>
      <c r="U507" s="234"/>
      <c r="V507" s="157">
        <f t="shared" si="195"/>
        <v>0</v>
      </c>
      <c r="AP507" s="219" t="s">
        <v>263</v>
      </c>
      <c r="AR507" s="219" t="s">
        <v>203</v>
      </c>
      <c r="AS507" s="219" t="s">
        <v>79</v>
      </c>
      <c r="AW507" s="219" t="s">
        <v>137</v>
      </c>
      <c r="BC507" s="158">
        <f t="shared" si="196"/>
        <v>0</v>
      </c>
      <c r="BD507" s="158">
        <f t="shared" si="197"/>
        <v>4470</v>
      </c>
      <c r="BE507" s="158">
        <f t="shared" si="198"/>
        <v>0</v>
      </c>
      <c r="BF507" s="158">
        <f t="shared" si="199"/>
        <v>0</v>
      </c>
      <c r="BG507" s="158">
        <f t="shared" si="200"/>
        <v>0</v>
      </c>
      <c r="BH507" s="219" t="s">
        <v>79</v>
      </c>
      <c r="BI507" s="158">
        <f t="shared" si="201"/>
        <v>4470</v>
      </c>
      <c r="BJ507" s="219" t="s">
        <v>193</v>
      </c>
      <c r="BK507" s="219" t="s">
        <v>1434</v>
      </c>
      <c r="BO507" s="315"/>
      <c r="BP507" s="316">
        <f t="shared" si="202"/>
        <v>0</v>
      </c>
      <c r="BQ507" s="317"/>
      <c r="BR507" s="316">
        <f t="shared" si="203"/>
        <v>0</v>
      </c>
      <c r="BS507" s="315"/>
      <c r="BT507" s="316">
        <f t="shared" si="204"/>
        <v>0</v>
      </c>
    </row>
    <row r="508" spans="1:72" s="217" customFormat="1" ht="16.5" customHeight="1" x14ac:dyDescent="0.2">
      <c r="A508" s="172"/>
      <c r="B508" s="26"/>
      <c r="C508" s="170" t="s">
        <v>1435</v>
      </c>
      <c r="D508" s="151" t="s">
        <v>139</v>
      </c>
      <c r="E508" s="261" t="s">
        <v>1436</v>
      </c>
      <c r="F508" s="262" t="s">
        <v>1437</v>
      </c>
      <c r="G508" s="151" t="s">
        <v>257</v>
      </c>
      <c r="H508" s="298">
        <v>6</v>
      </c>
      <c r="I508" s="152">
        <v>55</v>
      </c>
      <c r="J508" s="153">
        <f t="shared" si="192"/>
        <v>330</v>
      </c>
      <c r="K508" s="262" t="s">
        <v>1</v>
      </c>
      <c r="L508" s="30"/>
      <c r="M508" s="154" t="s">
        <v>1</v>
      </c>
      <c r="N508" s="155" t="s">
        <v>38</v>
      </c>
      <c r="O508" s="51"/>
      <c r="P508" s="156">
        <f t="shared" si="193"/>
        <v>0</v>
      </c>
      <c r="Q508" s="156">
        <v>0</v>
      </c>
      <c r="R508" s="156">
        <f t="shared" si="194"/>
        <v>0</v>
      </c>
      <c r="S508" s="230"/>
      <c r="T508" s="230">
        <v>0</v>
      </c>
      <c r="U508" s="234"/>
      <c r="V508" s="157">
        <f t="shared" si="195"/>
        <v>0</v>
      </c>
      <c r="AP508" s="219" t="s">
        <v>193</v>
      </c>
      <c r="AR508" s="219" t="s">
        <v>139</v>
      </c>
      <c r="AS508" s="219" t="s">
        <v>79</v>
      </c>
      <c r="AW508" s="219" t="s">
        <v>137</v>
      </c>
      <c r="BC508" s="158">
        <f t="shared" si="196"/>
        <v>0</v>
      </c>
      <c r="BD508" s="158">
        <f t="shared" si="197"/>
        <v>330</v>
      </c>
      <c r="BE508" s="158">
        <f t="shared" si="198"/>
        <v>0</v>
      </c>
      <c r="BF508" s="158">
        <f t="shared" si="199"/>
        <v>0</v>
      </c>
      <c r="BG508" s="158">
        <f t="shared" si="200"/>
        <v>0</v>
      </c>
      <c r="BH508" s="219" t="s">
        <v>79</v>
      </c>
      <c r="BI508" s="158">
        <f t="shared" si="201"/>
        <v>330</v>
      </c>
      <c r="BJ508" s="219" t="s">
        <v>193</v>
      </c>
      <c r="BK508" s="219" t="s">
        <v>1438</v>
      </c>
      <c r="BO508" s="315"/>
      <c r="BP508" s="316">
        <f t="shared" si="202"/>
        <v>0</v>
      </c>
      <c r="BQ508" s="317"/>
      <c r="BR508" s="316">
        <f t="shared" si="203"/>
        <v>0</v>
      </c>
      <c r="BS508" s="315"/>
      <c r="BT508" s="316">
        <f t="shared" si="204"/>
        <v>0</v>
      </c>
    </row>
    <row r="509" spans="1:72" s="217" customFormat="1" ht="16.5" customHeight="1" x14ac:dyDescent="0.2">
      <c r="A509" s="172"/>
      <c r="B509" s="26"/>
      <c r="C509" s="170" t="s">
        <v>1439</v>
      </c>
      <c r="D509" s="151" t="s">
        <v>139</v>
      </c>
      <c r="E509" s="261" t="s">
        <v>1440</v>
      </c>
      <c r="F509" s="262" t="s">
        <v>1441</v>
      </c>
      <c r="G509" s="151" t="s">
        <v>240</v>
      </c>
      <c r="H509" s="298">
        <v>50</v>
      </c>
      <c r="I509" s="152">
        <v>50</v>
      </c>
      <c r="J509" s="153">
        <f t="shared" si="192"/>
        <v>2500</v>
      </c>
      <c r="K509" s="262" t="s">
        <v>143</v>
      </c>
      <c r="L509" s="30"/>
      <c r="M509" s="154" t="s">
        <v>1</v>
      </c>
      <c r="N509" s="155" t="s">
        <v>38</v>
      </c>
      <c r="O509" s="51"/>
      <c r="P509" s="156">
        <f t="shared" si="193"/>
        <v>0</v>
      </c>
      <c r="Q509" s="156">
        <v>0</v>
      </c>
      <c r="R509" s="156">
        <f t="shared" si="194"/>
        <v>0</v>
      </c>
      <c r="S509" s="230"/>
      <c r="T509" s="230">
        <v>0</v>
      </c>
      <c r="U509" s="234"/>
      <c r="V509" s="157">
        <f t="shared" si="195"/>
        <v>0</v>
      </c>
      <c r="AP509" s="219" t="s">
        <v>193</v>
      </c>
      <c r="AR509" s="219" t="s">
        <v>139</v>
      </c>
      <c r="AS509" s="219" t="s">
        <v>79</v>
      </c>
      <c r="AW509" s="219" t="s">
        <v>137</v>
      </c>
      <c r="BC509" s="158">
        <f t="shared" si="196"/>
        <v>0</v>
      </c>
      <c r="BD509" s="158">
        <f t="shared" si="197"/>
        <v>2500</v>
      </c>
      <c r="BE509" s="158">
        <f t="shared" si="198"/>
        <v>0</v>
      </c>
      <c r="BF509" s="158">
        <f t="shared" si="199"/>
        <v>0</v>
      </c>
      <c r="BG509" s="158">
        <f t="shared" si="200"/>
        <v>0</v>
      </c>
      <c r="BH509" s="219" t="s">
        <v>79</v>
      </c>
      <c r="BI509" s="158">
        <f t="shared" si="201"/>
        <v>2500</v>
      </c>
      <c r="BJ509" s="219" t="s">
        <v>193</v>
      </c>
      <c r="BK509" s="219" t="s">
        <v>1442</v>
      </c>
      <c r="BO509" s="315"/>
      <c r="BP509" s="316">
        <f t="shared" si="202"/>
        <v>0</v>
      </c>
      <c r="BQ509" s="317"/>
      <c r="BR509" s="316">
        <f t="shared" si="203"/>
        <v>0</v>
      </c>
      <c r="BS509" s="315"/>
      <c r="BT509" s="316">
        <f t="shared" si="204"/>
        <v>0</v>
      </c>
    </row>
    <row r="510" spans="1:72" s="217" customFormat="1" ht="16.5" customHeight="1" x14ac:dyDescent="0.2">
      <c r="A510" s="172"/>
      <c r="B510" s="26"/>
      <c r="C510" s="170" t="s">
        <v>1443</v>
      </c>
      <c r="D510" s="151" t="s">
        <v>139</v>
      </c>
      <c r="E510" s="261" t="s">
        <v>1444</v>
      </c>
      <c r="F510" s="262" t="s">
        <v>1445</v>
      </c>
      <c r="G510" s="151" t="s">
        <v>240</v>
      </c>
      <c r="H510" s="298">
        <v>80</v>
      </c>
      <c r="I510" s="152">
        <v>130</v>
      </c>
      <c r="J510" s="153">
        <f t="shared" si="192"/>
        <v>10400</v>
      </c>
      <c r="K510" s="262" t="s">
        <v>143</v>
      </c>
      <c r="L510" s="30"/>
      <c r="M510" s="154" t="s">
        <v>1</v>
      </c>
      <c r="N510" s="155" t="s">
        <v>38</v>
      </c>
      <c r="O510" s="51"/>
      <c r="P510" s="156">
        <f t="shared" si="193"/>
        <v>0</v>
      </c>
      <c r="Q510" s="156">
        <v>0</v>
      </c>
      <c r="R510" s="156">
        <f t="shared" si="194"/>
        <v>0</v>
      </c>
      <c r="S510" s="230"/>
      <c r="T510" s="230">
        <v>0</v>
      </c>
      <c r="U510" s="234"/>
      <c r="V510" s="157">
        <f t="shared" si="195"/>
        <v>0</v>
      </c>
      <c r="AP510" s="219" t="s">
        <v>193</v>
      </c>
      <c r="AR510" s="219" t="s">
        <v>139</v>
      </c>
      <c r="AS510" s="219" t="s">
        <v>79</v>
      </c>
      <c r="AW510" s="219" t="s">
        <v>137</v>
      </c>
      <c r="BC510" s="158">
        <f t="shared" si="196"/>
        <v>0</v>
      </c>
      <c r="BD510" s="158">
        <f t="shared" si="197"/>
        <v>10400</v>
      </c>
      <c r="BE510" s="158">
        <f t="shared" si="198"/>
        <v>0</v>
      </c>
      <c r="BF510" s="158">
        <f t="shared" si="199"/>
        <v>0</v>
      </c>
      <c r="BG510" s="158">
        <f t="shared" si="200"/>
        <v>0</v>
      </c>
      <c r="BH510" s="219" t="s">
        <v>79</v>
      </c>
      <c r="BI510" s="158">
        <f t="shared" si="201"/>
        <v>10400</v>
      </c>
      <c r="BJ510" s="219" t="s">
        <v>193</v>
      </c>
      <c r="BK510" s="219" t="s">
        <v>1446</v>
      </c>
      <c r="BO510" s="315"/>
      <c r="BP510" s="316">
        <f t="shared" si="202"/>
        <v>0</v>
      </c>
      <c r="BQ510" s="317"/>
      <c r="BR510" s="316">
        <f t="shared" si="203"/>
        <v>0</v>
      </c>
      <c r="BS510" s="315"/>
      <c r="BT510" s="316">
        <f t="shared" si="204"/>
        <v>0</v>
      </c>
    </row>
    <row r="511" spans="1:72" s="217" customFormat="1" ht="16.5" customHeight="1" x14ac:dyDescent="0.2">
      <c r="A511" s="172"/>
      <c r="B511" s="26"/>
      <c r="C511" s="170" t="s">
        <v>1447</v>
      </c>
      <c r="D511" s="151" t="s">
        <v>139</v>
      </c>
      <c r="E511" s="261" t="s">
        <v>1448</v>
      </c>
      <c r="F511" s="262" t="s">
        <v>1449</v>
      </c>
      <c r="G511" s="151" t="s">
        <v>257</v>
      </c>
      <c r="H511" s="298">
        <v>27</v>
      </c>
      <c r="I511" s="152">
        <v>50</v>
      </c>
      <c r="J511" s="153">
        <f t="shared" si="192"/>
        <v>1350</v>
      </c>
      <c r="K511" s="262" t="s">
        <v>143</v>
      </c>
      <c r="L511" s="30"/>
      <c r="M511" s="154" t="s">
        <v>1</v>
      </c>
      <c r="N511" s="155" t="s">
        <v>38</v>
      </c>
      <c r="O511" s="51"/>
      <c r="P511" s="156">
        <f t="shared" si="193"/>
        <v>0</v>
      </c>
      <c r="Q511" s="156">
        <v>0</v>
      </c>
      <c r="R511" s="156">
        <f t="shared" si="194"/>
        <v>0</v>
      </c>
      <c r="S511" s="230"/>
      <c r="T511" s="230">
        <v>0</v>
      </c>
      <c r="U511" s="234"/>
      <c r="V511" s="157">
        <f t="shared" si="195"/>
        <v>0</v>
      </c>
      <c r="AP511" s="219" t="s">
        <v>193</v>
      </c>
      <c r="AR511" s="219" t="s">
        <v>139</v>
      </c>
      <c r="AS511" s="219" t="s">
        <v>79</v>
      </c>
      <c r="AW511" s="219" t="s">
        <v>137</v>
      </c>
      <c r="BC511" s="158">
        <f t="shared" si="196"/>
        <v>0</v>
      </c>
      <c r="BD511" s="158">
        <f t="shared" si="197"/>
        <v>1350</v>
      </c>
      <c r="BE511" s="158">
        <f t="shared" si="198"/>
        <v>0</v>
      </c>
      <c r="BF511" s="158">
        <f t="shared" si="199"/>
        <v>0</v>
      </c>
      <c r="BG511" s="158">
        <f t="shared" si="200"/>
        <v>0</v>
      </c>
      <c r="BH511" s="219" t="s">
        <v>79</v>
      </c>
      <c r="BI511" s="158">
        <f t="shared" si="201"/>
        <v>1350</v>
      </c>
      <c r="BJ511" s="219" t="s">
        <v>193</v>
      </c>
      <c r="BK511" s="219" t="s">
        <v>1450</v>
      </c>
      <c r="BO511" s="315"/>
      <c r="BP511" s="316">
        <f t="shared" si="202"/>
        <v>0</v>
      </c>
      <c r="BQ511" s="317"/>
      <c r="BR511" s="316">
        <f t="shared" si="203"/>
        <v>0</v>
      </c>
      <c r="BS511" s="315"/>
      <c r="BT511" s="316">
        <f t="shared" si="204"/>
        <v>0</v>
      </c>
    </row>
    <row r="512" spans="1:72" s="217" customFormat="1" ht="16.5" customHeight="1" x14ac:dyDescent="0.2">
      <c r="A512" s="172"/>
      <c r="B512" s="26"/>
      <c r="C512" s="170" t="s">
        <v>1451</v>
      </c>
      <c r="D512" s="151" t="s">
        <v>139</v>
      </c>
      <c r="E512" s="261" t="s">
        <v>1452</v>
      </c>
      <c r="F512" s="262" t="s">
        <v>1453</v>
      </c>
      <c r="G512" s="151" t="s">
        <v>257</v>
      </c>
      <c r="H512" s="298">
        <v>3</v>
      </c>
      <c r="I512" s="152">
        <v>235</v>
      </c>
      <c r="J512" s="153">
        <f t="shared" si="192"/>
        <v>705</v>
      </c>
      <c r="K512" s="262" t="s">
        <v>143</v>
      </c>
      <c r="L512" s="30"/>
      <c r="M512" s="154" t="s">
        <v>1</v>
      </c>
      <c r="N512" s="155" t="s">
        <v>38</v>
      </c>
      <c r="O512" s="51"/>
      <c r="P512" s="156">
        <f t="shared" si="193"/>
        <v>0</v>
      </c>
      <c r="Q512" s="156">
        <v>0</v>
      </c>
      <c r="R512" s="156">
        <f t="shared" si="194"/>
        <v>0</v>
      </c>
      <c r="S512" s="230"/>
      <c r="T512" s="230">
        <v>0</v>
      </c>
      <c r="U512" s="234"/>
      <c r="V512" s="157">
        <f t="shared" si="195"/>
        <v>0</v>
      </c>
      <c r="AP512" s="219" t="s">
        <v>193</v>
      </c>
      <c r="AR512" s="219" t="s">
        <v>139</v>
      </c>
      <c r="AS512" s="219" t="s">
        <v>79</v>
      </c>
      <c r="AW512" s="219" t="s">
        <v>137</v>
      </c>
      <c r="BC512" s="158">
        <f t="shared" si="196"/>
        <v>0</v>
      </c>
      <c r="BD512" s="158">
        <f t="shared" si="197"/>
        <v>705</v>
      </c>
      <c r="BE512" s="158">
        <f t="shared" si="198"/>
        <v>0</v>
      </c>
      <c r="BF512" s="158">
        <f t="shared" si="199"/>
        <v>0</v>
      </c>
      <c r="BG512" s="158">
        <f t="shared" si="200"/>
        <v>0</v>
      </c>
      <c r="BH512" s="219" t="s">
        <v>79</v>
      </c>
      <c r="BI512" s="158">
        <f t="shared" si="201"/>
        <v>705</v>
      </c>
      <c r="BJ512" s="219" t="s">
        <v>193</v>
      </c>
      <c r="BK512" s="219" t="s">
        <v>1454</v>
      </c>
      <c r="BO512" s="315"/>
      <c r="BP512" s="316">
        <f t="shared" si="202"/>
        <v>0</v>
      </c>
      <c r="BQ512" s="317"/>
      <c r="BR512" s="316">
        <f t="shared" si="203"/>
        <v>0</v>
      </c>
      <c r="BS512" s="315"/>
      <c r="BT512" s="316">
        <f t="shared" si="204"/>
        <v>0</v>
      </c>
    </row>
    <row r="513" spans="1:72" s="217" customFormat="1" ht="16.5" customHeight="1" x14ac:dyDescent="0.2">
      <c r="A513" s="172"/>
      <c r="B513" s="26"/>
      <c r="C513" s="170" t="s">
        <v>1455</v>
      </c>
      <c r="D513" s="151" t="s">
        <v>139</v>
      </c>
      <c r="E513" s="261" t="s">
        <v>1456</v>
      </c>
      <c r="F513" s="262" t="s">
        <v>1457</v>
      </c>
      <c r="G513" s="151" t="s">
        <v>257</v>
      </c>
      <c r="H513" s="298">
        <v>8</v>
      </c>
      <c r="I513" s="152">
        <v>330</v>
      </c>
      <c r="J513" s="153">
        <f t="shared" si="192"/>
        <v>2640</v>
      </c>
      <c r="K513" s="262" t="s">
        <v>143</v>
      </c>
      <c r="L513" s="30"/>
      <c r="M513" s="154" t="s">
        <v>1</v>
      </c>
      <c r="N513" s="155" t="s">
        <v>38</v>
      </c>
      <c r="O513" s="51"/>
      <c r="P513" s="156">
        <f t="shared" si="193"/>
        <v>0</v>
      </c>
      <c r="Q513" s="156">
        <v>0</v>
      </c>
      <c r="R513" s="156">
        <f t="shared" si="194"/>
        <v>0</v>
      </c>
      <c r="S513" s="230"/>
      <c r="T513" s="230">
        <v>0</v>
      </c>
      <c r="U513" s="234"/>
      <c r="V513" s="157">
        <f t="shared" si="195"/>
        <v>0</v>
      </c>
      <c r="AP513" s="219" t="s">
        <v>193</v>
      </c>
      <c r="AR513" s="219" t="s">
        <v>139</v>
      </c>
      <c r="AS513" s="219" t="s">
        <v>79</v>
      </c>
      <c r="AW513" s="219" t="s">
        <v>137</v>
      </c>
      <c r="BC513" s="158">
        <f t="shared" si="196"/>
        <v>0</v>
      </c>
      <c r="BD513" s="158">
        <f t="shared" si="197"/>
        <v>2640</v>
      </c>
      <c r="BE513" s="158">
        <f t="shared" si="198"/>
        <v>0</v>
      </c>
      <c r="BF513" s="158">
        <f t="shared" si="199"/>
        <v>0</v>
      </c>
      <c r="BG513" s="158">
        <f t="shared" si="200"/>
        <v>0</v>
      </c>
      <c r="BH513" s="219" t="s">
        <v>79</v>
      </c>
      <c r="BI513" s="158">
        <f t="shared" si="201"/>
        <v>2640</v>
      </c>
      <c r="BJ513" s="219" t="s">
        <v>193</v>
      </c>
      <c r="BK513" s="219" t="s">
        <v>1458</v>
      </c>
      <c r="BO513" s="315"/>
      <c r="BP513" s="316">
        <f t="shared" si="202"/>
        <v>0</v>
      </c>
      <c r="BQ513" s="317"/>
      <c r="BR513" s="316">
        <f t="shared" si="203"/>
        <v>0</v>
      </c>
      <c r="BS513" s="315"/>
      <c r="BT513" s="316">
        <f t="shared" si="204"/>
        <v>0</v>
      </c>
    </row>
    <row r="514" spans="1:72" s="217" customFormat="1" ht="16.5" customHeight="1" x14ac:dyDescent="0.2">
      <c r="A514" s="172"/>
      <c r="B514" s="26"/>
      <c r="C514" s="186" t="s">
        <v>1459</v>
      </c>
      <c r="D514" s="159" t="s">
        <v>203</v>
      </c>
      <c r="E514" s="263" t="s">
        <v>1460</v>
      </c>
      <c r="F514" s="264" t="s">
        <v>1461</v>
      </c>
      <c r="G514" s="159" t="s">
        <v>1462</v>
      </c>
      <c r="H514" s="299">
        <v>41.8</v>
      </c>
      <c r="I514" s="160">
        <v>35</v>
      </c>
      <c r="J514" s="161">
        <f t="shared" si="192"/>
        <v>1463</v>
      </c>
      <c r="K514" s="264" t="s">
        <v>143</v>
      </c>
      <c r="L514" s="162"/>
      <c r="M514" s="163" t="s">
        <v>1</v>
      </c>
      <c r="N514" s="164" t="s">
        <v>38</v>
      </c>
      <c r="O514" s="51"/>
      <c r="P514" s="156">
        <f t="shared" si="193"/>
        <v>0</v>
      </c>
      <c r="Q514" s="156">
        <v>1E-3</v>
      </c>
      <c r="R514" s="156">
        <f t="shared" si="194"/>
        <v>4.1799999999999997E-2</v>
      </c>
      <c r="S514" s="230"/>
      <c r="T514" s="230">
        <v>0</v>
      </c>
      <c r="U514" s="234"/>
      <c r="V514" s="157">
        <f t="shared" si="195"/>
        <v>0</v>
      </c>
      <c r="AP514" s="219" t="s">
        <v>263</v>
      </c>
      <c r="AR514" s="219" t="s">
        <v>203</v>
      </c>
      <c r="AS514" s="219" t="s">
        <v>79</v>
      </c>
      <c r="AW514" s="219" t="s">
        <v>137</v>
      </c>
      <c r="BC514" s="158">
        <f t="shared" si="196"/>
        <v>0</v>
      </c>
      <c r="BD514" s="158">
        <f t="shared" si="197"/>
        <v>1463</v>
      </c>
      <c r="BE514" s="158">
        <f t="shared" si="198"/>
        <v>0</v>
      </c>
      <c r="BF514" s="158">
        <f t="shared" si="199"/>
        <v>0</v>
      </c>
      <c r="BG514" s="158">
        <f t="shared" si="200"/>
        <v>0</v>
      </c>
      <c r="BH514" s="219" t="s">
        <v>79</v>
      </c>
      <c r="BI514" s="158">
        <f t="shared" si="201"/>
        <v>1463</v>
      </c>
      <c r="BJ514" s="219" t="s">
        <v>193</v>
      </c>
      <c r="BK514" s="219" t="s">
        <v>1463</v>
      </c>
      <c r="BO514" s="315"/>
      <c r="BP514" s="316">
        <f t="shared" si="202"/>
        <v>0</v>
      </c>
      <c r="BQ514" s="317"/>
      <c r="BR514" s="316">
        <f t="shared" si="203"/>
        <v>0</v>
      </c>
      <c r="BS514" s="315"/>
      <c r="BT514" s="316">
        <f t="shared" si="204"/>
        <v>0</v>
      </c>
    </row>
    <row r="515" spans="1:72" s="217" customFormat="1" ht="16.5" customHeight="1" x14ac:dyDescent="0.2">
      <c r="A515" s="172"/>
      <c r="B515" s="26"/>
      <c r="C515" s="186" t="s">
        <v>1464</v>
      </c>
      <c r="D515" s="159" t="s">
        <v>203</v>
      </c>
      <c r="E515" s="263" t="s">
        <v>1465</v>
      </c>
      <c r="F515" s="264" t="s">
        <v>1466</v>
      </c>
      <c r="G515" s="159" t="s">
        <v>1462</v>
      </c>
      <c r="H515" s="299">
        <v>6.82</v>
      </c>
      <c r="I515" s="160">
        <v>35</v>
      </c>
      <c r="J515" s="161">
        <f t="shared" si="192"/>
        <v>238.7</v>
      </c>
      <c r="K515" s="264" t="s">
        <v>143</v>
      </c>
      <c r="L515" s="162"/>
      <c r="M515" s="163" t="s">
        <v>1</v>
      </c>
      <c r="N515" s="164" t="s">
        <v>38</v>
      </c>
      <c r="O515" s="51"/>
      <c r="P515" s="156">
        <f t="shared" si="193"/>
        <v>0</v>
      </c>
      <c r="Q515" s="156">
        <v>1E-3</v>
      </c>
      <c r="R515" s="156">
        <f t="shared" si="194"/>
        <v>6.8200000000000005E-3</v>
      </c>
      <c r="S515" s="230"/>
      <c r="T515" s="230">
        <v>0</v>
      </c>
      <c r="U515" s="234"/>
      <c r="V515" s="157">
        <f t="shared" si="195"/>
        <v>0</v>
      </c>
      <c r="AP515" s="219" t="s">
        <v>263</v>
      </c>
      <c r="AR515" s="219" t="s">
        <v>203</v>
      </c>
      <c r="AS515" s="219" t="s">
        <v>79</v>
      </c>
      <c r="AW515" s="219" t="s">
        <v>137</v>
      </c>
      <c r="BC515" s="158">
        <f t="shared" si="196"/>
        <v>0</v>
      </c>
      <c r="BD515" s="158">
        <f t="shared" si="197"/>
        <v>238.7</v>
      </c>
      <c r="BE515" s="158">
        <f t="shared" si="198"/>
        <v>0</v>
      </c>
      <c r="BF515" s="158">
        <f t="shared" si="199"/>
        <v>0</v>
      </c>
      <c r="BG515" s="158">
        <f t="shared" si="200"/>
        <v>0</v>
      </c>
      <c r="BH515" s="219" t="s">
        <v>79</v>
      </c>
      <c r="BI515" s="158">
        <f t="shared" si="201"/>
        <v>238.7</v>
      </c>
      <c r="BJ515" s="219" t="s">
        <v>193</v>
      </c>
      <c r="BK515" s="219" t="s">
        <v>1467</v>
      </c>
      <c r="BO515" s="315"/>
      <c r="BP515" s="316">
        <f t="shared" si="202"/>
        <v>0</v>
      </c>
      <c r="BQ515" s="317"/>
      <c r="BR515" s="316">
        <f t="shared" si="203"/>
        <v>0</v>
      </c>
      <c r="BS515" s="315"/>
      <c r="BT515" s="316">
        <f t="shared" si="204"/>
        <v>0</v>
      </c>
    </row>
    <row r="516" spans="1:72" s="217" customFormat="1" ht="16.5" customHeight="1" x14ac:dyDescent="0.2">
      <c r="A516" s="172"/>
      <c r="B516" s="26"/>
      <c r="C516" s="186" t="s">
        <v>1468</v>
      </c>
      <c r="D516" s="159" t="s">
        <v>203</v>
      </c>
      <c r="E516" s="263" t="s">
        <v>1469</v>
      </c>
      <c r="F516" s="264" t="s">
        <v>1470</v>
      </c>
      <c r="G516" s="159" t="s">
        <v>1462</v>
      </c>
      <c r="H516" s="299">
        <v>11.88</v>
      </c>
      <c r="I516" s="160">
        <v>100</v>
      </c>
      <c r="J516" s="161">
        <f t="shared" si="192"/>
        <v>1188</v>
      </c>
      <c r="K516" s="264" t="s">
        <v>143</v>
      </c>
      <c r="L516" s="162"/>
      <c r="M516" s="163" t="s">
        <v>1</v>
      </c>
      <c r="N516" s="164" t="s">
        <v>38</v>
      </c>
      <c r="O516" s="51"/>
      <c r="P516" s="156">
        <f t="shared" si="193"/>
        <v>0</v>
      </c>
      <c r="Q516" s="156">
        <v>1E-3</v>
      </c>
      <c r="R516" s="156">
        <f t="shared" si="194"/>
        <v>1.1880000000000002E-2</v>
      </c>
      <c r="S516" s="230"/>
      <c r="T516" s="230">
        <v>0</v>
      </c>
      <c r="U516" s="234"/>
      <c r="V516" s="157">
        <f t="shared" si="195"/>
        <v>0</v>
      </c>
      <c r="AP516" s="219" t="s">
        <v>263</v>
      </c>
      <c r="AR516" s="219" t="s">
        <v>203</v>
      </c>
      <c r="AS516" s="219" t="s">
        <v>79</v>
      </c>
      <c r="AW516" s="219" t="s">
        <v>137</v>
      </c>
      <c r="BC516" s="158">
        <f t="shared" si="196"/>
        <v>0</v>
      </c>
      <c r="BD516" s="158">
        <f t="shared" si="197"/>
        <v>1188</v>
      </c>
      <c r="BE516" s="158">
        <f t="shared" si="198"/>
        <v>0</v>
      </c>
      <c r="BF516" s="158">
        <f t="shared" si="199"/>
        <v>0</v>
      </c>
      <c r="BG516" s="158">
        <f t="shared" si="200"/>
        <v>0</v>
      </c>
      <c r="BH516" s="219" t="s">
        <v>79</v>
      </c>
      <c r="BI516" s="158">
        <f t="shared" si="201"/>
        <v>1188</v>
      </c>
      <c r="BJ516" s="219" t="s">
        <v>193</v>
      </c>
      <c r="BK516" s="219" t="s">
        <v>1471</v>
      </c>
      <c r="BO516" s="315"/>
      <c r="BP516" s="316">
        <f t="shared" si="202"/>
        <v>0</v>
      </c>
      <c r="BQ516" s="317"/>
      <c r="BR516" s="316">
        <f t="shared" si="203"/>
        <v>0</v>
      </c>
      <c r="BS516" s="315"/>
      <c r="BT516" s="316">
        <f t="shared" si="204"/>
        <v>0</v>
      </c>
    </row>
    <row r="517" spans="1:72" s="217" customFormat="1" ht="16.5" customHeight="1" x14ac:dyDescent="0.2">
      <c r="A517" s="172"/>
      <c r="B517" s="26"/>
      <c r="C517" s="186" t="s">
        <v>1472</v>
      </c>
      <c r="D517" s="159" t="s">
        <v>203</v>
      </c>
      <c r="E517" s="263" t="s">
        <v>1473</v>
      </c>
      <c r="F517" s="264" t="s">
        <v>1474</v>
      </c>
      <c r="G517" s="159" t="s">
        <v>257</v>
      </c>
      <c r="H517" s="299">
        <v>56</v>
      </c>
      <c r="I517" s="160">
        <v>20</v>
      </c>
      <c r="J517" s="161">
        <f t="shared" si="192"/>
        <v>1120</v>
      </c>
      <c r="K517" s="264" t="s">
        <v>143</v>
      </c>
      <c r="L517" s="162"/>
      <c r="M517" s="163" t="s">
        <v>1</v>
      </c>
      <c r="N517" s="164" t="s">
        <v>38</v>
      </c>
      <c r="O517" s="51"/>
      <c r="P517" s="156">
        <f t="shared" si="193"/>
        <v>0</v>
      </c>
      <c r="Q517" s="156">
        <v>2.0000000000000001E-4</v>
      </c>
      <c r="R517" s="156">
        <f t="shared" si="194"/>
        <v>1.12E-2</v>
      </c>
      <c r="S517" s="230"/>
      <c r="T517" s="230">
        <v>0</v>
      </c>
      <c r="U517" s="234"/>
      <c r="V517" s="157">
        <f t="shared" si="195"/>
        <v>0</v>
      </c>
      <c r="AP517" s="219" t="s">
        <v>263</v>
      </c>
      <c r="AR517" s="219" t="s">
        <v>203</v>
      </c>
      <c r="AS517" s="219" t="s">
        <v>79</v>
      </c>
      <c r="AW517" s="219" t="s">
        <v>137</v>
      </c>
      <c r="BC517" s="158">
        <f t="shared" si="196"/>
        <v>0</v>
      </c>
      <c r="BD517" s="158">
        <f t="shared" si="197"/>
        <v>1120</v>
      </c>
      <c r="BE517" s="158">
        <f t="shared" si="198"/>
        <v>0</v>
      </c>
      <c r="BF517" s="158">
        <f t="shared" si="199"/>
        <v>0</v>
      </c>
      <c r="BG517" s="158">
        <f t="shared" si="200"/>
        <v>0</v>
      </c>
      <c r="BH517" s="219" t="s">
        <v>79</v>
      </c>
      <c r="BI517" s="158">
        <f t="shared" si="201"/>
        <v>1120</v>
      </c>
      <c r="BJ517" s="219" t="s">
        <v>193</v>
      </c>
      <c r="BK517" s="219" t="s">
        <v>1475</v>
      </c>
      <c r="BO517" s="315"/>
      <c r="BP517" s="316">
        <f t="shared" si="202"/>
        <v>0</v>
      </c>
      <c r="BQ517" s="317"/>
      <c r="BR517" s="316">
        <f t="shared" si="203"/>
        <v>0</v>
      </c>
      <c r="BS517" s="315"/>
      <c r="BT517" s="316">
        <f t="shared" si="204"/>
        <v>0</v>
      </c>
    </row>
    <row r="518" spans="1:72" s="217" customFormat="1" ht="16.5" customHeight="1" x14ac:dyDescent="0.2">
      <c r="A518" s="172"/>
      <c r="B518" s="26"/>
      <c r="C518" s="186" t="s">
        <v>1476</v>
      </c>
      <c r="D518" s="159" t="s">
        <v>203</v>
      </c>
      <c r="E518" s="263" t="s">
        <v>1477</v>
      </c>
      <c r="F518" s="264" t="s">
        <v>1478</v>
      </c>
      <c r="G518" s="159" t="s">
        <v>257</v>
      </c>
      <c r="H518" s="299">
        <v>36</v>
      </c>
      <c r="I518" s="160">
        <v>20</v>
      </c>
      <c r="J518" s="161">
        <f t="shared" si="192"/>
        <v>720</v>
      </c>
      <c r="K518" s="264" t="s">
        <v>143</v>
      </c>
      <c r="L518" s="162"/>
      <c r="M518" s="163" t="s">
        <v>1</v>
      </c>
      <c r="N518" s="164" t="s">
        <v>38</v>
      </c>
      <c r="O518" s="51"/>
      <c r="P518" s="156">
        <f t="shared" si="193"/>
        <v>0</v>
      </c>
      <c r="Q518" s="156">
        <v>1.3999999999999999E-4</v>
      </c>
      <c r="R518" s="156">
        <f t="shared" si="194"/>
        <v>5.0399999999999993E-3</v>
      </c>
      <c r="S518" s="230"/>
      <c r="T518" s="230">
        <v>0</v>
      </c>
      <c r="U518" s="234"/>
      <c r="V518" s="157">
        <f t="shared" si="195"/>
        <v>0</v>
      </c>
      <c r="AP518" s="219" t="s">
        <v>263</v>
      </c>
      <c r="AR518" s="219" t="s">
        <v>203</v>
      </c>
      <c r="AS518" s="219" t="s">
        <v>79</v>
      </c>
      <c r="AW518" s="219" t="s">
        <v>137</v>
      </c>
      <c r="BC518" s="158">
        <f t="shared" si="196"/>
        <v>0</v>
      </c>
      <c r="BD518" s="158">
        <f t="shared" si="197"/>
        <v>720</v>
      </c>
      <c r="BE518" s="158">
        <f t="shared" si="198"/>
        <v>0</v>
      </c>
      <c r="BF518" s="158">
        <f t="shared" si="199"/>
        <v>0</v>
      </c>
      <c r="BG518" s="158">
        <f t="shared" si="200"/>
        <v>0</v>
      </c>
      <c r="BH518" s="219" t="s">
        <v>79</v>
      </c>
      <c r="BI518" s="158">
        <f t="shared" si="201"/>
        <v>720</v>
      </c>
      <c r="BJ518" s="219" t="s">
        <v>193</v>
      </c>
      <c r="BK518" s="219" t="s">
        <v>1479</v>
      </c>
      <c r="BO518" s="315"/>
      <c r="BP518" s="316">
        <f t="shared" si="202"/>
        <v>0</v>
      </c>
      <c r="BQ518" s="317"/>
      <c r="BR518" s="316">
        <f t="shared" si="203"/>
        <v>0</v>
      </c>
      <c r="BS518" s="315"/>
      <c r="BT518" s="316">
        <f t="shared" si="204"/>
        <v>0</v>
      </c>
    </row>
    <row r="519" spans="1:72" s="217" customFormat="1" ht="16.5" customHeight="1" x14ac:dyDescent="0.2">
      <c r="A519" s="172"/>
      <c r="B519" s="26"/>
      <c r="C519" s="186" t="s">
        <v>1480</v>
      </c>
      <c r="D519" s="159" t="s">
        <v>203</v>
      </c>
      <c r="E519" s="263" t="s">
        <v>1481</v>
      </c>
      <c r="F519" s="264" t="s">
        <v>1482</v>
      </c>
      <c r="G519" s="159" t="s">
        <v>257</v>
      </c>
      <c r="H519" s="299">
        <v>6</v>
      </c>
      <c r="I519" s="160">
        <v>12</v>
      </c>
      <c r="J519" s="161">
        <f t="shared" si="192"/>
        <v>72</v>
      </c>
      <c r="K519" s="264" t="s">
        <v>143</v>
      </c>
      <c r="L519" s="162"/>
      <c r="M519" s="163" t="s">
        <v>1</v>
      </c>
      <c r="N519" s="164" t="s">
        <v>38</v>
      </c>
      <c r="O519" s="51"/>
      <c r="P519" s="156">
        <f t="shared" si="193"/>
        <v>0</v>
      </c>
      <c r="Q519" s="156">
        <v>2.3000000000000001E-4</v>
      </c>
      <c r="R519" s="156">
        <f t="shared" si="194"/>
        <v>1.3800000000000002E-3</v>
      </c>
      <c r="S519" s="230"/>
      <c r="T519" s="230">
        <v>0</v>
      </c>
      <c r="U519" s="234"/>
      <c r="V519" s="157">
        <f t="shared" si="195"/>
        <v>0</v>
      </c>
      <c r="AP519" s="219" t="s">
        <v>263</v>
      </c>
      <c r="AR519" s="219" t="s">
        <v>203</v>
      </c>
      <c r="AS519" s="219" t="s">
        <v>79</v>
      </c>
      <c r="AW519" s="219" t="s">
        <v>137</v>
      </c>
      <c r="BC519" s="158">
        <f t="shared" si="196"/>
        <v>0</v>
      </c>
      <c r="BD519" s="158">
        <f t="shared" si="197"/>
        <v>72</v>
      </c>
      <c r="BE519" s="158">
        <f t="shared" si="198"/>
        <v>0</v>
      </c>
      <c r="BF519" s="158">
        <f t="shared" si="199"/>
        <v>0</v>
      </c>
      <c r="BG519" s="158">
        <f t="shared" si="200"/>
        <v>0</v>
      </c>
      <c r="BH519" s="219" t="s">
        <v>79</v>
      </c>
      <c r="BI519" s="158">
        <f t="shared" si="201"/>
        <v>72</v>
      </c>
      <c r="BJ519" s="219" t="s">
        <v>193</v>
      </c>
      <c r="BK519" s="219" t="s">
        <v>1483</v>
      </c>
      <c r="BO519" s="315"/>
      <c r="BP519" s="316">
        <f t="shared" si="202"/>
        <v>0</v>
      </c>
      <c r="BQ519" s="317"/>
      <c r="BR519" s="316">
        <f t="shared" si="203"/>
        <v>0</v>
      </c>
      <c r="BS519" s="315"/>
      <c r="BT519" s="316">
        <f t="shared" si="204"/>
        <v>0</v>
      </c>
    </row>
    <row r="520" spans="1:72" s="217" customFormat="1" ht="16.5" customHeight="1" x14ac:dyDescent="0.2">
      <c r="A520" s="172"/>
      <c r="B520" s="26"/>
      <c r="C520" s="186" t="s">
        <v>1484</v>
      </c>
      <c r="D520" s="159" t="s">
        <v>203</v>
      </c>
      <c r="E520" s="263" t="s">
        <v>1485</v>
      </c>
      <c r="F520" s="264" t="s">
        <v>1486</v>
      </c>
      <c r="G520" s="159" t="s">
        <v>257</v>
      </c>
      <c r="H520" s="299">
        <v>3</v>
      </c>
      <c r="I520" s="160">
        <v>15</v>
      </c>
      <c r="J520" s="161">
        <f t="shared" si="192"/>
        <v>45</v>
      </c>
      <c r="K520" s="264" t="s">
        <v>143</v>
      </c>
      <c r="L520" s="162"/>
      <c r="M520" s="163" t="s">
        <v>1</v>
      </c>
      <c r="N520" s="164" t="s">
        <v>38</v>
      </c>
      <c r="O520" s="51"/>
      <c r="P520" s="156">
        <f t="shared" si="193"/>
        <v>0</v>
      </c>
      <c r="Q520" s="156">
        <v>1.2999999999999999E-4</v>
      </c>
      <c r="R520" s="156">
        <f t="shared" si="194"/>
        <v>3.8999999999999994E-4</v>
      </c>
      <c r="S520" s="230"/>
      <c r="T520" s="230">
        <v>0</v>
      </c>
      <c r="U520" s="234"/>
      <c r="V520" s="157">
        <f t="shared" si="195"/>
        <v>0</v>
      </c>
      <c r="AP520" s="219" t="s">
        <v>263</v>
      </c>
      <c r="AR520" s="219" t="s">
        <v>203</v>
      </c>
      <c r="AS520" s="219" t="s">
        <v>79</v>
      </c>
      <c r="AW520" s="219" t="s">
        <v>137</v>
      </c>
      <c r="BC520" s="158">
        <f t="shared" si="196"/>
        <v>0</v>
      </c>
      <c r="BD520" s="158">
        <f t="shared" si="197"/>
        <v>45</v>
      </c>
      <c r="BE520" s="158">
        <f t="shared" si="198"/>
        <v>0</v>
      </c>
      <c r="BF520" s="158">
        <f t="shared" si="199"/>
        <v>0</v>
      </c>
      <c r="BG520" s="158">
        <f t="shared" si="200"/>
        <v>0</v>
      </c>
      <c r="BH520" s="219" t="s">
        <v>79</v>
      </c>
      <c r="BI520" s="158">
        <f t="shared" si="201"/>
        <v>45</v>
      </c>
      <c r="BJ520" s="219" t="s">
        <v>193</v>
      </c>
      <c r="BK520" s="219" t="s">
        <v>1487</v>
      </c>
      <c r="BO520" s="315"/>
      <c r="BP520" s="316">
        <f t="shared" si="202"/>
        <v>0</v>
      </c>
      <c r="BQ520" s="317"/>
      <c r="BR520" s="316">
        <f t="shared" si="203"/>
        <v>0</v>
      </c>
      <c r="BS520" s="315"/>
      <c r="BT520" s="316">
        <f t="shared" si="204"/>
        <v>0</v>
      </c>
    </row>
    <row r="521" spans="1:72" s="217" customFormat="1" ht="16.5" customHeight="1" x14ac:dyDescent="0.2">
      <c r="A521" s="172"/>
      <c r="B521" s="26"/>
      <c r="C521" s="186" t="s">
        <v>1488</v>
      </c>
      <c r="D521" s="159" t="s">
        <v>203</v>
      </c>
      <c r="E521" s="263" t="s">
        <v>1489</v>
      </c>
      <c r="F521" s="264" t="s">
        <v>1490</v>
      </c>
      <c r="G521" s="159" t="s">
        <v>257</v>
      </c>
      <c r="H521" s="299">
        <v>1</v>
      </c>
      <c r="I521" s="160">
        <v>18</v>
      </c>
      <c r="J521" s="161">
        <f t="shared" si="192"/>
        <v>18</v>
      </c>
      <c r="K521" s="264" t="s">
        <v>143</v>
      </c>
      <c r="L521" s="162"/>
      <c r="M521" s="163" t="s">
        <v>1</v>
      </c>
      <c r="N521" s="164" t="s">
        <v>38</v>
      </c>
      <c r="O521" s="51"/>
      <c r="P521" s="156">
        <f t="shared" si="193"/>
        <v>0</v>
      </c>
      <c r="Q521" s="156">
        <v>1.6000000000000001E-4</v>
      </c>
      <c r="R521" s="156">
        <f t="shared" si="194"/>
        <v>1.6000000000000001E-4</v>
      </c>
      <c r="S521" s="230"/>
      <c r="T521" s="230">
        <v>0</v>
      </c>
      <c r="U521" s="234"/>
      <c r="V521" s="157">
        <f t="shared" si="195"/>
        <v>0</v>
      </c>
      <c r="AP521" s="219" t="s">
        <v>263</v>
      </c>
      <c r="AR521" s="219" t="s">
        <v>203</v>
      </c>
      <c r="AS521" s="219" t="s">
        <v>79</v>
      </c>
      <c r="AW521" s="219" t="s">
        <v>137</v>
      </c>
      <c r="BC521" s="158">
        <f t="shared" si="196"/>
        <v>0</v>
      </c>
      <c r="BD521" s="158">
        <f t="shared" si="197"/>
        <v>18</v>
      </c>
      <c r="BE521" s="158">
        <f t="shared" si="198"/>
        <v>0</v>
      </c>
      <c r="BF521" s="158">
        <f t="shared" si="199"/>
        <v>0</v>
      </c>
      <c r="BG521" s="158">
        <f t="shared" si="200"/>
        <v>0</v>
      </c>
      <c r="BH521" s="219" t="s">
        <v>79</v>
      </c>
      <c r="BI521" s="158">
        <f t="shared" si="201"/>
        <v>18</v>
      </c>
      <c r="BJ521" s="219" t="s">
        <v>193</v>
      </c>
      <c r="BK521" s="219" t="s">
        <v>1491</v>
      </c>
      <c r="BO521" s="315"/>
      <c r="BP521" s="316">
        <f t="shared" si="202"/>
        <v>0</v>
      </c>
      <c r="BQ521" s="317"/>
      <c r="BR521" s="316">
        <f t="shared" si="203"/>
        <v>0</v>
      </c>
      <c r="BS521" s="315"/>
      <c r="BT521" s="316">
        <f t="shared" si="204"/>
        <v>0</v>
      </c>
    </row>
    <row r="522" spans="1:72" s="217" customFormat="1" ht="16.5" customHeight="1" x14ac:dyDescent="0.2">
      <c r="A522" s="172"/>
      <c r="B522" s="26"/>
      <c r="C522" s="186" t="s">
        <v>1492</v>
      </c>
      <c r="D522" s="159" t="s">
        <v>203</v>
      </c>
      <c r="E522" s="263" t="s">
        <v>1493</v>
      </c>
      <c r="F522" s="264" t="s">
        <v>1494</v>
      </c>
      <c r="G522" s="159" t="s">
        <v>257</v>
      </c>
      <c r="H522" s="299">
        <v>6</v>
      </c>
      <c r="I522" s="160">
        <v>39</v>
      </c>
      <c r="J522" s="161">
        <f t="shared" si="192"/>
        <v>234</v>
      </c>
      <c r="K522" s="264" t="s">
        <v>143</v>
      </c>
      <c r="L522" s="162"/>
      <c r="M522" s="163" t="s">
        <v>1</v>
      </c>
      <c r="N522" s="164" t="s">
        <v>38</v>
      </c>
      <c r="O522" s="51"/>
      <c r="P522" s="156">
        <f t="shared" si="193"/>
        <v>0</v>
      </c>
      <c r="Q522" s="156">
        <v>1.2999999999999999E-4</v>
      </c>
      <c r="R522" s="156">
        <f t="shared" si="194"/>
        <v>7.7999999999999988E-4</v>
      </c>
      <c r="S522" s="230"/>
      <c r="T522" s="230">
        <v>0</v>
      </c>
      <c r="U522" s="234"/>
      <c r="V522" s="157">
        <f t="shared" si="195"/>
        <v>0</v>
      </c>
      <c r="AP522" s="219" t="s">
        <v>263</v>
      </c>
      <c r="AR522" s="219" t="s">
        <v>203</v>
      </c>
      <c r="AS522" s="219" t="s">
        <v>79</v>
      </c>
      <c r="AW522" s="219" t="s">
        <v>137</v>
      </c>
      <c r="BC522" s="158">
        <f t="shared" si="196"/>
        <v>0</v>
      </c>
      <c r="BD522" s="158">
        <f t="shared" si="197"/>
        <v>234</v>
      </c>
      <c r="BE522" s="158">
        <f t="shared" si="198"/>
        <v>0</v>
      </c>
      <c r="BF522" s="158">
        <f t="shared" si="199"/>
        <v>0</v>
      </c>
      <c r="BG522" s="158">
        <f t="shared" si="200"/>
        <v>0</v>
      </c>
      <c r="BH522" s="219" t="s">
        <v>79</v>
      </c>
      <c r="BI522" s="158">
        <f t="shared" si="201"/>
        <v>234</v>
      </c>
      <c r="BJ522" s="219" t="s">
        <v>193</v>
      </c>
      <c r="BK522" s="219" t="s">
        <v>1495</v>
      </c>
      <c r="BO522" s="315"/>
      <c r="BP522" s="316">
        <f t="shared" si="202"/>
        <v>0</v>
      </c>
      <c r="BQ522" s="317"/>
      <c r="BR522" s="316">
        <f t="shared" si="203"/>
        <v>0</v>
      </c>
      <c r="BS522" s="315"/>
      <c r="BT522" s="316">
        <f t="shared" si="204"/>
        <v>0</v>
      </c>
    </row>
    <row r="523" spans="1:72" s="217" customFormat="1" ht="16.5" customHeight="1" x14ac:dyDescent="0.2">
      <c r="A523" s="172"/>
      <c r="B523" s="26"/>
      <c r="C523" s="186" t="s">
        <v>1496</v>
      </c>
      <c r="D523" s="159" t="s">
        <v>203</v>
      </c>
      <c r="E523" s="263" t="s">
        <v>1497</v>
      </c>
      <c r="F523" s="264" t="s">
        <v>1498</v>
      </c>
      <c r="G523" s="159" t="s">
        <v>257</v>
      </c>
      <c r="H523" s="299">
        <v>8</v>
      </c>
      <c r="I523" s="160">
        <v>30</v>
      </c>
      <c r="J523" s="161">
        <f t="shared" si="192"/>
        <v>240</v>
      </c>
      <c r="K523" s="264" t="s">
        <v>143</v>
      </c>
      <c r="L523" s="162"/>
      <c r="M523" s="163" t="s">
        <v>1</v>
      </c>
      <c r="N523" s="164" t="s">
        <v>38</v>
      </c>
      <c r="O523" s="51"/>
      <c r="P523" s="156">
        <f t="shared" si="193"/>
        <v>0</v>
      </c>
      <c r="Q523" s="156">
        <v>4.2999999999999999E-4</v>
      </c>
      <c r="R523" s="156">
        <f t="shared" si="194"/>
        <v>3.4399999999999999E-3</v>
      </c>
      <c r="S523" s="230"/>
      <c r="T523" s="230">
        <v>0</v>
      </c>
      <c r="U523" s="234"/>
      <c r="V523" s="157">
        <f t="shared" si="195"/>
        <v>0</v>
      </c>
      <c r="AP523" s="219" t="s">
        <v>263</v>
      </c>
      <c r="AR523" s="219" t="s">
        <v>203</v>
      </c>
      <c r="AS523" s="219" t="s">
        <v>79</v>
      </c>
      <c r="AW523" s="219" t="s">
        <v>137</v>
      </c>
      <c r="BC523" s="158">
        <f t="shared" si="196"/>
        <v>0</v>
      </c>
      <c r="BD523" s="158">
        <f t="shared" si="197"/>
        <v>240</v>
      </c>
      <c r="BE523" s="158">
        <f t="shared" si="198"/>
        <v>0</v>
      </c>
      <c r="BF523" s="158">
        <f t="shared" si="199"/>
        <v>0</v>
      </c>
      <c r="BG523" s="158">
        <f t="shared" si="200"/>
        <v>0</v>
      </c>
      <c r="BH523" s="219" t="s">
        <v>79</v>
      </c>
      <c r="BI523" s="158">
        <f t="shared" si="201"/>
        <v>240</v>
      </c>
      <c r="BJ523" s="219" t="s">
        <v>193</v>
      </c>
      <c r="BK523" s="219" t="s">
        <v>1499</v>
      </c>
      <c r="BO523" s="315"/>
      <c r="BP523" s="316">
        <f t="shared" si="202"/>
        <v>0</v>
      </c>
      <c r="BQ523" s="317"/>
      <c r="BR523" s="316">
        <f t="shared" si="203"/>
        <v>0</v>
      </c>
      <c r="BS523" s="315"/>
      <c r="BT523" s="316">
        <f t="shared" si="204"/>
        <v>0</v>
      </c>
    </row>
    <row r="524" spans="1:72" s="217" customFormat="1" ht="16.5" customHeight="1" x14ac:dyDescent="0.2">
      <c r="A524" s="172"/>
      <c r="B524" s="26"/>
      <c r="C524" s="186" t="s">
        <v>1500</v>
      </c>
      <c r="D524" s="159" t="s">
        <v>203</v>
      </c>
      <c r="E524" s="263" t="s">
        <v>1501</v>
      </c>
      <c r="F524" s="264" t="s">
        <v>1502</v>
      </c>
      <c r="G524" s="159" t="s">
        <v>257</v>
      </c>
      <c r="H524" s="299">
        <v>3</v>
      </c>
      <c r="I524" s="160">
        <v>30</v>
      </c>
      <c r="J524" s="161">
        <f t="shared" si="192"/>
        <v>90</v>
      </c>
      <c r="K524" s="264" t="s">
        <v>143</v>
      </c>
      <c r="L524" s="162"/>
      <c r="M524" s="163" t="s">
        <v>1</v>
      </c>
      <c r="N524" s="164" t="s">
        <v>38</v>
      </c>
      <c r="O524" s="51"/>
      <c r="P524" s="156">
        <f t="shared" si="193"/>
        <v>0</v>
      </c>
      <c r="Q524" s="156">
        <v>2.0000000000000001E-4</v>
      </c>
      <c r="R524" s="156">
        <f t="shared" si="194"/>
        <v>6.0000000000000006E-4</v>
      </c>
      <c r="S524" s="230"/>
      <c r="T524" s="230">
        <v>0</v>
      </c>
      <c r="U524" s="234"/>
      <c r="V524" s="157">
        <f t="shared" si="195"/>
        <v>0</v>
      </c>
      <c r="AP524" s="219" t="s">
        <v>263</v>
      </c>
      <c r="AR524" s="219" t="s">
        <v>203</v>
      </c>
      <c r="AS524" s="219" t="s">
        <v>79</v>
      </c>
      <c r="AW524" s="219" t="s">
        <v>137</v>
      </c>
      <c r="BC524" s="158">
        <f t="shared" si="196"/>
        <v>0</v>
      </c>
      <c r="BD524" s="158">
        <f t="shared" si="197"/>
        <v>90</v>
      </c>
      <c r="BE524" s="158">
        <f t="shared" si="198"/>
        <v>0</v>
      </c>
      <c r="BF524" s="158">
        <f t="shared" si="199"/>
        <v>0</v>
      </c>
      <c r="BG524" s="158">
        <f t="shared" si="200"/>
        <v>0</v>
      </c>
      <c r="BH524" s="219" t="s">
        <v>79</v>
      </c>
      <c r="BI524" s="158">
        <f t="shared" si="201"/>
        <v>90</v>
      </c>
      <c r="BJ524" s="219" t="s">
        <v>193</v>
      </c>
      <c r="BK524" s="219" t="s">
        <v>1503</v>
      </c>
      <c r="BO524" s="315"/>
      <c r="BP524" s="316">
        <f t="shared" si="202"/>
        <v>0</v>
      </c>
      <c r="BQ524" s="317"/>
      <c r="BR524" s="316">
        <f t="shared" si="203"/>
        <v>0</v>
      </c>
      <c r="BS524" s="315"/>
      <c r="BT524" s="316">
        <f t="shared" si="204"/>
        <v>0</v>
      </c>
    </row>
    <row r="525" spans="1:72" s="217" customFormat="1" ht="16.5" customHeight="1" x14ac:dyDescent="0.2">
      <c r="A525" s="172"/>
      <c r="B525" s="26"/>
      <c r="C525" s="186" t="s">
        <v>1504</v>
      </c>
      <c r="D525" s="159" t="s">
        <v>203</v>
      </c>
      <c r="E525" s="263" t="s">
        <v>1505</v>
      </c>
      <c r="F525" s="264" t="s">
        <v>1506</v>
      </c>
      <c r="G525" s="159" t="s">
        <v>257</v>
      </c>
      <c r="H525" s="299">
        <v>4</v>
      </c>
      <c r="I525" s="160">
        <v>710</v>
      </c>
      <c r="J525" s="161">
        <f t="shared" si="192"/>
        <v>2840</v>
      </c>
      <c r="K525" s="264" t="s">
        <v>143</v>
      </c>
      <c r="L525" s="162"/>
      <c r="M525" s="163" t="s">
        <v>1</v>
      </c>
      <c r="N525" s="164" t="s">
        <v>38</v>
      </c>
      <c r="O525" s="51"/>
      <c r="P525" s="156">
        <f t="shared" si="193"/>
        <v>0</v>
      </c>
      <c r="Q525" s="156">
        <v>3.4499999999999999E-3</v>
      </c>
      <c r="R525" s="156">
        <f t="shared" si="194"/>
        <v>1.38E-2</v>
      </c>
      <c r="S525" s="230"/>
      <c r="T525" s="230">
        <v>0</v>
      </c>
      <c r="U525" s="234"/>
      <c r="V525" s="157">
        <f t="shared" si="195"/>
        <v>0</v>
      </c>
      <c r="AP525" s="219" t="s">
        <v>263</v>
      </c>
      <c r="AR525" s="219" t="s">
        <v>203</v>
      </c>
      <c r="AS525" s="219" t="s">
        <v>79</v>
      </c>
      <c r="AW525" s="219" t="s">
        <v>137</v>
      </c>
      <c r="BC525" s="158">
        <f t="shared" si="196"/>
        <v>0</v>
      </c>
      <c r="BD525" s="158">
        <f t="shared" si="197"/>
        <v>2840</v>
      </c>
      <c r="BE525" s="158">
        <f t="shared" si="198"/>
        <v>0</v>
      </c>
      <c r="BF525" s="158">
        <f t="shared" si="199"/>
        <v>0</v>
      </c>
      <c r="BG525" s="158">
        <f t="shared" si="200"/>
        <v>0</v>
      </c>
      <c r="BH525" s="219" t="s">
        <v>79</v>
      </c>
      <c r="BI525" s="158">
        <f t="shared" si="201"/>
        <v>2840</v>
      </c>
      <c r="BJ525" s="219" t="s">
        <v>193</v>
      </c>
      <c r="BK525" s="219" t="s">
        <v>1507</v>
      </c>
      <c r="BO525" s="315"/>
      <c r="BP525" s="316">
        <f t="shared" si="202"/>
        <v>0</v>
      </c>
      <c r="BQ525" s="317"/>
      <c r="BR525" s="316">
        <f t="shared" si="203"/>
        <v>0</v>
      </c>
      <c r="BS525" s="315"/>
      <c r="BT525" s="316">
        <f t="shared" si="204"/>
        <v>0</v>
      </c>
    </row>
    <row r="526" spans="1:72" s="217" customFormat="1" ht="16.5" customHeight="1" x14ac:dyDescent="0.2">
      <c r="A526" s="172"/>
      <c r="B526" s="26"/>
      <c r="C526" s="186" t="s">
        <v>1508</v>
      </c>
      <c r="D526" s="159" t="s">
        <v>203</v>
      </c>
      <c r="E526" s="263" t="s">
        <v>1509</v>
      </c>
      <c r="F526" s="264" t="s">
        <v>1510</v>
      </c>
      <c r="G526" s="159" t="s">
        <v>257</v>
      </c>
      <c r="H526" s="299">
        <v>4</v>
      </c>
      <c r="I526" s="160">
        <v>60</v>
      </c>
      <c r="J526" s="161">
        <f t="shared" si="192"/>
        <v>240</v>
      </c>
      <c r="K526" s="264" t="s">
        <v>1</v>
      </c>
      <c r="L526" s="162"/>
      <c r="M526" s="163" t="s">
        <v>1</v>
      </c>
      <c r="N526" s="164" t="s">
        <v>38</v>
      </c>
      <c r="O526" s="51"/>
      <c r="P526" s="156">
        <f t="shared" si="193"/>
        <v>0</v>
      </c>
      <c r="Q526" s="156">
        <v>3.0000000000000001E-3</v>
      </c>
      <c r="R526" s="156">
        <f t="shared" si="194"/>
        <v>1.2E-2</v>
      </c>
      <c r="S526" s="230"/>
      <c r="T526" s="230">
        <v>0</v>
      </c>
      <c r="U526" s="234"/>
      <c r="V526" s="157">
        <f t="shared" si="195"/>
        <v>0</v>
      </c>
      <c r="AP526" s="219" t="s">
        <v>263</v>
      </c>
      <c r="AR526" s="219" t="s">
        <v>203</v>
      </c>
      <c r="AS526" s="219" t="s">
        <v>79</v>
      </c>
      <c r="AW526" s="219" t="s">
        <v>137</v>
      </c>
      <c r="BC526" s="158">
        <f t="shared" si="196"/>
        <v>0</v>
      </c>
      <c r="BD526" s="158">
        <f t="shared" si="197"/>
        <v>240</v>
      </c>
      <c r="BE526" s="158">
        <f t="shared" si="198"/>
        <v>0</v>
      </c>
      <c r="BF526" s="158">
        <f t="shared" si="199"/>
        <v>0</v>
      </c>
      <c r="BG526" s="158">
        <f t="shared" si="200"/>
        <v>0</v>
      </c>
      <c r="BH526" s="219" t="s">
        <v>79</v>
      </c>
      <c r="BI526" s="158">
        <f t="shared" si="201"/>
        <v>240</v>
      </c>
      <c r="BJ526" s="219" t="s">
        <v>193</v>
      </c>
      <c r="BK526" s="219" t="s">
        <v>1511</v>
      </c>
      <c r="BO526" s="315"/>
      <c r="BP526" s="316">
        <f t="shared" si="202"/>
        <v>0</v>
      </c>
      <c r="BQ526" s="317"/>
      <c r="BR526" s="316">
        <f t="shared" si="203"/>
        <v>0</v>
      </c>
      <c r="BS526" s="315"/>
      <c r="BT526" s="316">
        <f t="shared" si="204"/>
        <v>0</v>
      </c>
    </row>
    <row r="527" spans="1:72" s="217" customFormat="1" ht="16.5" customHeight="1" x14ac:dyDescent="0.2">
      <c r="A527" s="172"/>
      <c r="B527" s="26"/>
      <c r="C527" s="186" t="s">
        <v>1512</v>
      </c>
      <c r="D527" s="159" t="s">
        <v>203</v>
      </c>
      <c r="E527" s="263" t="s">
        <v>1513</v>
      </c>
      <c r="F527" s="264" t="s">
        <v>1514</v>
      </c>
      <c r="G527" s="159" t="s">
        <v>257</v>
      </c>
      <c r="H527" s="299">
        <v>3</v>
      </c>
      <c r="I527" s="160">
        <v>155</v>
      </c>
      <c r="J527" s="161">
        <f t="shared" si="192"/>
        <v>465</v>
      </c>
      <c r="K527" s="264" t="s">
        <v>143</v>
      </c>
      <c r="L527" s="162"/>
      <c r="M527" s="163" t="s">
        <v>1</v>
      </c>
      <c r="N527" s="164" t="s">
        <v>38</v>
      </c>
      <c r="O527" s="51"/>
      <c r="P527" s="156">
        <f t="shared" si="193"/>
        <v>0</v>
      </c>
      <c r="Q527" s="156">
        <v>4.1999999999999997E-3</v>
      </c>
      <c r="R527" s="156">
        <f t="shared" si="194"/>
        <v>1.26E-2</v>
      </c>
      <c r="S527" s="230"/>
      <c r="T527" s="230">
        <v>0</v>
      </c>
      <c r="U527" s="234"/>
      <c r="V527" s="157">
        <f t="shared" si="195"/>
        <v>0</v>
      </c>
      <c r="AP527" s="219" t="s">
        <v>263</v>
      </c>
      <c r="AR527" s="219" t="s">
        <v>203</v>
      </c>
      <c r="AS527" s="219" t="s">
        <v>79</v>
      </c>
      <c r="AW527" s="219" t="s">
        <v>137</v>
      </c>
      <c r="BC527" s="158">
        <f t="shared" si="196"/>
        <v>0</v>
      </c>
      <c r="BD527" s="158">
        <f t="shared" si="197"/>
        <v>465</v>
      </c>
      <c r="BE527" s="158">
        <f t="shared" si="198"/>
        <v>0</v>
      </c>
      <c r="BF527" s="158">
        <f t="shared" si="199"/>
        <v>0</v>
      </c>
      <c r="BG527" s="158">
        <f t="shared" si="200"/>
        <v>0</v>
      </c>
      <c r="BH527" s="219" t="s">
        <v>79</v>
      </c>
      <c r="BI527" s="158">
        <f t="shared" si="201"/>
        <v>465</v>
      </c>
      <c r="BJ527" s="219" t="s">
        <v>193</v>
      </c>
      <c r="BK527" s="219" t="s">
        <v>1515</v>
      </c>
      <c r="BO527" s="315"/>
      <c r="BP527" s="316">
        <f t="shared" si="202"/>
        <v>0</v>
      </c>
      <c r="BQ527" s="317"/>
      <c r="BR527" s="316">
        <f t="shared" si="203"/>
        <v>0</v>
      </c>
      <c r="BS527" s="315"/>
      <c r="BT527" s="316">
        <f t="shared" si="204"/>
        <v>0</v>
      </c>
    </row>
    <row r="528" spans="1:72" s="217" customFormat="1" ht="16.5" customHeight="1" x14ac:dyDescent="0.2">
      <c r="A528" s="172"/>
      <c r="B528" s="26"/>
      <c r="C528" s="186" t="s">
        <v>1516</v>
      </c>
      <c r="D528" s="159" t="s">
        <v>203</v>
      </c>
      <c r="E528" s="263" t="s">
        <v>1517</v>
      </c>
      <c r="F528" s="264" t="s">
        <v>1518</v>
      </c>
      <c r="G528" s="159" t="s">
        <v>257</v>
      </c>
      <c r="H528" s="299">
        <v>6</v>
      </c>
      <c r="I528" s="160">
        <v>5</v>
      </c>
      <c r="J528" s="161">
        <f t="shared" si="192"/>
        <v>30</v>
      </c>
      <c r="K528" s="264" t="s">
        <v>143</v>
      </c>
      <c r="L528" s="162"/>
      <c r="M528" s="163" t="s">
        <v>1</v>
      </c>
      <c r="N528" s="164" t="s">
        <v>38</v>
      </c>
      <c r="O528" s="51"/>
      <c r="P528" s="156">
        <f t="shared" si="193"/>
        <v>0</v>
      </c>
      <c r="Q528" s="156">
        <v>0</v>
      </c>
      <c r="R528" s="156">
        <f t="shared" si="194"/>
        <v>0</v>
      </c>
      <c r="S528" s="230"/>
      <c r="T528" s="230">
        <v>0</v>
      </c>
      <c r="U528" s="234"/>
      <c r="V528" s="157">
        <f t="shared" si="195"/>
        <v>0</v>
      </c>
      <c r="AP528" s="219" t="s">
        <v>263</v>
      </c>
      <c r="AR528" s="219" t="s">
        <v>203</v>
      </c>
      <c r="AS528" s="219" t="s">
        <v>79</v>
      </c>
      <c r="AW528" s="219" t="s">
        <v>137</v>
      </c>
      <c r="BC528" s="158">
        <f t="shared" si="196"/>
        <v>0</v>
      </c>
      <c r="BD528" s="158">
        <f t="shared" si="197"/>
        <v>30</v>
      </c>
      <c r="BE528" s="158">
        <f t="shared" si="198"/>
        <v>0</v>
      </c>
      <c r="BF528" s="158">
        <f t="shared" si="199"/>
        <v>0</v>
      </c>
      <c r="BG528" s="158">
        <f t="shared" si="200"/>
        <v>0</v>
      </c>
      <c r="BH528" s="219" t="s">
        <v>79</v>
      </c>
      <c r="BI528" s="158">
        <f t="shared" si="201"/>
        <v>30</v>
      </c>
      <c r="BJ528" s="219" t="s">
        <v>193</v>
      </c>
      <c r="BK528" s="219" t="s">
        <v>1519</v>
      </c>
      <c r="BO528" s="315"/>
      <c r="BP528" s="316">
        <f t="shared" si="202"/>
        <v>0</v>
      </c>
      <c r="BQ528" s="317"/>
      <c r="BR528" s="316">
        <f t="shared" si="203"/>
        <v>0</v>
      </c>
      <c r="BS528" s="315"/>
      <c r="BT528" s="316">
        <f t="shared" si="204"/>
        <v>0</v>
      </c>
    </row>
    <row r="529" spans="1:72" s="217" customFormat="1" ht="16.5" customHeight="1" x14ac:dyDescent="0.2">
      <c r="A529" s="172"/>
      <c r="B529" s="26"/>
      <c r="C529" s="170" t="s">
        <v>1520</v>
      </c>
      <c r="D529" s="151" t="s">
        <v>139</v>
      </c>
      <c r="E529" s="261" t="s">
        <v>1521</v>
      </c>
      <c r="F529" s="262" t="s">
        <v>1522</v>
      </c>
      <c r="G529" s="151" t="s">
        <v>600</v>
      </c>
      <c r="H529" s="298">
        <v>56</v>
      </c>
      <c r="I529" s="152">
        <v>350</v>
      </c>
      <c r="J529" s="153">
        <f t="shared" si="192"/>
        <v>19600</v>
      </c>
      <c r="K529" s="262" t="s">
        <v>143</v>
      </c>
      <c r="L529" s="30"/>
      <c r="M529" s="154" t="s">
        <v>1</v>
      </c>
      <c r="N529" s="155" t="s">
        <v>38</v>
      </c>
      <c r="O529" s="51"/>
      <c r="P529" s="156">
        <f t="shared" si="193"/>
        <v>0</v>
      </c>
      <c r="Q529" s="156">
        <v>0</v>
      </c>
      <c r="R529" s="156">
        <f t="shared" si="194"/>
        <v>0</v>
      </c>
      <c r="S529" s="230"/>
      <c r="T529" s="230">
        <v>0</v>
      </c>
      <c r="U529" s="234"/>
      <c r="V529" s="157">
        <f t="shared" si="195"/>
        <v>0</v>
      </c>
      <c r="AP529" s="219" t="s">
        <v>193</v>
      </c>
      <c r="AR529" s="219" t="s">
        <v>139</v>
      </c>
      <c r="AS529" s="219" t="s">
        <v>79</v>
      </c>
      <c r="AW529" s="219" t="s">
        <v>137</v>
      </c>
      <c r="BC529" s="158">
        <f t="shared" si="196"/>
        <v>0</v>
      </c>
      <c r="BD529" s="158">
        <f t="shared" si="197"/>
        <v>19600</v>
      </c>
      <c r="BE529" s="158">
        <f t="shared" si="198"/>
        <v>0</v>
      </c>
      <c r="BF529" s="158">
        <f t="shared" si="199"/>
        <v>0</v>
      </c>
      <c r="BG529" s="158">
        <f t="shared" si="200"/>
        <v>0</v>
      </c>
      <c r="BH529" s="219" t="s">
        <v>79</v>
      </c>
      <c r="BI529" s="158">
        <f t="shared" si="201"/>
        <v>19600</v>
      </c>
      <c r="BJ529" s="219" t="s">
        <v>193</v>
      </c>
      <c r="BK529" s="219" t="s">
        <v>1523</v>
      </c>
      <c r="BO529" s="315"/>
      <c r="BP529" s="316">
        <f t="shared" si="202"/>
        <v>0</v>
      </c>
      <c r="BQ529" s="317"/>
      <c r="BR529" s="316">
        <f t="shared" si="203"/>
        <v>0</v>
      </c>
      <c r="BS529" s="315"/>
      <c r="BT529" s="316">
        <f t="shared" si="204"/>
        <v>0</v>
      </c>
    </row>
    <row r="530" spans="1:72" s="217" customFormat="1" ht="16.5" customHeight="1" x14ac:dyDescent="0.2">
      <c r="A530" s="172"/>
      <c r="B530" s="26"/>
      <c r="C530" s="170" t="s">
        <v>1524</v>
      </c>
      <c r="D530" s="151" t="s">
        <v>139</v>
      </c>
      <c r="E530" s="261" t="s">
        <v>1525</v>
      </c>
      <c r="F530" s="262" t="s">
        <v>1526</v>
      </c>
      <c r="G530" s="151" t="s">
        <v>859</v>
      </c>
      <c r="H530" s="302">
        <v>4079.7</v>
      </c>
      <c r="I530" s="152">
        <v>0.75</v>
      </c>
      <c r="J530" s="153">
        <f t="shared" ref="J530" si="205">ROUND(I530*H530,2)</f>
        <v>3059.78</v>
      </c>
      <c r="K530" s="262" t="s">
        <v>143</v>
      </c>
      <c r="L530" s="30"/>
      <c r="M530" s="154" t="s">
        <v>1</v>
      </c>
      <c r="N530" s="155" t="s">
        <v>38</v>
      </c>
      <c r="O530" s="51"/>
      <c r="P530" s="156">
        <f t="shared" ref="P530" si="206">O530*H530</f>
        <v>0</v>
      </c>
      <c r="Q530" s="156">
        <v>0</v>
      </c>
      <c r="R530" s="156">
        <f t="shared" ref="R530" si="207">Q530*H530</f>
        <v>0</v>
      </c>
      <c r="S530" s="230"/>
      <c r="T530" s="230">
        <v>0</v>
      </c>
      <c r="U530" s="234"/>
      <c r="V530" s="157">
        <f t="shared" si="195"/>
        <v>0</v>
      </c>
      <c r="AP530" s="219" t="s">
        <v>193</v>
      </c>
      <c r="AR530" s="219" t="s">
        <v>139</v>
      </c>
      <c r="AS530" s="219" t="s">
        <v>79</v>
      </c>
      <c r="AW530" s="219" t="s">
        <v>137</v>
      </c>
      <c r="BC530" s="158">
        <f t="shared" si="196"/>
        <v>0</v>
      </c>
      <c r="BD530" s="158">
        <f t="shared" si="197"/>
        <v>3059.78</v>
      </c>
      <c r="BE530" s="158">
        <f t="shared" si="198"/>
        <v>0</v>
      </c>
      <c r="BF530" s="158">
        <f t="shared" si="199"/>
        <v>0</v>
      </c>
      <c r="BG530" s="158">
        <f t="shared" si="200"/>
        <v>0</v>
      </c>
      <c r="BH530" s="219" t="s">
        <v>79</v>
      </c>
      <c r="BI530" s="158">
        <f t="shared" si="201"/>
        <v>3059.78</v>
      </c>
      <c r="BJ530" s="219" t="s">
        <v>193</v>
      </c>
      <c r="BK530" s="219" t="s">
        <v>1527</v>
      </c>
      <c r="BO530" s="315"/>
      <c r="BP530" s="316">
        <f t="shared" si="202"/>
        <v>0</v>
      </c>
      <c r="BQ530" s="317"/>
      <c r="BR530" s="316">
        <f t="shared" si="203"/>
        <v>0</v>
      </c>
      <c r="BS530" s="315"/>
      <c r="BT530" s="316">
        <f t="shared" si="204"/>
        <v>0</v>
      </c>
    </row>
    <row r="531" spans="1:72" s="9" customFormat="1" ht="22.9" customHeight="1" x14ac:dyDescent="0.3">
      <c r="A531" s="197"/>
      <c r="B531" s="135"/>
      <c r="C531" s="185"/>
      <c r="D531" s="137" t="s">
        <v>65</v>
      </c>
      <c r="E531" s="149" t="s">
        <v>1528</v>
      </c>
      <c r="F531" s="149" t="s">
        <v>1529</v>
      </c>
      <c r="G531" s="136"/>
      <c r="H531" s="297"/>
      <c r="I531" s="139"/>
      <c r="J531" s="150">
        <f>BI531</f>
        <v>86256.82</v>
      </c>
      <c r="K531" s="136"/>
      <c r="L531" s="141"/>
      <c r="M531" s="142"/>
      <c r="N531" s="143"/>
      <c r="O531" s="143"/>
      <c r="P531" s="144">
        <f>SUM(P532:P566)</f>
        <v>0</v>
      </c>
      <c r="Q531" s="143"/>
      <c r="R531" s="144">
        <f>SUM(R532:R566)</f>
        <v>0.12806000000000001</v>
      </c>
      <c r="S531" s="221">
        <f>SUM(S532:S566)</f>
        <v>0</v>
      </c>
      <c r="T531" s="222"/>
      <c r="U531" s="223">
        <f>SUM(U532:U566)</f>
        <v>0</v>
      </c>
      <c r="V531" s="145">
        <f>SUM(V532:V566)</f>
        <v>0</v>
      </c>
      <c r="AP531" s="146" t="s">
        <v>79</v>
      </c>
      <c r="AR531" s="147" t="s">
        <v>65</v>
      </c>
      <c r="AS531" s="147" t="s">
        <v>73</v>
      </c>
      <c r="AW531" s="146" t="s">
        <v>137</v>
      </c>
      <c r="BI531" s="148">
        <f>SUM(BI532:BI566)</f>
        <v>86256.82</v>
      </c>
      <c r="BO531" s="312"/>
      <c r="BP531" s="313">
        <f>SUM(BP532:BP566)</f>
        <v>0</v>
      </c>
      <c r="BQ531" s="314"/>
      <c r="BR531" s="313">
        <f>SUM(BR532:BR566)</f>
        <v>0</v>
      </c>
      <c r="BS531" s="312"/>
      <c r="BT531" s="313">
        <f>SUM(BT532:BT566)</f>
        <v>0</v>
      </c>
    </row>
    <row r="532" spans="1:72" s="217" customFormat="1" ht="16.5" customHeight="1" x14ac:dyDescent="0.2">
      <c r="A532" s="172"/>
      <c r="B532" s="26"/>
      <c r="C532" s="170" t="s">
        <v>1530</v>
      </c>
      <c r="D532" s="151" t="s">
        <v>139</v>
      </c>
      <c r="E532" s="261" t="s">
        <v>1531</v>
      </c>
      <c r="F532" s="262" t="s">
        <v>1532</v>
      </c>
      <c r="G532" s="151" t="s">
        <v>240</v>
      </c>
      <c r="H532" s="298">
        <v>270</v>
      </c>
      <c r="I532" s="152">
        <v>30</v>
      </c>
      <c r="J532" s="153">
        <f t="shared" ref="J532:J566" si="208">ROUND(I532*H532,2)</f>
        <v>8100</v>
      </c>
      <c r="K532" s="262" t="s">
        <v>143</v>
      </c>
      <c r="L532" s="30"/>
      <c r="M532" s="154" t="s">
        <v>1</v>
      </c>
      <c r="N532" s="155" t="s">
        <v>38</v>
      </c>
      <c r="O532" s="51"/>
      <c r="P532" s="156">
        <f t="shared" ref="P532:P566" si="209">O532*H532</f>
        <v>0</v>
      </c>
      <c r="Q532" s="156">
        <v>0</v>
      </c>
      <c r="R532" s="156">
        <f t="shared" ref="R532:R566" si="210">Q532*H532</f>
        <v>0</v>
      </c>
      <c r="S532" s="230"/>
      <c r="T532" s="230">
        <v>0</v>
      </c>
      <c r="U532" s="234"/>
      <c r="V532" s="157">
        <f t="shared" ref="V532:V566" si="211">T532*H532</f>
        <v>0</v>
      </c>
      <c r="AP532" s="219" t="s">
        <v>193</v>
      </c>
      <c r="AR532" s="219" t="s">
        <v>139</v>
      </c>
      <c r="AS532" s="219" t="s">
        <v>79</v>
      </c>
      <c r="AW532" s="219" t="s">
        <v>137</v>
      </c>
      <c r="BC532" s="158">
        <f t="shared" ref="BC532:BC566" si="212">IF(N532="základní",J532,0)</f>
        <v>0</v>
      </c>
      <c r="BD532" s="158">
        <f t="shared" ref="BD532:BD566" si="213">IF(N532="snížená",J532,0)</f>
        <v>8100</v>
      </c>
      <c r="BE532" s="158">
        <f t="shared" ref="BE532:BE566" si="214">IF(N532="zákl. přenesená",J532,0)</f>
        <v>0</v>
      </c>
      <c r="BF532" s="158">
        <f t="shared" ref="BF532:BF566" si="215">IF(N532="sníž. přenesená",J532,0)</f>
        <v>0</v>
      </c>
      <c r="BG532" s="158">
        <f t="shared" ref="BG532:BG566" si="216">IF(N532="nulová",J532,0)</f>
        <v>0</v>
      </c>
      <c r="BH532" s="219" t="s">
        <v>79</v>
      </c>
      <c r="BI532" s="158">
        <f t="shared" ref="BI532:BI566" si="217">ROUND(I532*H532,2)</f>
        <v>8100</v>
      </c>
      <c r="BJ532" s="219" t="s">
        <v>193</v>
      </c>
      <c r="BK532" s="219" t="s">
        <v>1533</v>
      </c>
      <c r="BO532" s="315"/>
      <c r="BP532" s="316">
        <f t="shared" ref="BP532:BP566" si="218">BO532*I532</f>
        <v>0</v>
      </c>
      <c r="BQ532" s="317"/>
      <c r="BR532" s="316">
        <f t="shared" ref="BR532:BR566" si="219">BQ532*I532</f>
        <v>0</v>
      </c>
      <c r="BS532" s="315"/>
      <c r="BT532" s="316">
        <f t="shared" ref="BT532:BT566" si="220">BS532*I532</f>
        <v>0</v>
      </c>
    </row>
    <row r="533" spans="1:72" s="217" customFormat="1" ht="16.5" customHeight="1" x14ac:dyDescent="0.2">
      <c r="A533" s="172"/>
      <c r="B533" s="26"/>
      <c r="C533" s="186" t="s">
        <v>1534</v>
      </c>
      <c r="D533" s="159" t="s">
        <v>203</v>
      </c>
      <c r="E533" s="263" t="s">
        <v>1535</v>
      </c>
      <c r="F533" s="264" t="s">
        <v>1536</v>
      </c>
      <c r="G533" s="159" t="s">
        <v>240</v>
      </c>
      <c r="H533" s="299">
        <v>110</v>
      </c>
      <c r="I533" s="160">
        <v>15</v>
      </c>
      <c r="J533" s="161">
        <f t="shared" si="208"/>
        <v>1650</v>
      </c>
      <c r="K533" s="264" t="s">
        <v>143</v>
      </c>
      <c r="L533" s="162"/>
      <c r="M533" s="163" t="s">
        <v>1</v>
      </c>
      <c r="N533" s="164" t="s">
        <v>38</v>
      </c>
      <c r="O533" s="51"/>
      <c r="P533" s="156">
        <f t="shared" si="209"/>
        <v>0</v>
      </c>
      <c r="Q533" s="156">
        <v>4.0000000000000003E-5</v>
      </c>
      <c r="R533" s="156">
        <f t="shared" si="210"/>
        <v>4.4000000000000003E-3</v>
      </c>
      <c r="S533" s="230"/>
      <c r="T533" s="230">
        <v>0</v>
      </c>
      <c r="U533" s="234"/>
      <c r="V533" s="157">
        <f t="shared" si="211"/>
        <v>0</v>
      </c>
      <c r="AP533" s="219" t="s">
        <v>263</v>
      </c>
      <c r="AR533" s="219" t="s">
        <v>203</v>
      </c>
      <c r="AS533" s="219" t="s">
        <v>79</v>
      </c>
      <c r="AW533" s="219" t="s">
        <v>137</v>
      </c>
      <c r="BC533" s="158">
        <f t="shared" si="212"/>
        <v>0</v>
      </c>
      <c r="BD533" s="158">
        <f t="shared" si="213"/>
        <v>1650</v>
      </c>
      <c r="BE533" s="158">
        <f t="shared" si="214"/>
        <v>0</v>
      </c>
      <c r="BF533" s="158">
        <f t="shared" si="215"/>
        <v>0</v>
      </c>
      <c r="BG533" s="158">
        <f t="shared" si="216"/>
        <v>0</v>
      </c>
      <c r="BH533" s="219" t="s">
        <v>79</v>
      </c>
      <c r="BI533" s="158">
        <f t="shared" si="217"/>
        <v>1650</v>
      </c>
      <c r="BJ533" s="219" t="s">
        <v>193</v>
      </c>
      <c r="BK533" s="219" t="s">
        <v>1537</v>
      </c>
      <c r="BO533" s="315"/>
      <c r="BP533" s="316">
        <f t="shared" si="218"/>
        <v>0</v>
      </c>
      <c r="BQ533" s="317"/>
      <c r="BR533" s="316">
        <f t="shared" si="219"/>
        <v>0</v>
      </c>
      <c r="BS533" s="315"/>
      <c r="BT533" s="316">
        <f t="shared" si="220"/>
        <v>0</v>
      </c>
    </row>
    <row r="534" spans="1:72" s="217" customFormat="1" ht="16.5" customHeight="1" x14ac:dyDescent="0.2">
      <c r="A534" s="172"/>
      <c r="B534" s="26"/>
      <c r="C534" s="186" t="s">
        <v>1538</v>
      </c>
      <c r="D534" s="159" t="s">
        <v>203</v>
      </c>
      <c r="E534" s="263" t="s">
        <v>1539</v>
      </c>
      <c r="F534" s="264" t="s">
        <v>1540</v>
      </c>
      <c r="G534" s="159" t="s">
        <v>240</v>
      </c>
      <c r="H534" s="299">
        <v>160</v>
      </c>
      <c r="I534" s="160">
        <v>17</v>
      </c>
      <c r="J534" s="161">
        <f t="shared" si="208"/>
        <v>2720</v>
      </c>
      <c r="K534" s="264" t="s">
        <v>143</v>
      </c>
      <c r="L534" s="162"/>
      <c r="M534" s="163" t="s">
        <v>1</v>
      </c>
      <c r="N534" s="164" t="s">
        <v>38</v>
      </c>
      <c r="O534" s="51"/>
      <c r="P534" s="156">
        <f t="shared" si="209"/>
        <v>0</v>
      </c>
      <c r="Q534" s="156">
        <v>1E-4</v>
      </c>
      <c r="R534" s="156">
        <f t="shared" si="210"/>
        <v>1.6E-2</v>
      </c>
      <c r="S534" s="230"/>
      <c r="T534" s="230">
        <v>0</v>
      </c>
      <c r="U534" s="234"/>
      <c r="V534" s="157">
        <f t="shared" si="211"/>
        <v>0</v>
      </c>
      <c r="AP534" s="219" t="s">
        <v>263</v>
      </c>
      <c r="AR534" s="219" t="s">
        <v>203</v>
      </c>
      <c r="AS534" s="219" t="s">
        <v>79</v>
      </c>
      <c r="AW534" s="219" t="s">
        <v>137</v>
      </c>
      <c r="BC534" s="158">
        <f t="shared" si="212"/>
        <v>0</v>
      </c>
      <c r="BD534" s="158">
        <f t="shared" si="213"/>
        <v>2720</v>
      </c>
      <c r="BE534" s="158">
        <f t="shared" si="214"/>
        <v>0</v>
      </c>
      <c r="BF534" s="158">
        <f t="shared" si="215"/>
        <v>0</v>
      </c>
      <c r="BG534" s="158">
        <f t="shared" si="216"/>
        <v>0</v>
      </c>
      <c r="BH534" s="219" t="s">
        <v>79</v>
      </c>
      <c r="BI534" s="158">
        <f t="shared" si="217"/>
        <v>2720</v>
      </c>
      <c r="BJ534" s="219" t="s">
        <v>193</v>
      </c>
      <c r="BK534" s="219" t="s">
        <v>1541</v>
      </c>
      <c r="BO534" s="315"/>
      <c r="BP534" s="316">
        <f t="shared" si="218"/>
        <v>0</v>
      </c>
      <c r="BQ534" s="317"/>
      <c r="BR534" s="316">
        <f t="shared" si="219"/>
        <v>0</v>
      </c>
      <c r="BS534" s="315"/>
      <c r="BT534" s="316">
        <f t="shared" si="220"/>
        <v>0</v>
      </c>
    </row>
    <row r="535" spans="1:72" s="217" customFormat="1" ht="16.5" customHeight="1" x14ac:dyDescent="0.2">
      <c r="A535" s="172"/>
      <c r="B535" s="26"/>
      <c r="C535" s="170" t="s">
        <v>1542</v>
      </c>
      <c r="D535" s="151" t="s">
        <v>139</v>
      </c>
      <c r="E535" s="261" t="s">
        <v>1543</v>
      </c>
      <c r="F535" s="262" t="s">
        <v>1544</v>
      </c>
      <c r="G535" s="151" t="s">
        <v>257</v>
      </c>
      <c r="H535" s="298">
        <v>36</v>
      </c>
      <c r="I535" s="152">
        <v>30</v>
      </c>
      <c r="J535" s="153">
        <f t="shared" si="208"/>
        <v>1080</v>
      </c>
      <c r="K535" s="262" t="s">
        <v>143</v>
      </c>
      <c r="L535" s="30"/>
      <c r="M535" s="154" t="s">
        <v>1</v>
      </c>
      <c r="N535" s="155" t="s">
        <v>38</v>
      </c>
      <c r="O535" s="51"/>
      <c r="P535" s="156">
        <f t="shared" si="209"/>
        <v>0</v>
      </c>
      <c r="Q535" s="156">
        <v>0</v>
      </c>
      <c r="R535" s="156">
        <f t="shared" si="210"/>
        <v>0</v>
      </c>
      <c r="S535" s="230"/>
      <c r="T535" s="230">
        <v>0</v>
      </c>
      <c r="U535" s="234"/>
      <c r="V535" s="157">
        <f t="shared" si="211"/>
        <v>0</v>
      </c>
      <c r="AP535" s="219" t="s">
        <v>193</v>
      </c>
      <c r="AR535" s="219" t="s">
        <v>139</v>
      </c>
      <c r="AS535" s="219" t="s">
        <v>79</v>
      </c>
      <c r="AW535" s="219" t="s">
        <v>137</v>
      </c>
      <c r="BC535" s="158">
        <f t="shared" si="212"/>
        <v>0</v>
      </c>
      <c r="BD535" s="158">
        <f t="shared" si="213"/>
        <v>1080</v>
      </c>
      <c r="BE535" s="158">
        <f t="shared" si="214"/>
        <v>0</v>
      </c>
      <c r="BF535" s="158">
        <f t="shared" si="215"/>
        <v>0</v>
      </c>
      <c r="BG535" s="158">
        <f t="shared" si="216"/>
        <v>0</v>
      </c>
      <c r="BH535" s="219" t="s">
        <v>79</v>
      </c>
      <c r="BI535" s="158">
        <f t="shared" si="217"/>
        <v>1080</v>
      </c>
      <c r="BJ535" s="219" t="s">
        <v>193</v>
      </c>
      <c r="BK535" s="219" t="s">
        <v>1545</v>
      </c>
      <c r="BO535" s="315"/>
      <c r="BP535" s="316">
        <f t="shared" si="218"/>
        <v>0</v>
      </c>
      <c r="BQ535" s="317"/>
      <c r="BR535" s="316">
        <f t="shared" si="219"/>
        <v>0</v>
      </c>
      <c r="BS535" s="315"/>
      <c r="BT535" s="316">
        <f t="shared" si="220"/>
        <v>0</v>
      </c>
    </row>
    <row r="536" spans="1:72" s="217" customFormat="1" ht="16.5" customHeight="1" x14ac:dyDescent="0.2">
      <c r="A536" s="172"/>
      <c r="B536" s="26"/>
      <c r="C536" s="186" t="s">
        <v>1546</v>
      </c>
      <c r="D536" s="159" t="s">
        <v>203</v>
      </c>
      <c r="E536" s="263" t="s">
        <v>1156</v>
      </c>
      <c r="F536" s="264" t="s">
        <v>1157</v>
      </c>
      <c r="G536" s="159" t="s">
        <v>257</v>
      </c>
      <c r="H536" s="299">
        <v>18</v>
      </c>
      <c r="I536" s="160">
        <v>7</v>
      </c>
      <c r="J536" s="161">
        <f t="shared" si="208"/>
        <v>126</v>
      </c>
      <c r="K536" s="264" t="s">
        <v>143</v>
      </c>
      <c r="L536" s="162"/>
      <c r="M536" s="163" t="s">
        <v>1</v>
      </c>
      <c r="N536" s="164" t="s">
        <v>38</v>
      </c>
      <c r="O536" s="51"/>
      <c r="P536" s="156">
        <f t="shared" si="209"/>
        <v>0</v>
      </c>
      <c r="Q536" s="156">
        <v>3.0000000000000001E-5</v>
      </c>
      <c r="R536" s="156">
        <f t="shared" si="210"/>
        <v>5.4000000000000001E-4</v>
      </c>
      <c r="S536" s="230"/>
      <c r="T536" s="230">
        <v>0</v>
      </c>
      <c r="U536" s="234"/>
      <c r="V536" s="157">
        <f t="shared" si="211"/>
        <v>0</v>
      </c>
      <c r="AP536" s="219" t="s">
        <v>263</v>
      </c>
      <c r="AR536" s="219" t="s">
        <v>203</v>
      </c>
      <c r="AS536" s="219" t="s">
        <v>79</v>
      </c>
      <c r="AW536" s="219" t="s">
        <v>137</v>
      </c>
      <c r="BC536" s="158">
        <f t="shared" si="212"/>
        <v>0</v>
      </c>
      <c r="BD536" s="158">
        <f t="shared" si="213"/>
        <v>126</v>
      </c>
      <c r="BE536" s="158">
        <f t="shared" si="214"/>
        <v>0</v>
      </c>
      <c r="BF536" s="158">
        <f t="shared" si="215"/>
        <v>0</v>
      </c>
      <c r="BG536" s="158">
        <f t="shared" si="216"/>
        <v>0</v>
      </c>
      <c r="BH536" s="219" t="s">
        <v>79</v>
      </c>
      <c r="BI536" s="158">
        <f t="shared" si="217"/>
        <v>126</v>
      </c>
      <c r="BJ536" s="219" t="s">
        <v>193</v>
      </c>
      <c r="BK536" s="219" t="s">
        <v>1547</v>
      </c>
      <c r="BO536" s="315"/>
      <c r="BP536" s="316">
        <f t="shared" si="218"/>
        <v>0</v>
      </c>
      <c r="BQ536" s="317"/>
      <c r="BR536" s="316">
        <f t="shared" si="219"/>
        <v>0</v>
      </c>
      <c r="BS536" s="315"/>
      <c r="BT536" s="316">
        <f t="shared" si="220"/>
        <v>0</v>
      </c>
    </row>
    <row r="537" spans="1:72" s="217" customFormat="1" ht="16.5" customHeight="1" x14ac:dyDescent="0.2">
      <c r="A537" s="172"/>
      <c r="B537" s="26"/>
      <c r="C537" s="186" t="s">
        <v>1548</v>
      </c>
      <c r="D537" s="159" t="s">
        <v>203</v>
      </c>
      <c r="E537" s="263" t="s">
        <v>1549</v>
      </c>
      <c r="F537" s="264" t="s">
        <v>1550</v>
      </c>
      <c r="G537" s="159" t="s">
        <v>257</v>
      </c>
      <c r="H537" s="299">
        <v>18</v>
      </c>
      <c r="I537" s="160">
        <v>15</v>
      </c>
      <c r="J537" s="161">
        <f t="shared" si="208"/>
        <v>270</v>
      </c>
      <c r="K537" s="264" t="s">
        <v>143</v>
      </c>
      <c r="L537" s="162"/>
      <c r="M537" s="163" t="s">
        <v>1</v>
      </c>
      <c r="N537" s="164" t="s">
        <v>38</v>
      </c>
      <c r="O537" s="51"/>
      <c r="P537" s="156">
        <f t="shared" si="209"/>
        <v>0</v>
      </c>
      <c r="Q537" s="156">
        <v>5.0000000000000002E-5</v>
      </c>
      <c r="R537" s="156">
        <f t="shared" si="210"/>
        <v>9.0000000000000008E-4</v>
      </c>
      <c r="S537" s="230"/>
      <c r="T537" s="230">
        <v>0</v>
      </c>
      <c r="U537" s="234"/>
      <c r="V537" s="157">
        <f t="shared" si="211"/>
        <v>0</v>
      </c>
      <c r="AP537" s="219" t="s">
        <v>263</v>
      </c>
      <c r="AR537" s="219" t="s">
        <v>203</v>
      </c>
      <c r="AS537" s="219" t="s">
        <v>79</v>
      </c>
      <c r="AW537" s="219" t="s">
        <v>137</v>
      </c>
      <c r="BC537" s="158">
        <f t="shared" si="212"/>
        <v>0</v>
      </c>
      <c r="BD537" s="158">
        <f t="shared" si="213"/>
        <v>270</v>
      </c>
      <c r="BE537" s="158">
        <f t="shared" si="214"/>
        <v>0</v>
      </c>
      <c r="BF537" s="158">
        <f t="shared" si="215"/>
        <v>0</v>
      </c>
      <c r="BG537" s="158">
        <f t="shared" si="216"/>
        <v>0</v>
      </c>
      <c r="BH537" s="219" t="s">
        <v>79</v>
      </c>
      <c r="BI537" s="158">
        <f t="shared" si="217"/>
        <v>270</v>
      </c>
      <c r="BJ537" s="219" t="s">
        <v>193</v>
      </c>
      <c r="BK537" s="219" t="s">
        <v>1551</v>
      </c>
      <c r="BO537" s="315"/>
      <c r="BP537" s="316">
        <f t="shared" si="218"/>
        <v>0</v>
      </c>
      <c r="BQ537" s="317"/>
      <c r="BR537" s="316">
        <f t="shared" si="219"/>
        <v>0</v>
      </c>
      <c r="BS537" s="315"/>
      <c r="BT537" s="316">
        <f t="shared" si="220"/>
        <v>0</v>
      </c>
    </row>
    <row r="538" spans="1:72" s="217" customFormat="1" ht="16.5" customHeight="1" x14ac:dyDescent="0.2">
      <c r="A538" s="172"/>
      <c r="B538" s="26"/>
      <c r="C538" s="170" t="s">
        <v>1552</v>
      </c>
      <c r="D538" s="151" t="s">
        <v>139</v>
      </c>
      <c r="E538" s="261" t="s">
        <v>1553</v>
      </c>
      <c r="F538" s="262" t="s">
        <v>1554</v>
      </c>
      <c r="G538" s="151" t="s">
        <v>240</v>
      </c>
      <c r="H538" s="298">
        <v>400</v>
      </c>
      <c r="I538" s="152">
        <v>21</v>
      </c>
      <c r="J538" s="153">
        <f t="shared" si="208"/>
        <v>8400</v>
      </c>
      <c r="K538" s="262" t="s">
        <v>143</v>
      </c>
      <c r="L538" s="30"/>
      <c r="M538" s="154" t="s">
        <v>1</v>
      </c>
      <c r="N538" s="155" t="s">
        <v>38</v>
      </c>
      <c r="O538" s="51"/>
      <c r="P538" s="156">
        <f t="shared" si="209"/>
        <v>0</v>
      </c>
      <c r="Q538" s="156">
        <v>0</v>
      </c>
      <c r="R538" s="156">
        <f t="shared" si="210"/>
        <v>0</v>
      </c>
      <c r="S538" s="230"/>
      <c r="T538" s="230">
        <v>0</v>
      </c>
      <c r="U538" s="234"/>
      <c r="V538" s="157">
        <f t="shared" si="211"/>
        <v>0</v>
      </c>
      <c r="AP538" s="219" t="s">
        <v>193</v>
      </c>
      <c r="AR538" s="219" t="s">
        <v>139</v>
      </c>
      <c r="AS538" s="219" t="s">
        <v>79</v>
      </c>
      <c r="AW538" s="219" t="s">
        <v>137</v>
      </c>
      <c r="BC538" s="158">
        <f t="shared" si="212"/>
        <v>0</v>
      </c>
      <c r="BD538" s="158">
        <f t="shared" si="213"/>
        <v>8400</v>
      </c>
      <c r="BE538" s="158">
        <f t="shared" si="214"/>
        <v>0</v>
      </c>
      <c r="BF538" s="158">
        <f t="shared" si="215"/>
        <v>0</v>
      </c>
      <c r="BG538" s="158">
        <f t="shared" si="216"/>
        <v>0</v>
      </c>
      <c r="BH538" s="219" t="s">
        <v>79</v>
      </c>
      <c r="BI538" s="158">
        <f t="shared" si="217"/>
        <v>8400</v>
      </c>
      <c r="BJ538" s="219" t="s">
        <v>193</v>
      </c>
      <c r="BK538" s="219" t="s">
        <v>1555</v>
      </c>
      <c r="BO538" s="315"/>
      <c r="BP538" s="316">
        <f t="shared" si="218"/>
        <v>0</v>
      </c>
      <c r="BQ538" s="317"/>
      <c r="BR538" s="316">
        <f t="shared" si="219"/>
        <v>0</v>
      </c>
      <c r="BS538" s="315"/>
      <c r="BT538" s="316">
        <f t="shared" si="220"/>
        <v>0</v>
      </c>
    </row>
    <row r="539" spans="1:72" s="217" customFormat="1" ht="16.5" customHeight="1" x14ac:dyDescent="0.2">
      <c r="A539" s="172"/>
      <c r="B539" s="26"/>
      <c r="C539" s="186" t="s">
        <v>1557</v>
      </c>
      <c r="D539" s="159" t="s">
        <v>203</v>
      </c>
      <c r="E539" s="263" t="s">
        <v>1558</v>
      </c>
      <c r="F539" s="264" t="s">
        <v>1559</v>
      </c>
      <c r="G539" s="159" t="s">
        <v>240</v>
      </c>
      <c r="H539" s="299">
        <v>80</v>
      </c>
      <c r="I539" s="160">
        <v>11</v>
      </c>
      <c r="J539" s="161">
        <f t="shared" si="208"/>
        <v>880</v>
      </c>
      <c r="K539" s="264" t="s">
        <v>143</v>
      </c>
      <c r="L539" s="162"/>
      <c r="M539" s="163" t="s">
        <v>1</v>
      </c>
      <c r="N539" s="164" t="s">
        <v>38</v>
      </c>
      <c r="O539" s="51"/>
      <c r="P539" s="156">
        <f t="shared" si="209"/>
        <v>0</v>
      </c>
      <c r="Q539" s="156">
        <v>2.2000000000000001E-4</v>
      </c>
      <c r="R539" s="156">
        <f t="shared" si="210"/>
        <v>1.7600000000000001E-2</v>
      </c>
      <c r="S539" s="230"/>
      <c r="T539" s="230">
        <v>0</v>
      </c>
      <c r="U539" s="234"/>
      <c r="V539" s="157">
        <f t="shared" si="211"/>
        <v>0</v>
      </c>
      <c r="AP539" s="219" t="s">
        <v>263</v>
      </c>
      <c r="AR539" s="219" t="s">
        <v>203</v>
      </c>
      <c r="AS539" s="219" t="s">
        <v>79</v>
      </c>
      <c r="AW539" s="219" t="s">
        <v>137</v>
      </c>
      <c r="BC539" s="158">
        <f t="shared" si="212"/>
        <v>0</v>
      </c>
      <c r="BD539" s="158">
        <f t="shared" si="213"/>
        <v>880</v>
      </c>
      <c r="BE539" s="158">
        <f t="shared" si="214"/>
        <v>0</v>
      </c>
      <c r="BF539" s="158">
        <f t="shared" si="215"/>
        <v>0</v>
      </c>
      <c r="BG539" s="158">
        <f t="shared" si="216"/>
        <v>0</v>
      </c>
      <c r="BH539" s="219" t="s">
        <v>79</v>
      </c>
      <c r="BI539" s="158">
        <f t="shared" si="217"/>
        <v>880</v>
      </c>
      <c r="BJ539" s="219" t="s">
        <v>193</v>
      </c>
      <c r="BK539" s="219" t="s">
        <v>1560</v>
      </c>
      <c r="BO539" s="315"/>
      <c r="BP539" s="316">
        <f t="shared" si="218"/>
        <v>0</v>
      </c>
      <c r="BQ539" s="317"/>
      <c r="BR539" s="316">
        <f t="shared" si="219"/>
        <v>0</v>
      </c>
      <c r="BS539" s="315"/>
      <c r="BT539" s="316">
        <f t="shared" si="220"/>
        <v>0</v>
      </c>
    </row>
    <row r="540" spans="1:72" s="217" customFormat="1" ht="16.5" customHeight="1" x14ac:dyDescent="0.2">
      <c r="A540" s="172"/>
      <c r="B540" s="26"/>
      <c r="C540" s="186" t="s">
        <v>1561</v>
      </c>
      <c r="D540" s="159" t="s">
        <v>203</v>
      </c>
      <c r="E540" s="263" t="s">
        <v>1562</v>
      </c>
      <c r="F540" s="264" t="s">
        <v>1563</v>
      </c>
      <c r="G540" s="159" t="s">
        <v>240</v>
      </c>
      <c r="H540" s="299">
        <v>140</v>
      </c>
      <c r="I540" s="160">
        <v>7</v>
      </c>
      <c r="J540" s="161">
        <f t="shared" si="208"/>
        <v>980</v>
      </c>
      <c r="K540" s="264" t="s">
        <v>143</v>
      </c>
      <c r="L540" s="162"/>
      <c r="M540" s="163" t="s">
        <v>1</v>
      </c>
      <c r="N540" s="164" t="s">
        <v>38</v>
      </c>
      <c r="O540" s="51"/>
      <c r="P540" s="156">
        <f t="shared" si="209"/>
        <v>0</v>
      </c>
      <c r="Q540" s="156">
        <v>2.7E-4</v>
      </c>
      <c r="R540" s="156">
        <f t="shared" si="210"/>
        <v>3.78E-2</v>
      </c>
      <c r="S540" s="230"/>
      <c r="T540" s="230">
        <v>0</v>
      </c>
      <c r="U540" s="234"/>
      <c r="V540" s="157">
        <f t="shared" si="211"/>
        <v>0</v>
      </c>
      <c r="AP540" s="219" t="s">
        <v>263</v>
      </c>
      <c r="AR540" s="219" t="s">
        <v>203</v>
      </c>
      <c r="AS540" s="219" t="s">
        <v>79</v>
      </c>
      <c r="AW540" s="219" t="s">
        <v>137</v>
      </c>
      <c r="BC540" s="158">
        <f t="shared" si="212"/>
        <v>0</v>
      </c>
      <c r="BD540" s="158">
        <f t="shared" si="213"/>
        <v>980</v>
      </c>
      <c r="BE540" s="158">
        <f t="shared" si="214"/>
        <v>0</v>
      </c>
      <c r="BF540" s="158">
        <f t="shared" si="215"/>
        <v>0</v>
      </c>
      <c r="BG540" s="158">
        <f t="shared" si="216"/>
        <v>0</v>
      </c>
      <c r="BH540" s="219" t="s">
        <v>79</v>
      </c>
      <c r="BI540" s="158">
        <f t="shared" si="217"/>
        <v>980</v>
      </c>
      <c r="BJ540" s="219" t="s">
        <v>193</v>
      </c>
      <c r="BK540" s="219" t="s">
        <v>1564</v>
      </c>
      <c r="BO540" s="315"/>
      <c r="BP540" s="316">
        <f t="shared" si="218"/>
        <v>0</v>
      </c>
      <c r="BQ540" s="317"/>
      <c r="BR540" s="316">
        <f t="shared" si="219"/>
        <v>0</v>
      </c>
      <c r="BS540" s="315"/>
      <c r="BT540" s="316">
        <f t="shared" si="220"/>
        <v>0</v>
      </c>
    </row>
    <row r="541" spans="1:72" s="217" customFormat="1" ht="16.5" customHeight="1" x14ac:dyDescent="0.2">
      <c r="A541" s="172"/>
      <c r="B541" s="26"/>
      <c r="C541" s="186" t="s">
        <v>1565</v>
      </c>
      <c r="D541" s="159" t="s">
        <v>203</v>
      </c>
      <c r="E541" s="263" t="s">
        <v>1566</v>
      </c>
      <c r="F541" s="264" t="s">
        <v>1567</v>
      </c>
      <c r="G541" s="159" t="s">
        <v>240</v>
      </c>
      <c r="H541" s="299">
        <v>180</v>
      </c>
      <c r="I541" s="160">
        <v>10</v>
      </c>
      <c r="J541" s="161">
        <f t="shared" si="208"/>
        <v>1800</v>
      </c>
      <c r="K541" s="264" t="s">
        <v>1</v>
      </c>
      <c r="L541" s="162"/>
      <c r="M541" s="163" t="s">
        <v>1</v>
      </c>
      <c r="N541" s="164" t="s">
        <v>38</v>
      </c>
      <c r="O541" s="51"/>
      <c r="P541" s="156">
        <f t="shared" si="209"/>
        <v>0</v>
      </c>
      <c r="Q541" s="156">
        <v>2.7E-4</v>
      </c>
      <c r="R541" s="156">
        <f t="shared" si="210"/>
        <v>4.8599999999999997E-2</v>
      </c>
      <c r="S541" s="230"/>
      <c r="T541" s="230">
        <v>0</v>
      </c>
      <c r="U541" s="234"/>
      <c r="V541" s="157">
        <f t="shared" si="211"/>
        <v>0</v>
      </c>
      <c r="AP541" s="219" t="s">
        <v>263</v>
      </c>
      <c r="AR541" s="219" t="s">
        <v>203</v>
      </c>
      <c r="AS541" s="219" t="s">
        <v>79</v>
      </c>
      <c r="AW541" s="219" t="s">
        <v>137</v>
      </c>
      <c r="BC541" s="158">
        <f t="shared" si="212"/>
        <v>0</v>
      </c>
      <c r="BD541" s="158">
        <f t="shared" si="213"/>
        <v>1800</v>
      </c>
      <c r="BE541" s="158">
        <f t="shared" si="214"/>
        <v>0</v>
      </c>
      <c r="BF541" s="158">
        <f t="shared" si="215"/>
        <v>0</v>
      </c>
      <c r="BG541" s="158">
        <f t="shared" si="216"/>
        <v>0</v>
      </c>
      <c r="BH541" s="219" t="s">
        <v>79</v>
      </c>
      <c r="BI541" s="158">
        <f t="shared" si="217"/>
        <v>1800</v>
      </c>
      <c r="BJ541" s="219" t="s">
        <v>193</v>
      </c>
      <c r="BK541" s="219" t="s">
        <v>1568</v>
      </c>
      <c r="BO541" s="315"/>
      <c r="BP541" s="316">
        <f t="shared" si="218"/>
        <v>0</v>
      </c>
      <c r="BQ541" s="317"/>
      <c r="BR541" s="316">
        <f t="shared" si="219"/>
        <v>0</v>
      </c>
      <c r="BS541" s="315"/>
      <c r="BT541" s="316">
        <f t="shared" si="220"/>
        <v>0</v>
      </c>
    </row>
    <row r="542" spans="1:72" s="217" customFormat="1" ht="16.5" customHeight="1" x14ac:dyDescent="0.2">
      <c r="A542" s="172"/>
      <c r="B542" s="26"/>
      <c r="C542" s="170" t="s">
        <v>1569</v>
      </c>
      <c r="D542" s="151" t="s">
        <v>139</v>
      </c>
      <c r="E542" s="261" t="s">
        <v>1570</v>
      </c>
      <c r="F542" s="262" t="s">
        <v>1571</v>
      </c>
      <c r="G542" s="151" t="s">
        <v>257</v>
      </c>
      <c r="H542" s="298">
        <v>14</v>
      </c>
      <c r="I542" s="152">
        <v>45</v>
      </c>
      <c r="J542" s="153">
        <f t="shared" si="208"/>
        <v>630</v>
      </c>
      <c r="K542" s="262" t="s">
        <v>1</v>
      </c>
      <c r="L542" s="30"/>
      <c r="M542" s="154" t="s">
        <v>1</v>
      </c>
      <c r="N542" s="155" t="s">
        <v>38</v>
      </c>
      <c r="O542" s="51"/>
      <c r="P542" s="156">
        <f t="shared" si="209"/>
        <v>0</v>
      </c>
      <c r="Q542" s="156">
        <v>0</v>
      </c>
      <c r="R542" s="156">
        <f t="shared" si="210"/>
        <v>0</v>
      </c>
      <c r="S542" s="230"/>
      <c r="T542" s="230">
        <v>0</v>
      </c>
      <c r="U542" s="234"/>
      <c r="V542" s="157">
        <f t="shared" si="211"/>
        <v>0</v>
      </c>
      <c r="AP542" s="219" t="s">
        <v>193</v>
      </c>
      <c r="AR542" s="219" t="s">
        <v>139</v>
      </c>
      <c r="AS542" s="219" t="s">
        <v>79</v>
      </c>
      <c r="AW542" s="219" t="s">
        <v>137</v>
      </c>
      <c r="BC542" s="158">
        <f t="shared" si="212"/>
        <v>0</v>
      </c>
      <c r="BD542" s="158">
        <f t="shared" si="213"/>
        <v>630</v>
      </c>
      <c r="BE542" s="158">
        <f t="shared" si="214"/>
        <v>0</v>
      </c>
      <c r="BF542" s="158">
        <f t="shared" si="215"/>
        <v>0</v>
      </c>
      <c r="BG542" s="158">
        <f t="shared" si="216"/>
        <v>0</v>
      </c>
      <c r="BH542" s="219" t="s">
        <v>79</v>
      </c>
      <c r="BI542" s="158">
        <f t="shared" si="217"/>
        <v>630</v>
      </c>
      <c r="BJ542" s="219" t="s">
        <v>193</v>
      </c>
      <c r="BK542" s="219" t="s">
        <v>1572</v>
      </c>
      <c r="BO542" s="315"/>
      <c r="BP542" s="316">
        <f t="shared" si="218"/>
        <v>0</v>
      </c>
      <c r="BQ542" s="317"/>
      <c r="BR542" s="316">
        <f t="shared" si="219"/>
        <v>0</v>
      </c>
      <c r="BS542" s="315"/>
      <c r="BT542" s="316">
        <f t="shared" si="220"/>
        <v>0</v>
      </c>
    </row>
    <row r="543" spans="1:72" s="217" customFormat="1" ht="16.5" customHeight="1" x14ac:dyDescent="0.2">
      <c r="A543" s="172"/>
      <c r="B543" s="26"/>
      <c r="C543" s="170" t="s">
        <v>1573</v>
      </c>
      <c r="D543" s="151" t="s">
        <v>139</v>
      </c>
      <c r="E543" s="261" t="s">
        <v>1574</v>
      </c>
      <c r="F543" s="262" t="s">
        <v>1575</v>
      </c>
      <c r="G543" s="151" t="s">
        <v>257</v>
      </c>
      <c r="H543" s="298">
        <v>12</v>
      </c>
      <c r="I543" s="152">
        <v>80</v>
      </c>
      <c r="J543" s="153">
        <f t="shared" si="208"/>
        <v>960</v>
      </c>
      <c r="K543" s="262" t="s">
        <v>1</v>
      </c>
      <c r="L543" s="30"/>
      <c r="M543" s="154" t="s">
        <v>1</v>
      </c>
      <c r="N543" s="155" t="s">
        <v>38</v>
      </c>
      <c r="O543" s="51"/>
      <c r="P543" s="156">
        <f t="shared" si="209"/>
        <v>0</v>
      </c>
      <c r="Q543" s="156">
        <v>0</v>
      </c>
      <c r="R543" s="156">
        <f t="shared" si="210"/>
        <v>0</v>
      </c>
      <c r="S543" s="230"/>
      <c r="T543" s="230">
        <v>0</v>
      </c>
      <c r="U543" s="234"/>
      <c r="V543" s="157">
        <f t="shared" si="211"/>
        <v>0</v>
      </c>
      <c r="AP543" s="219" t="s">
        <v>193</v>
      </c>
      <c r="AR543" s="219" t="s">
        <v>139</v>
      </c>
      <c r="AS543" s="219" t="s">
        <v>79</v>
      </c>
      <c r="AW543" s="219" t="s">
        <v>137</v>
      </c>
      <c r="BC543" s="158">
        <f t="shared" si="212"/>
        <v>0</v>
      </c>
      <c r="BD543" s="158">
        <f t="shared" si="213"/>
        <v>960</v>
      </c>
      <c r="BE543" s="158">
        <f t="shared" si="214"/>
        <v>0</v>
      </c>
      <c r="BF543" s="158">
        <f t="shared" si="215"/>
        <v>0</v>
      </c>
      <c r="BG543" s="158">
        <f t="shared" si="216"/>
        <v>0</v>
      </c>
      <c r="BH543" s="219" t="s">
        <v>79</v>
      </c>
      <c r="BI543" s="158">
        <f t="shared" si="217"/>
        <v>960</v>
      </c>
      <c r="BJ543" s="219" t="s">
        <v>193</v>
      </c>
      <c r="BK543" s="219" t="s">
        <v>1576</v>
      </c>
      <c r="BO543" s="315"/>
      <c r="BP543" s="316">
        <f t="shared" si="218"/>
        <v>0</v>
      </c>
      <c r="BQ543" s="317"/>
      <c r="BR543" s="316">
        <f t="shared" si="219"/>
        <v>0</v>
      </c>
      <c r="BS543" s="315"/>
      <c r="BT543" s="316">
        <f t="shared" si="220"/>
        <v>0</v>
      </c>
    </row>
    <row r="544" spans="1:72" s="217" customFormat="1" ht="16.5" customHeight="1" x14ac:dyDescent="0.2">
      <c r="A544" s="172"/>
      <c r="B544" s="26"/>
      <c r="C544" s="170" t="s">
        <v>1577</v>
      </c>
      <c r="D544" s="151" t="s">
        <v>139</v>
      </c>
      <c r="E544" s="261" t="s">
        <v>1578</v>
      </c>
      <c r="F544" s="262" t="s">
        <v>1579</v>
      </c>
      <c r="G544" s="151" t="s">
        <v>257</v>
      </c>
      <c r="H544" s="298">
        <v>8</v>
      </c>
      <c r="I544" s="152">
        <v>60</v>
      </c>
      <c r="J544" s="153">
        <f t="shared" si="208"/>
        <v>480</v>
      </c>
      <c r="K544" s="262" t="s">
        <v>1</v>
      </c>
      <c r="L544" s="30"/>
      <c r="M544" s="154" t="s">
        <v>1</v>
      </c>
      <c r="N544" s="155" t="s">
        <v>38</v>
      </c>
      <c r="O544" s="51"/>
      <c r="P544" s="156">
        <f t="shared" si="209"/>
        <v>0</v>
      </c>
      <c r="Q544" s="156">
        <v>0</v>
      </c>
      <c r="R544" s="156">
        <f t="shared" si="210"/>
        <v>0</v>
      </c>
      <c r="S544" s="230"/>
      <c r="T544" s="230">
        <v>0</v>
      </c>
      <c r="U544" s="234"/>
      <c r="V544" s="157">
        <f t="shared" si="211"/>
        <v>0</v>
      </c>
      <c r="AP544" s="219" t="s">
        <v>193</v>
      </c>
      <c r="AR544" s="219" t="s">
        <v>139</v>
      </c>
      <c r="AS544" s="219" t="s">
        <v>79</v>
      </c>
      <c r="AW544" s="219" t="s">
        <v>137</v>
      </c>
      <c r="BC544" s="158">
        <f t="shared" si="212"/>
        <v>0</v>
      </c>
      <c r="BD544" s="158">
        <f t="shared" si="213"/>
        <v>480</v>
      </c>
      <c r="BE544" s="158">
        <f t="shared" si="214"/>
        <v>0</v>
      </c>
      <c r="BF544" s="158">
        <f t="shared" si="215"/>
        <v>0</v>
      </c>
      <c r="BG544" s="158">
        <f t="shared" si="216"/>
        <v>0</v>
      </c>
      <c r="BH544" s="219" t="s">
        <v>79</v>
      </c>
      <c r="BI544" s="158">
        <f t="shared" si="217"/>
        <v>480</v>
      </c>
      <c r="BJ544" s="219" t="s">
        <v>193</v>
      </c>
      <c r="BK544" s="219" t="s">
        <v>1580</v>
      </c>
      <c r="BO544" s="315"/>
      <c r="BP544" s="316">
        <f t="shared" si="218"/>
        <v>0</v>
      </c>
      <c r="BQ544" s="317"/>
      <c r="BR544" s="316">
        <f t="shared" si="219"/>
        <v>0</v>
      </c>
      <c r="BS544" s="315"/>
      <c r="BT544" s="316">
        <f t="shared" si="220"/>
        <v>0</v>
      </c>
    </row>
    <row r="545" spans="1:72" s="217" customFormat="1" ht="16.5" customHeight="1" x14ac:dyDescent="0.2">
      <c r="A545" s="172"/>
      <c r="B545" s="26"/>
      <c r="C545" s="170" t="s">
        <v>1581</v>
      </c>
      <c r="D545" s="151" t="s">
        <v>139</v>
      </c>
      <c r="E545" s="261" t="s">
        <v>1582</v>
      </c>
      <c r="F545" s="262" t="s">
        <v>1583</v>
      </c>
      <c r="G545" s="151" t="s">
        <v>257</v>
      </c>
      <c r="H545" s="298">
        <v>1</v>
      </c>
      <c r="I545" s="152">
        <v>215</v>
      </c>
      <c r="J545" s="153">
        <f t="shared" si="208"/>
        <v>215</v>
      </c>
      <c r="K545" s="262" t="s">
        <v>143</v>
      </c>
      <c r="L545" s="30"/>
      <c r="M545" s="154" t="s">
        <v>1</v>
      </c>
      <c r="N545" s="155" t="s">
        <v>38</v>
      </c>
      <c r="O545" s="51"/>
      <c r="P545" s="156">
        <f t="shared" si="209"/>
        <v>0</v>
      </c>
      <c r="Q545" s="156">
        <v>0</v>
      </c>
      <c r="R545" s="156">
        <f t="shared" si="210"/>
        <v>0</v>
      </c>
      <c r="S545" s="230"/>
      <c r="T545" s="230">
        <v>0</v>
      </c>
      <c r="U545" s="234"/>
      <c r="V545" s="157">
        <f t="shared" si="211"/>
        <v>0</v>
      </c>
      <c r="AP545" s="219" t="s">
        <v>193</v>
      </c>
      <c r="AR545" s="219" t="s">
        <v>139</v>
      </c>
      <c r="AS545" s="219" t="s">
        <v>79</v>
      </c>
      <c r="AW545" s="219" t="s">
        <v>137</v>
      </c>
      <c r="BC545" s="158">
        <f t="shared" si="212"/>
        <v>0</v>
      </c>
      <c r="BD545" s="158">
        <f t="shared" si="213"/>
        <v>215</v>
      </c>
      <c r="BE545" s="158">
        <f t="shared" si="214"/>
        <v>0</v>
      </c>
      <c r="BF545" s="158">
        <f t="shared" si="215"/>
        <v>0</v>
      </c>
      <c r="BG545" s="158">
        <f t="shared" si="216"/>
        <v>0</v>
      </c>
      <c r="BH545" s="219" t="s">
        <v>79</v>
      </c>
      <c r="BI545" s="158">
        <f t="shared" si="217"/>
        <v>215</v>
      </c>
      <c r="BJ545" s="219" t="s">
        <v>193</v>
      </c>
      <c r="BK545" s="219" t="s">
        <v>1584</v>
      </c>
      <c r="BO545" s="315"/>
      <c r="BP545" s="316">
        <f t="shared" si="218"/>
        <v>0</v>
      </c>
      <c r="BQ545" s="317"/>
      <c r="BR545" s="316">
        <f t="shared" si="219"/>
        <v>0</v>
      </c>
      <c r="BS545" s="315"/>
      <c r="BT545" s="316">
        <f t="shared" si="220"/>
        <v>0</v>
      </c>
    </row>
    <row r="546" spans="1:72" s="217" customFormat="1" ht="16.5" customHeight="1" x14ac:dyDescent="0.2">
      <c r="A546" s="172"/>
      <c r="B546" s="26"/>
      <c r="C546" s="170" t="s">
        <v>1585</v>
      </c>
      <c r="D546" s="151" t="s">
        <v>139</v>
      </c>
      <c r="E546" s="261" t="s">
        <v>1586</v>
      </c>
      <c r="F546" s="262" t="s">
        <v>1587</v>
      </c>
      <c r="G546" s="151" t="s">
        <v>257</v>
      </c>
      <c r="H546" s="298">
        <v>1</v>
      </c>
      <c r="I546" s="152">
        <v>990</v>
      </c>
      <c r="J546" s="153">
        <f t="shared" si="208"/>
        <v>990</v>
      </c>
      <c r="K546" s="262" t="s">
        <v>143</v>
      </c>
      <c r="L546" s="30"/>
      <c r="M546" s="154" t="s">
        <v>1</v>
      </c>
      <c r="N546" s="155" t="s">
        <v>38</v>
      </c>
      <c r="O546" s="51"/>
      <c r="P546" s="156">
        <f t="shared" si="209"/>
        <v>0</v>
      </c>
      <c r="Q546" s="156">
        <v>0</v>
      </c>
      <c r="R546" s="156">
        <f t="shared" si="210"/>
        <v>0</v>
      </c>
      <c r="S546" s="230"/>
      <c r="T546" s="230">
        <v>0</v>
      </c>
      <c r="U546" s="234"/>
      <c r="V546" s="157">
        <f t="shared" si="211"/>
        <v>0</v>
      </c>
      <c r="AP546" s="219" t="s">
        <v>193</v>
      </c>
      <c r="AR546" s="219" t="s">
        <v>139</v>
      </c>
      <c r="AS546" s="219" t="s">
        <v>79</v>
      </c>
      <c r="AW546" s="219" t="s">
        <v>137</v>
      </c>
      <c r="BC546" s="158">
        <f t="shared" si="212"/>
        <v>0</v>
      </c>
      <c r="BD546" s="158">
        <f t="shared" si="213"/>
        <v>990</v>
      </c>
      <c r="BE546" s="158">
        <f t="shared" si="214"/>
        <v>0</v>
      </c>
      <c r="BF546" s="158">
        <f t="shared" si="215"/>
        <v>0</v>
      </c>
      <c r="BG546" s="158">
        <f t="shared" si="216"/>
        <v>0</v>
      </c>
      <c r="BH546" s="219" t="s">
        <v>79</v>
      </c>
      <c r="BI546" s="158">
        <f t="shared" si="217"/>
        <v>990</v>
      </c>
      <c r="BJ546" s="219" t="s">
        <v>193</v>
      </c>
      <c r="BK546" s="219" t="s">
        <v>1588</v>
      </c>
      <c r="BO546" s="315"/>
      <c r="BP546" s="316">
        <f t="shared" si="218"/>
        <v>0</v>
      </c>
      <c r="BQ546" s="317"/>
      <c r="BR546" s="316">
        <f t="shared" si="219"/>
        <v>0</v>
      </c>
      <c r="BS546" s="315"/>
      <c r="BT546" s="316">
        <f t="shared" si="220"/>
        <v>0</v>
      </c>
    </row>
    <row r="547" spans="1:72" s="217" customFormat="1" ht="16.5" customHeight="1" x14ac:dyDescent="0.2">
      <c r="A547" s="172"/>
      <c r="B547" s="26"/>
      <c r="C547" s="170" t="s">
        <v>1589</v>
      </c>
      <c r="D547" s="151" t="s">
        <v>139</v>
      </c>
      <c r="E547" s="261" t="s">
        <v>1590</v>
      </c>
      <c r="F547" s="262" t="s">
        <v>1591</v>
      </c>
      <c r="G547" s="151" t="s">
        <v>257</v>
      </c>
      <c r="H547" s="298">
        <v>6</v>
      </c>
      <c r="I547" s="152">
        <v>199</v>
      </c>
      <c r="J547" s="153">
        <f t="shared" si="208"/>
        <v>1194</v>
      </c>
      <c r="K547" s="262" t="s">
        <v>143</v>
      </c>
      <c r="L547" s="30"/>
      <c r="M547" s="154" t="s">
        <v>1</v>
      </c>
      <c r="N547" s="155" t="s">
        <v>38</v>
      </c>
      <c r="O547" s="51"/>
      <c r="P547" s="156">
        <f t="shared" si="209"/>
        <v>0</v>
      </c>
      <c r="Q547" s="156">
        <v>0</v>
      </c>
      <c r="R547" s="156">
        <f t="shared" si="210"/>
        <v>0</v>
      </c>
      <c r="S547" s="230"/>
      <c r="T547" s="230">
        <v>0</v>
      </c>
      <c r="U547" s="234"/>
      <c r="V547" s="157">
        <f t="shared" si="211"/>
        <v>0</v>
      </c>
      <c r="AP547" s="219" t="s">
        <v>193</v>
      </c>
      <c r="AR547" s="219" t="s">
        <v>139</v>
      </c>
      <c r="AS547" s="219" t="s">
        <v>79</v>
      </c>
      <c r="AW547" s="219" t="s">
        <v>137</v>
      </c>
      <c r="BC547" s="158">
        <f t="shared" si="212"/>
        <v>0</v>
      </c>
      <c r="BD547" s="158">
        <f t="shared" si="213"/>
        <v>1194</v>
      </c>
      <c r="BE547" s="158">
        <f t="shared" si="214"/>
        <v>0</v>
      </c>
      <c r="BF547" s="158">
        <f t="shared" si="215"/>
        <v>0</v>
      </c>
      <c r="BG547" s="158">
        <f t="shared" si="216"/>
        <v>0</v>
      </c>
      <c r="BH547" s="219" t="s">
        <v>79</v>
      </c>
      <c r="BI547" s="158">
        <f t="shared" si="217"/>
        <v>1194</v>
      </c>
      <c r="BJ547" s="219" t="s">
        <v>193</v>
      </c>
      <c r="BK547" s="219" t="s">
        <v>1592</v>
      </c>
      <c r="BO547" s="315"/>
      <c r="BP547" s="316">
        <f t="shared" si="218"/>
        <v>0</v>
      </c>
      <c r="BQ547" s="317"/>
      <c r="BR547" s="316">
        <f t="shared" si="219"/>
        <v>0</v>
      </c>
      <c r="BS547" s="315"/>
      <c r="BT547" s="316">
        <f t="shared" si="220"/>
        <v>0</v>
      </c>
    </row>
    <row r="548" spans="1:72" s="217" customFormat="1" ht="16.5" customHeight="1" x14ac:dyDescent="0.2">
      <c r="A548" s="172"/>
      <c r="B548" s="26"/>
      <c r="C548" s="170" t="s">
        <v>1593</v>
      </c>
      <c r="D548" s="151" t="s">
        <v>139</v>
      </c>
      <c r="E548" s="261" t="s">
        <v>1594</v>
      </c>
      <c r="F548" s="262" t="s">
        <v>1595</v>
      </c>
      <c r="G548" s="151" t="s">
        <v>257</v>
      </c>
      <c r="H548" s="298">
        <v>1</v>
      </c>
      <c r="I548" s="152">
        <v>350</v>
      </c>
      <c r="J548" s="153">
        <f t="shared" si="208"/>
        <v>350</v>
      </c>
      <c r="K548" s="262" t="s">
        <v>143</v>
      </c>
      <c r="L548" s="30"/>
      <c r="M548" s="154" t="s">
        <v>1</v>
      </c>
      <c r="N548" s="155" t="s">
        <v>38</v>
      </c>
      <c r="O548" s="51"/>
      <c r="P548" s="156">
        <f t="shared" si="209"/>
        <v>0</v>
      </c>
      <c r="Q548" s="156">
        <v>0</v>
      </c>
      <c r="R548" s="156">
        <f t="shared" si="210"/>
        <v>0</v>
      </c>
      <c r="S548" s="230"/>
      <c r="T548" s="230">
        <v>0</v>
      </c>
      <c r="U548" s="234"/>
      <c r="V548" s="157">
        <f t="shared" si="211"/>
        <v>0</v>
      </c>
      <c r="AP548" s="219" t="s">
        <v>193</v>
      </c>
      <c r="AR548" s="219" t="s">
        <v>139</v>
      </c>
      <c r="AS548" s="219" t="s">
        <v>79</v>
      </c>
      <c r="AW548" s="219" t="s">
        <v>137</v>
      </c>
      <c r="BC548" s="158">
        <f t="shared" si="212"/>
        <v>0</v>
      </c>
      <c r="BD548" s="158">
        <f t="shared" si="213"/>
        <v>350</v>
      </c>
      <c r="BE548" s="158">
        <f t="shared" si="214"/>
        <v>0</v>
      </c>
      <c r="BF548" s="158">
        <f t="shared" si="215"/>
        <v>0</v>
      </c>
      <c r="BG548" s="158">
        <f t="shared" si="216"/>
        <v>0</v>
      </c>
      <c r="BH548" s="219" t="s">
        <v>79</v>
      </c>
      <c r="BI548" s="158">
        <f t="shared" si="217"/>
        <v>350</v>
      </c>
      <c r="BJ548" s="219" t="s">
        <v>193</v>
      </c>
      <c r="BK548" s="219" t="s">
        <v>1596</v>
      </c>
      <c r="BO548" s="315"/>
      <c r="BP548" s="316">
        <f t="shared" si="218"/>
        <v>0</v>
      </c>
      <c r="BQ548" s="317"/>
      <c r="BR548" s="316">
        <f t="shared" si="219"/>
        <v>0</v>
      </c>
      <c r="BS548" s="315"/>
      <c r="BT548" s="316">
        <f t="shared" si="220"/>
        <v>0</v>
      </c>
    </row>
    <row r="549" spans="1:72" s="217" customFormat="1" ht="16.5" customHeight="1" x14ac:dyDescent="0.2">
      <c r="A549" s="172"/>
      <c r="B549" s="26"/>
      <c r="C549" s="186" t="s">
        <v>1597</v>
      </c>
      <c r="D549" s="159" t="s">
        <v>203</v>
      </c>
      <c r="E549" s="263" t="s">
        <v>1598</v>
      </c>
      <c r="F549" s="264" t="s">
        <v>1599</v>
      </c>
      <c r="G549" s="159" t="s">
        <v>257</v>
      </c>
      <c r="H549" s="299">
        <v>1</v>
      </c>
      <c r="I549" s="160">
        <v>1390</v>
      </c>
      <c r="J549" s="161">
        <f t="shared" si="208"/>
        <v>1390</v>
      </c>
      <c r="K549" s="264" t="s">
        <v>1</v>
      </c>
      <c r="L549" s="162"/>
      <c r="M549" s="163" t="s">
        <v>1</v>
      </c>
      <c r="N549" s="164" t="s">
        <v>38</v>
      </c>
      <c r="O549" s="51"/>
      <c r="P549" s="156">
        <f t="shared" si="209"/>
        <v>0</v>
      </c>
      <c r="Q549" s="156">
        <v>0</v>
      </c>
      <c r="R549" s="156">
        <f t="shared" si="210"/>
        <v>0</v>
      </c>
      <c r="S549" s="230"/>
      <c r="T549" s="230">
        <v>0</v>
      </c>
      <c r="U549" s="234"/>
      <c r="V549" s="157">
        <f t="shared" si="211"/>
        <v>0</v>
      </c>
      <c r="AP549" s="219" t="s">
        <v>263</v>
      </c>
      <c r="AR549" s="219" t="s">
        <v>203</v>
      </c>
      <c r="AS549" s="219" t="s">
        <v>79</v>
      </c>
      <c r="AW549" s="219" t="s">
        <v>137</v>
      </c>
      <c r="BC549" s="158">
        <f t="shared" si="212"/>
        <v>0</v>
      </c>
      <c r="BD549" s="158">
        <f t="shared" si="213"/>
        <v>1390</v>
      </c>
      <c r="BE549" s="158">
        <f t="shared" si="214"/>
        <v>0</v>
      </c>
      <c r="BF549" s="158">
        <f t="shared" si="215"/>
        <v>0</v>
      </c>
      <c r="BG549" s="158">
        <f t="shared" si="216"/>
        <v>0</v>
      </c>
      <c r="BH549" s="219" t="s">
        <v>79</v>
      </c>
      <c r="BI549" s="158">
        <f t="shared" si="217"/>
        <v>1390</v>
      </c>
      <c r="BJ549" s="219" t="s">
        <v>193</v>
      </c>
      <c r="BK549" s="219" t="s">
        <v>1600</v>
      </c>
      <c r="BO549" s="315"/>
      <c r="BP549" s="316">
        <f t="shared" si="218"/>
        <v>0</v>
      </c>
      <c r="BQ549" s="317"/>
      <c r="BR549" s="316">
        <f t="shared" si="219"/>
        <v>0</v>
      </c>
      <c r="BS549" s="315"/>
      <c r="BT549" s="316">
        <f t="shared" si="220"/>
        <v>0</v>
      </c>
    </row>
    <row r="550" spans="1:72" s="217" customFormat="1" ht="16.5" customHeight="1" x14ac:dyDescent="0.2">
      <c r="A550" s="172"/>
      <c r="B550" s="26"/>
      <c r="C550" s="186" t="s">
        <v>790</v>
      </c>
      <c r="D550" s="159" t="s">
        <v>203</v>
      </c>
      <c r="E550" s="263" t="s">
        <v>1601</v>
      </c>
      <c r="F550" s="264" t="s">
        <v>1602</v>
      </c>
      <c r="G550" s="159" t="s">
        <v>257</v>
      </c>
      <c r="H550" s="299">
        <v>1</v>
      </c>
      <c r="I550" s="160">
        <v>5100</v>
      </c>
      <c r="J550" s="161">
        <f t="shared" si="208"/>
        <v>5100</v>
      </c>
      <c r="K550" s="264" t="s">
        <v>1</v>
      </c>
      <c r="L550" s="162"/>
      <c r="M550" s="163" t="s">
        <v>1</v>
      </c>
      <c r="N550" s="164" t="s">
        <v>38</v>
      </c>
      <c r="O550" s="51"/>
      <c r="P550" s="156">
        <f t="shared" si="209"/>
        <v>0</v>
      </c>
      <c r="Q550" s="156">
        <v>0</v>
      </c>
      <c r="R550" s="156">
        <f t="shared" si="210"/>
        <v>0</v>
      </c>
      <c r="S550" s="230"/>
      <c r="T550" s="230">
        <v>0</v>
      </c>
      <c r="U550" s="234"/>
      <c r="V550" s="157">
        <f t="shared" si="211"/>
        <v>0</v>
      </c>
      <c r="AP550" s="219" t="s">
        <v>263</v>
      </c>
      <c r="AR550" s="219" t="s">
        <v>203</v>
      </c>
      <c r="AS550" s="219" t="s">
        <v>79</v>
      </c>
      <c r="AW550" s="219" t="s">
        <v>137</v>
      </c>
      <c r="BC550" s="158">
        <f t="shared" si="212"/>
        <v>0</v>
      </c>
      <c r="BD550" s="158">
        <f t="shared" si="213"/>
        <v>5100</v>
      </c>
      <c r="BE550" s="158">
        <f t="shared" si="214"/>
        <v>0</v>
      </c>
      <c r="BF550" s="158">
        <f t="shared" si="215"/>
        <v>0</v>
      </c>
      <c r="BG550" s="158">
        <f t="shared" si="216"/>
        <v>0</v>
      </c>
      <c r="BH550" s="219" t="s">
        <v>79</v>
      </c>
      <c r="BI550" s="158">
        <f t="shared" si="217"/>
        <v>5100</v>
      </c>
      <c r="BJ550" s="219" t="s">
        <v>193</v>
      </c>
      <c r="BK550" s="219" t="s">
        <v>1603</v>
      </c>
      <c r="BO550" s="315"/>
      <c r="BP550" s="316">
        <f t="shared" si="218"/>
        <v>0</v>
      </c>
      <c r="BQ550" s="317"/>
      <c r="BR550" s="316">
        <f t="shared" si="219"/>
        <v>0</v>
      </c>
      <c r="BS550" s="315"/>
      <c r="BT550" s="316">
        <f t="shared" si="220"/>
        <v>0</v>
      </c>
    </row>
    <row r="551" spans="1:72" s="217" customFormat="1" ht="16.5" customHeight="1" x14ac:dyDescent="0.2">
      <c r="A551" s="172"/>
      <c r="B551" s="26"/>
      <c r="C551" s="186" t="s">
        <v>1604</v>
      </c>
      <c r="D551" s="159" t="s">
        <v>203</v>
      </c>
      <c r="E551" s="263" t="s">
        <v>1605</v>
      </c>
      <c r="F551" s="264" t="s">
        <v>1606</v>
      </c>
      <c r="G551" s="159" t="s">
        <v>257</v>
      </c>
      <c r="H551" s="299">
        <v>6</v>
      </c>
      <c r="I551" s="160">
        <v>600</v>
      </c>
      <c r="J551" s="161">
        <f t="shared" si="208"/>
        <v>3600</v>
      </c>
      <c r="K551" s="264" t="s">
        <v>1</v>
      </c>
      <c r="L551" s="162"/>
      <c r="M551" s="163" t="s">
        <v>1</v>
      </c>
      <c r="N551" s="164" t="s">
        <v>38</v>
      </c>
      <c r="O551" s="51"/>
      <c r="P551" s="156">
        <f t="shared" si="209"/>
        <v>0</v>
      </c>
      <c r="Q551" s="156">
        <v>0</v>
      </c>
      <c r="R551" s="156">
        <f t="shared" si="210"/>
        <v>0</v>
      </c>
      <c r="S551" s="230"/>
      <c r="T551" s="230">
        <v>0</v>
      </c>
      <c r="U551" s="234"/>
      <c r="V551" s="157">
        <f t="shared" si="211"/>
        <v>0</v>
      </c>
      <c r="AP551" s="219" t="s">
        <v>263</v>
      </c>
      <c r="AR551" s="219" t="s">
        <v>203</v>
      </c>
      <c r="AS551" s="219" t="s">
        <v>79</v>
      </c>
      <c r="AW551" s="219" t="s">
        <v>137</v>
      </c>
      <c r="BC551" s="158">
        <f t="shared" si="212"/>
        <v>0</v>
      </c>
      <c r="BD551" s="158">
        <f t="shared" si="213"/>
        <v>3600</v>
      </c>
      <c r="BE551" s="158">
        <f t="shared" si="214"/>
        <v>0</v>
      </c>
      <c r="BF551" s="158">
        <f t="shared" si="215"/>
        <v>0</v>
      </c>
      <c r="BG551" s="158">
        <f t="shared" si="216"/>
        <v>0</v>
      </c>
      <c r="BH551" s="219" t="s">
        <v>79</v>
      </c>
      <c r="BI551" s="158">
        <f t="shared" si="217"/>
        <v>3600</v>
      </c>
      <c r="BJ551" s="219" t="s">
        <v>193</v>
      </c>
      <c r="BK551" s="219" t="s">
        <v>1607</v>
      </c>
      <c r="BO551" s="315"/>
      <c r="BP551" s="316">
        <f t="shared" si="218"/>
        <v>0</v>
      </c>
      <c r="BQ551" s="317"/>
      <c r="BR551" s="316">
        <f t="shared" si="219"/>
        <v>0</v>
      </c>
      <c r="BS551" s="315"/>
      <c r="BT551" s="316">
        <f t="shared" si="220"/>
        <v>0</v>
      </c>
    </row>
    <row r="552" spans="1:72" s="217" customFormat="1" ht="16.5" customHeight="1" x14ac:dyDescent="0.2">
      <c r="A552" s="172"/>
      <c r="B552" s="26"/>
      <c r="C552" s="186" t="s">
        <v>1608</v>
      </c>
      <c r="D552" s="159" t="s">
        <v>203</v>
      </c>
      <c r="E552" s="263" t="s">
        <v>1609</v>
      </c>
      <c r="F552" s="264" t="s">
        <v>1610</v>
      </c>
      <c r="G552" s="159" t="s">
        <v>257</v>
      </c>
      <c r="H552" s="299">
        <v>1</v>
      </c>
      <c r="I552" s="160">
        <v>800</v>
      </c>
      <c r="J552" s="161">
        <f t="shared" si="208"/>
        <v>800</v>
      </c>
      <c r="K552" s="264" t="s">
        <v>1</v>
      </c>
      <c r="L552" s="162"/>
      <c r="M552" s="163" t="s">
        <v>1</v>
      </c>
      <c r="N552" s="164" t="s">
        <v>38</v>
      </c>
      <c r="O552" s="51"/>
      <c r="P552" s="156">
        <f t="shared" si="209"/>
        <v>0</v>
      </c>
      <c r="Q552" s="156">
        <v>0</v>
      </c>
      <c r="R552" s="156">
        <f t="shared" si="210"/>
        <v>0</v>
      </c>
      <c r="S552" s="230"/>
      <c r="T552" s="230">
        <v>0</v>
      </c>
      <c r="U552" s="234"/>
      <c r="V552" s="157">
        <f t="shared" si="211"/>
        <v>0</v>
      </c>
      <c r="AP552" s="219" t="s">
        <v>263</v>
      </c>
      <c r="AR552" s="219" t="s">
        <v>203</v>
      </c>
      <c r="AS552" s="219" t="s">
        <v>79</v>
      </c>
      <c r="AW552" s="219" t="s">
        <v>137</v>
      </c>
      <c r="BC552" s="158">
        <f t="shared" si="212"/>
        <v>0</v>
      </c>
      <c r="BD552" s="158">
        <f t="shared" si="213"/>
        <v>800</v>
      </c>
      <c r="BE552" s="158">
        <f t="shared" si="214"/>
        <v>0</v>
      </c>
      <c r="BF552" s="158">
        <f t="shared" si="215"/>
        <v>0</v>
      </c>
      <c r="BG552" s="158">
        <f t="shared" si="216"/>
        <v>0</v>
      </c>
      <c r="BH552" s="219" t="s">
        <v>79</v>
      </c>
      <c r="BI552" s="158">
        <f t="shared" si="217"/>
        <v>800</v>
      </c>
      <c r="BJ552" s="219" t="s">
        <v>193</v>
      </c>
      <c r="BK552" s="219" t="s">
        <v>1611</v>
      </c>
      <c r="BO552" s="315"/>
      <c r="BP552" s="316">
        <f t="shared" si="218"/>
        <v>0</v>
      </c>
      <c r="BQ552" s="317"/>
      <c r="BR552" s="316">
        <f t="shared" si="219"/>
        <v>0</v>
      </c>
      <c r="BS552" s="315"/>
      <c r="BT552" s="316">
        <f t="shared" si="220"/>
        <v>0</v>
      </c>
    </row>
    <row r="553" spans="1:72" s="217" customFormat="1" ht="16.5" customHeight="1" x14ac:dyDescent="0.2">
      <c r="A553" s="172"/>
      <c r="B553" s="26"/>
      <c r="C553" s="170" t="s">
        <v>1612</v>
      </c>
      <c r="D553" s="151" t="s">
        <v>139</v>
      </c>
      <c r="E553" s="261" t="s">
        <v>1613</v>
      </c>
      <c r="F553" s="262" t="s">
        <v>1614</v>
      </c>
      <c r="G553" s="151" t="s">
        <v>257</v>
      </c>
      <c r="H553" s="298">
        <v>1</v>
      </c>
      <c r="I553" s="152">
        <v>1250</v>
      </c>
      <c r="J553" s="153">
        <f t="shared" si="208"/>
        <v>1250</v>
      </c>
      <c r="K553" s="262" t="s">
        <v>143</v>
      </c>
      <c r="L553" s="30"/>
      <c r="M553" s="154" t="s">
        <v>1</v>
      </c>
      <c r="N553" s="155" t="s">
        <v>38</v>
      </c>
      <c r="O553" s="51"/>
      <c r="P553" s="156">
        <f t="shared" si="209"/>
        <v>0</v>
      </c>
      <c r="Q553" s="156">
        <v>0</v>
      </c>
      <c r="R553" s="156">
        <f t="shared" si="210"/>
        <v>0</v>
      </c>
      <c r="S553" s="230"/>
      <c r="T553" s="230">
        <v>0</v>
      </c>
      <c r="U553" s="234"/>
      <c r="V553" s="157">
        <f t="shared" si="211"/>
        <v>0</v>
      </c>
      <c r="AP553" s="219" t="s">
        <v>193</v>
      </c>
      <c r="AR553" s="219" t="s">
        <v>139</v>
      </c>
      <c r="AS553" s="219" t="s">
        <v>79</v>
      </c>
      <c r="AW553" s="219" t="s">
        <v>137</v>
      </c>
      <c r="BC553" s="158">
        <f t="shared" si="212"/>
        <v>0</v>
      </c>
      <c r="BD553" s="158">
        <f t="shared" si="213"/>
        <v>1250</v>
      </c>
      <c r="BE553" s="158">
        <f t="shared" si="214"/>
        <v>0</v>
      </c>
      <c r="BF553" s="158">
        <f t="shared" si="215"/>
        <v>0</v>
      </c>
      <c r="BG553" s="158">
        <f t="shared" si="216"/>
        <v>0</v>
      </c>
      <c r="BH553" s="219" t="s">
        <v>79</v>
      </c>
      <c r="BI553" s="158">
        <f t="shared" si="217"/>
        <v>1250</v>
      </c>
      <c r="BJ553" s="219" t="s">
        <v>193</v>
      </c>
      <c r="BK553" s="219" t="s">
        <v>1615</v>
      </c>
      <c r="BO553" s="315"/>
      <c r="BP553" s="316">
        <f t="shared" si="218"/>
        <v>0</v>
      </c>
      <c r="BQ553" s="317"/>
      <c r="BR553" s="316">
        <f t="shared" si="219"/>
        <v>0</v>
      </c>
      <c r="BS553" s="315"/>
      <c r="BT553" s="316">
        <f t="shared" si="220"/>
        <v>0</v>
      </c>
    </row>
    <row r="554" spans="1:72" s="217" customFormat="1" ht="16.5" customHeight="1" x14ac:dyDescent="0.2">
      <c r="A554" s="172"/>
      <c r="B554" s="26"/>
      <c r="C554" s="186" t="s">
        <v>1616</v>
      </c>
      <c r="D554" s="159" t="s">
        <v>203</v>
      </c>
      <c r="E554" s="263" t="s">
        <v>1617</v>
      </c>
      <c r="F554" s="264" t="s">
        <v>1618</v>
      </c>
      <c r="G554" s="159" t="s">
        <v>257</v>
      </c>
      <c r="H554" s="299">
        <v>1</v>
      </c>
      <c r="I554" s="160">
        <v>11950</v>
      </c>
      <c r="J554" s="161">
        <f t="shared" si="208"/>
        <v>11950</v>
      </c>
      <c r="K554" s="264" t="s">
        <v>1</v>
      </c>
      <c r="L554" s="162"/>
      <c r="M554" s="163" t="s">
        <v>1</v>
      </c>
      <c r="N554" s="164" t="s">
        <v>38</v>
      </c>
      <c r="O554" s="51"/>
      <c r="P554" s="156">
        <f t="shared" si="209"/>
        <v>0</v>
      </c>
      <c r="Q554" s="156">
        <v>0</v>
      </c>
      <c r="R554" s="156">
        <f t="shared" si="210"/>
        <v>0</v>
      </c>
      <c r="S554" s="230"/>
      <c r="T554" s="230">
        <v>0</v>
      </c>
      <c r="U554" s="234"/>
      <c r="V554" s="157">
        <f t="shared" si="211"/>
        <v>0</v>
      </c>
      <c r="AP554" s="219" t="s">
        <v>263</v>
      </c>
      <c r="AR554" s="219" t="s">
        <v>203</v>
      </c>
      <c r="AS554" s="219" t="s">
        <v>79</v>
      </c>
      <c r="AW554" s="219" t="s">
        <v>137</v>
      </c>
      <c r="BC554" s="158">
        <f t="shared" si="212"/>
        <v>0</v>
      </c>
      <c r="BD554" s="158">
        <f t="shared" si="213"/>
        <v>11950</v>
      </c>
      <c r="BE554" s="158">
        <f t="shared" si="214"/>
        <v>0</v>
      </c>
      <c r="BF554" s="158">
        <f t="shared" si="215"/>
        <v>0</v>
      </c>
      <c r="BG554" s="158">
        <f t="shared" si="216"/>
        <v>0</v>
      </c>
      <c r="BH554" s="219" t="s">
        <v>79</v>
      </c>
      <c r="BI554" s="158">
        <f t="shared" si="217"/>
        <v>11950</v>
      </c>
      <c r="BJ554" s="219" t="s">
        <v>193</v>
      </c>
      <c r="BK554" s="219" t="s">
        <v>1619</v>
      </c>
      <c r="BO554" s="315"/>
      <c r="BP554" s="316">
        <f t="shared" si="218"/>
        <v>0</v>
      </c>
      <c r="BQ554" s="317"/>
      <c r="BR554" s="316">
        <f t="shared" si="219"/>
        <v>0</v>
      </c>
      <c r="BS554" s="315"/>
      <c r="BT554" s="316">
        <f t="shared" si="220"/>
        <v>0</v>
      </c>
    </row>
    <row r="555" spans="1:72" s="217" customFormat="1" ht="16.5" customHeight="1" x14ac:dyDescent="0.2">
      <c r="A555" s="172"/>
      <c r="B555" s="26"/>
      <c r="C555" s="170" t="s">
        <v>1620</v>
      </c>
      <c r="D555" s="151" t="s">
        <v>139</v>
      </c>
      <c r="E555" s="261" t="s">
        <v>1621</v>
      </c>
      <c r="F555" s="262" t="s">
        <v>1622</v>
      </c>
      <c r="G555" s="151" t="s">
        <v>257</v>
      </c>
      <c r="H555" s="298">
        <v>1</v>
      </c>
      <c r="I555" s="152">
        <v>1190</v>
      </c>
      <c r="J555" s="153">
        <f t="shared" si="208"/>
        <v>1190</v>
      </c>
      <c r="K555" s="262" t="s">
        <v>143</v>
      </c>
      <c r="L555" s="30"/>
      <c r="M555" s="154" t="s">
        <v>1</v>
      </c>
      <c r="N555" s="155" t="s">
        <v>38</v>
      </c>
      <c r="O555" s="51"/>
      <c r="P555" s="156">
        <f t="shared" si="209"/>
        <v>0</v>
      </c>
      <c r="Q555" s="156">
        <v>0</v>
      </c>
      <c r="R555" s="156">
        <f t="shared" si="210"/>
        <v>0</v>
      </c>
      <c r="S555" s="230"/>
      <c r="T555" s="230">
        <v>0</v>
      </c>
      <c r="U555" s="234"/>
      <c r="V555" s="157">
        <f t="shared" si="211"/>
        <v>0</v>
      </c>
      <c r="AP555" s="219" t="s">
        <v>193</v>
      </c>
      <c r="AR555" s="219" t="s">
        <v>139</v>
      </c>
      <c r="AS555" s="219" t="s">
        <v>79</v>
      </c>
      <c r="AW555" s="219" t="s">
        <v>137</v>
      </c>
      <c r="BC555" s="158">
        <f t="shared" si="212"/>
        <v>0</v>
      </c>
      <c r="BD555" s="158">
        <f t="shared" si="213"/>
        <v>1190</v>
      </c>
      <c r="BE555" s="158">
        <f t="shared" si="214"/>
        <v>0</v>
      </c>
      <c r="BF555" s="158">
        <f t="shared" si="215"/>
        <v>0</v>
      </c>
      <c r="BG555" s="158">
        <f t="shared" si="216"/>
        <v>0</v>
      </c>
      <c r="BH555" s="219" t="s">
        <v>79</v>
      </c>
      <c r="BI555" s="158">
        <f t="shared" si="217"/>
        <v>1190</v>
      </c>
      <c r="BJ555" s="219" t="s">
        <v>193</v>
      </c>
      <c r="BK555" s="219" t="s">
        <v>1623</v>
      </c>
      <c r="BO555" s="315"/>
      <c r="BP555" s="316">
        <f t="shared" si="218"/>
        <v>0</v>
      </c>
      <c r="BQ555" s="317"/>
      <c r="BR555" s="316">
        <f t="shared" si="219"/>
        <v>0</v>
      </c>
      <c r="BS555" s="315"/>
      <c r="BT555" s="316">
        <f t="shared" si="220"/>
        <v>0</v>
      </c>
    </row>
    <row r="556" spans="1:72" s="217" customFormat="1" ht="16.5" customHeight="1" x14ac:dyDescent="0.2">
      <c r="A556" s="172"/>
      <c r="B556" s="26"/>
      <c r="C556" s="170" t="s">
        <v>1624</v>
      </c>
      <c r="D556" s="151" t="s">
        <v>139</v>
      </c>
      <c r="E556" s="261" t="s">
        <v>1625</v>
      </c>
      <c r="F556" s="262" t="s">
        <v>1626</v>
      </c>
      <c r="G556" s="151" t="s">
        <v>257</v>
      </c>
      <c r="H556" s="298">
        <v>1</v>
      </c>
      <c r="I556" s="152">
        <v>2900</v>
      </c>
      <c r="J556" s="153">
        <f t="shared" si="208"/>
        <v>2900</v>
      </c>
      <c r="K556" s="262" t="s">
        <v>1</v>
      </c>
      <c r="L556" s="30"/>
      <c r="M556" s="154" t="s">
        <v>1</v>
      </c>
      <c r="N556" s="155" t="s">
        <v>38</v>
      </c>
      <c r="O556" s="51"/>
      <c r="P556" s="156">
        <f t="shared" si="209"/>
        <v>0</v>
      </c>
      <c r="Q556" s="156">
        <v>0</v>
      </c>
      <c r="R556" s="156">
        <f t="shared" si="210"/>
        <v>0</v>
      </c>
      <c r="S556" s="230"/>
      <c r="T556" s="230">
        <v>0</v>
      </c>
      <c r="U556" s="234"/>
      <c r="V556" s="157">
        <f t="shared" si="211"/>
        <v>0</v>
      </c>
      <c r="AP556" s="219" t="s">
        <v>193</v>
      </c>
      <c r="AR556" s="219" t="s">
        <v>139</v>
      </c>
      <c r="AS556" s="219" t="s">
        <v>79</v>
      </c>
      <c r="AW556" s="219" t="s">
        <v>137</v>
      </c>
      <c r="BC556" s="158">
        <f t="shared" si="212"/>
        <v>0</v>
      </c>
      <c r="BD556" s="158">
        <f t="shared" si="213"/>
        <v>2900</v>
      </c>
      <c r="BE556" s="158">
        <f t="shared" si="214"/>
        <v>0</v>
      </c>
      <c r="BF556" s="158">
        <f t="shared" si="215"/>
        <v>0</v>
      </c>
      <c r="BG556" s="158">
        <f t="shared" si="216"/>
        <v>0</v>
      </c>
      <c r="BH556" s="219" t="s">
        <v>79</v>
      </c>
      <c r="BI556" s="158">
        <f t="shared" si="217"/>
        <v>2900</v>
      </c>
      <c r="BJ556" s="219" t="s">
        <v>193</v>
      </c>
      <c r="BK556" s="219" t="s">
        <v>1627</v>
      </c>
      <c r="BO556" s="315"/>
      <c r="BP556" s="316">
        <f t="shared" si="218"/>
        <v>0</v>
      </c>
      <c r="BQ556" s="317"/>
      <c r="BR556" s="316">
        <f t="shared" si="219"/>
        <v>0</v>
      </c>
      <c r="BS556" s="315"/>
      <c r="BT556" s="316">
        <f t="shared" si="220"/>
        <v>0</v>
      </c>
    </row>
    <row r="557" spans="1:72" s="217" customFormat="1" ht="16.5" customHeight="1" x14ac:dyDescent="0.2">
      <c r="A557" s="172"/>
      <c r="B557" s="26"/>
      <c r="C557" s="170" t="s">
        <v>1628</v>
      </c>
      <c r="D557" s="151" t="s">
        <v>139</v>
      </c>
      <c r="E557" s="261" t="s">
        <v>1629</v>
      </c>
      <c r="F557" s="262" t="s">
        <v>1630</v>
      </c>
      <c r="G557" s="151" t="s">
        <v>257</v>
      </c>
      <c r="H557" s="298">
        <v>12</v>
      </c>
      <c r="I557" s="152">
        <v>95</v>
      </c>
      <c r="J557" s="153">
        <f t="shared" si="208"/>
        <v>1140</v>
      </c>
      <c r="K557" s="262" t="s">
        <v>143</v>
      </c>
      <c r="L557" s="30"/>
      <c r="M557" s="154" t="s">
        <v>1</v>
      </c>
      <c r="N557" s="155" t="s">
        <v>38</v>
      </c>
      <c r="O557" s="51"/>
      <c r="P557" s="156">
        <f t="shared" si="209"/>
        <v>0</v>
      </c>
      <c r="Q557" s="156">
        <v>0</v>
      </c>
      <c r="R557" s="156">
        <f t="shared" si="210"/>
        <v>0</v>
      </c>
      <c r="S557" s="230"/>
      <c r="T557" s="230">
        <v>0</v>
      </c>
      <c r="U557" s="234"/>
      <c r="V557" s="157">
        <f t="shared" si="211"/>
        <v>0</v>
      </c>
      <c r="AP557" s="219" t="s">
        <v>193</v>
      </c>
      <c r="AR557" s="219" t="s">
        <v>139</v>
      </c>
      <c r="AS557" s="219" t="s">
        <v>79</v>
      </c>
      <c r="AW557" s="219" t="s">
        <v>137</v>
      </c>
      <c r="BC557" s="158">
        <f t="shared" si="212"/>
        <v>0</v>
      </c>
      <c r="BD557" s="158">
        <f t="shared" si="213"/>
        <v>1140</v>
      </c>
      <c r="BE557" s="158">
        <f t="shared" si="214"/>
        <v>0</v>
      </c>
      <c r="BF557" s="158">
        <f t="shared" si="215"/>
        <v>0</v>
      </c>
      <c r="BG557" s="158">
        <f t="shared" si="216"/>
        <v>0</v>
      </c>
      <c r="BH557" s="219" t="s">
        <v>79</v>
      </c>
      <c r="BI557" s="158">
        <f t="shared" si="217"/>
        <v>1140</v>
      </c>
      <c r="BJ557" s="219" t="s">
        <v>193</v>
      </c>
      <c r="BK557" s="219" t="s">
        <v>1631</v>
      </c>
      <c r="BO557" s="315"/>
      <c r="BP557" s="316">
        <f t="shared" si="218"/>
        <v>0</v>
      </c>
      <c r="BQ557" s="317"/>
      <c r="BR557" s="316">
        <f t="shared" si="219"/>
        <v>0</v>
      </c>
      <c r="BS557" s="315"/>
      <c r="BT557" s="316">
        <f t="shared" si="220"/>
        <v>0</v>
      </c>
    </row>
    <row r="558" spans="1:72" s="217" customFormat="1" ht="16.5" customHeight="1" x14ac:dyDescent="0.2">
      <c r="A558" s="172"/>
      <c r="B558" s="26"/>
      <c r="C558" s="186" t="s">
        <v>1632</v>
      </c>
      <c r="D558" s="159" t="s">
        <v>203</v>
      </c>
      <c r="E558" s="263" t="s">
        <v>1633</v>
      </c>
      <c r="F558" s="264" t="s">
        <v>1634</v>
      </c>
      <c r="G558" s="159" t="s">
        <v>257</v>
      </c>
      <c r="H558" s="299">
        <v>1</v>
      </c>
      <c r="I558" s="160">
        <v>2200</v>
      </c>
      <c r="J558" s="161">
        <f t="shared" si="208"/>
        <v>2200</v>
      </c>
      <c r="K558" s="264" t="s">
        <v>1</v>
      </c>
      <c r="L558" s="162"/>
      <c r="M558" s="163" t="s">
        <v>1</v>
      </c>
      <c r="N558" s="164" t="s">
        <v>38</v>
      </c>
      <c r="O558" s="51"/>
      <c r="P558" s="156">
        <f t="shared" si="209"/>
        <v>0</v>
      </c>
      <c r="Q558" s="156">
        <v>0</v>
      </c>
      <c r="R558" s="156">
        <f t="shared" si="210"/>
        <v>0</v>
      </c>
      <c r="S558" s="230"/>
      <c r="T558" s="230">
        <v>0</v>
      </c>
      <c r="U558" s="234"/>
      <c r="V558" s="157">
        <f t="shared" si="211"/>
        <v>0</v>
      </c>
      <c r="AP558" s="219" t="s">
        <v>263</v>
      </c>
      <c r="AR558" s="219" t="s">
        <v>203</v>
      </c>
      <c r="AS558" s="219" t="s">
        <v>79</v>
      </c>
      <c r="AW558" s="219" t="s">
        <v>137</v>
      </c>
      <c r="BC558" s="158">
        <f t="shared" si="212"/>
        <v>0</v>
      </c>
      <c r="BD558" s="158">
        <f t="shared" si="213"/>
        <v>2200</v>
      </c>
      <c r="BE558" s="158">
        <f t="shared" si="214"/>
        <v>0</v>
      </c>
      <c r="BF558" s="158">
        <f t="shared" si="215"/>
        <v>0</v>
      </c>
      <c r="BG558" s="158">
        <f t="shared" si="216"/>
        <v>0</v>
      </c>
      <c r="BH558" s="219" t="s">
        <v>79</v>
      </c>
      <c r="BI558" s="158">
        <f t="shared" si="217"/>
        <v>2200</v>
      </c>
      <c r="BJ558" s="219" t="s">
        <v>193</v>
      </c>
      <c r="BK558" s="219" t="s">
        <v>1635</v>
      </c>
      <c r="BO558" s="315"/>
      <c r="BP558" s="316">
        <f t="shared" si="218"/>
        <v>0</v>
      </c>
      <c r="BQ558" s="317"/>
      <c r="BR558" s="316">
        <f t="shared" si="219"/>
        <v>0</v>
      </c>
      <c r="BS558" s="315"/>
      <c r="BT558" s="316">
        <f t="shared" si="220"/>
        <v>0</v>
      </c>
    </row>
    <row r="559" spans="1:72" s="217" customFormat="1" ht="16.5" customHeight="1" x14ac:dyDescent="0.2">
      <c r="A559" s="172"/>
      <c r="B559" s="26"/>
      <c r="C559" s="186" t="s">
        <v>1636</v>
      </c>
      <c r="D559" s="159" t="s">
        <v>203</v>
      </c>
      <c r="E559" s="263" t="s">
        <v>1637</v>
      </c>
      <c r="F559" s="264" t="s">
        <v>1638</v>
      </c>
      <c r="G559" s="159" t="s">
        <v>257</v>
      </c>
      <c r="H559" s="299">
        <v>1</v>
      </c>
      <c r="I559" s="160">
        <v>1950</v>
      </c>
      <c r="J559" s="161">
        <f t="shared" si="208"/>
        <v>1950</v>
      </c>
      <c r="K559" s="264" t="s">
        <v>1</v>
      </c>
      <c r="L559" s="162"/>
      <c r="M559" s="163" t="s">
        <v>1</v>
      </c>
      <c r="N559" s="164" t="s">
        <v>38</v>
      </c>
      <c r="O559" s="51"/>
      <c r="P559" s="156">
        <f t="shared" si="209"/>
        <v>0</v>
      </c>
      <c r="Q559" s="156">
        <v>0</v>
      </c>
      <c r="R559" s="156">
        <f t="shared" si="210"/>
        <v>0</v>
      </c>
      <c r="S559" s="230"/>
      <c r="T559" s="230">
        <v>0</v>
      </c>
      <c r="U559" s="234"/>
      <c r="V559" s="157">
        <f t="shared" si="211"/>
        <v>0</v>
      </c>
      <c r="AP559" s="219" t="s">
        <v>263</v>
      </c>
      <c r="AR559" s="219" t="s">
        <v>203</v>
      </c>
      <c r="AS559" s="219" t="s">
        <v>79</v>
      </c>
      <c r="AW559" s="219" t="s">
        <v>137</v>
      </c>
      <c r="BC559" s="158">
        <f t="shared" si="212"/>
        <v>0</v>
      </c>
      <c r="BD559" s="158">
        <f t="shared" si="213"/>
        <v>1950</v>
      </c>
      <c r="BE559" s="158">
        <f t="shared" si="214"/>
        <v>0</v>
      </c>
      <c r="BF559" s="158">
        <f t="shared" si="215"/>
        <v>0</v>
      </c>
      <c r="BG559" s="158">
        <f t="shared" si="216"/>
        <v>0</v>
      </c>
      <c r="BH559" s="219" t="s">
        <v>79</v>
      </c>
      <c r="BI559" s="158">
        <f t="shared" si="217"/>
        <v>1950</v>
      </c>
      <c r="BJ559" s="219" t="s">
        <v>193</v>
      </c>
      <c r="BK559" s="219" t="s">
        <v>1639</v>
      </c>
      <c r="BO559" s="315"/>
      <c r="BP559" s="316">
        <f t="shared" si="218"/>
        <v>0</v>
      </c>
      <c r="BQ559" s="317"/>
      <c r="BR559" s="316">
        <f t="shared" si="219"/>
        <v>0</v>
      </c>
      <c r="BS559" s="315"/>
      <c r="BT559" s="316">
        <f t="shared" si="220"/>
        <v>0</v>
      </c>
    </row>
    <row r="560" spans="1:72" s="217" customFormat="1" ht="16.5" customHeight="1" x14ac:dyDescent="0.2">
      <c r="A560" s="172"/>
      <c r="B560" s="26"/>
      <c r="C560" s="186" t="s">
        <v>1640</v>
      </c>
      <c r="D560" s="159" t="s">
        <v>203</v>
      </c>
      <c r="E560" s="263" t="s">
        <v>1641</v>
      </c>
      <c r="F560" s="264" t="s">
        <v>1642</v>
      </c>
      <c r="G560" s="159" t="s">
        <v>257</v>
      </c>
      <c r="H560" s="299">
        <v>6</v>
      </c>
      <c r="I560" s="160">
        <v>165</v>
      </c>
      <c r="J560" s="161">
        <f t="shared" si="208"/>
        <v>990</v>
      </c>
      <c r="K560" s="264" t="s">
        <v>143</v>
      </c>
      <c r="L560" s="162"/>
      <c r="M560" s="163" t="s">
        <v>1</v>
      </c>
      <c r="N560" s="164" t="s">
        <v>38</v>
      </c>
      <c r="O560" s="51"/>
      <c r="P560" s="156">
        <f t="shared" si="209"/>
        <v>0</v>
      </c>
      <c r="Q560" s="156">
        <v>6.0000000000000002E-5</v>
      </c>
      <c r="R560" s="156">
        <f t="shared" si="210"/>
        <v>3.6000000000000002E-4</v>
      </c>
      <c r="S560" s="230"/>
      <c r="T560" s="230">
        <v>0</v>
      </c>
      <c r="U560" s="234"/>
      <c r="V560" s="157">
        <f t="shared" si="211"/>
        <v>0</v>
      </c>
      <c r="AP560" s="219" t="s">
        <v>263</v>
      </c>
      <c r="AR560" s="219" t="s">
        <v>203</v>
      </c>
      <c r="AS560" s="219" t="s">
        <v>79</v>
      </c>
      <c r="AW560" s="219" t="s">
        <v>137</v>
      </c>
      <c r="BC560" s="158">
        <f t="shared" si="212"/>
        <v>0</v>
      </c>
      <c r="BD560" s="158">
        <f t="shared" si="213"/>
        <v>990</v>
      </c>
      <c r="BE560" s="158">
        <f t="shared" si="214"/>
        <v>0</v>
      </c>
      <c r="BF560" s="158">
        <f t="shared" si="215"/>
        <v>0</v>
      </c>
      <c r="BG560" s="158">
        <f t="shared" si="216"/>
        <v>0</v>
      </c>
      <c r="BH560" s="219" t="s">
        <v>79</v>
      </c>
      <c r="BI560" s="158">
        <f t="shared" si="217"/>
        <v>990</v>
      </c>
      <c r="BJ560" s="219" t="s">
        <v>193</v>
      </c>
      <c r="BK560" s="219" t="s">
        <v>1643</v>
      </c>
      <c r="BO560" s="315"/>
      <c r="BP560" s="316">
        <f t="shared" si="218"/>
        <v>0</v>
      </c>
      <c r="BQ560" s="317"/>
      <c r="BR560" s="316">
        <f t="shared" si="219"/>
        <v>0</v>
      </c>
      <c r="BS560" s="315"/>
      <c r="BT560" s="316">
        <f t="shared" si="220"/>
        <v>0</v>
      </c>
    </row>
    <row r="561" spans="1:72" s="217" customFormat="1" ht="16.5" customHeight="1" x14ac:dyDescent="0.2">
      <c r="A561" s="172"/>
      <c r="B561" s="26"/>
      <c r="C561" s="186" t="s">
        <v>1644</v>
      </c>
      <c r="D561" s="159" t="s">
        <v>203</v>
      </c>
      <c r="E561" s="263" t="s">
        <v>1645</v>
      </c>
      <c r="F561" s="264" t="s">
        <v>1646</v>
      </c>
      <c r="G561" s="159" t="s">
        <v>257</v>
      </c>
      <c r="H561" s="299">
        <v>6</v>
      </c>
      <c r="I561" s="160">
        <v>195</v>
      </c>
      <c r="J561" s="161">
        <f t="shared" si="208"/>
        <v>1170</v>
      </c>
      <c r="K561" s="264" t="s">
        <v>143</v>
      </c>
      <c r="L561" s="162"/>
      <c r="M561" s="163" t="s">
        <v>1</v>
      </c>
      <c r="N561" s="164" t="s">
        <v>38</v>
      </c>
      <c r="O561" s="51"/>
      <c r="P561" s="156">
        <f t="shared" si="209"/>
        <v>0</v>
      </c>
      <c r="Q561" s="156">
        <v>6.0000000000000002E-5</v>
      </c>
      <c r="R561" s="156">
        <f t="shared" si="210"/>
        <v>3.6000000000000002E-4</v>
      </c>
      <c r="S561" s="230"/>
      <c r="T561" s="230">
        <v>0</v>
      </c>
      <c r="U561" s="234"/>
      <c r="V561" s="157">
        <f t="shared" si="211"/>
        <v>0</v>
      </c>
      <c r="AP561" s="219" t="s">
        <v>263</v>
      </c>
      <c r="AR561" s="219" t="s">
        <v>203</v>
      </c>
      <c r="AS561" s="219" t="s">
        <v>79</v>
      </c>
      <c r="AW561" s="219" t="s">
        <v>137</v>
      </c>
      <c r="BC561" s="158">
        <f t="shared" si="212"/>
        <v>0</v>
      </c>
      <c r="BD561" s="158">
        <f t="shared" si="213"/>
        <v>1170</v>
      </c>
      <c r="BE561" s="158">
        <f t="shared" si="214"/>
        <v>0</v>
      </c>
      <c r="BF561" s="158">
        <f t="shared" si="215"/>
        <v>0</v>
      </c>
      <c r="BG561" s="158">
        <f t="shared" si="216"/>
        <v>0</v>
      </c>
      <c r="BH561" s="219" t="s">
        <v>79</v>
      </c>
      <c r="BI561" s="158">
        <f t="shared" si="217"/>
        <v>1170</v>
      </c>
      <c r="BJ561" s="219" t="s">
        <v>193</v>
      </c>
      <c r="BK561" s="219" t="s">
        <v>1647</v>
      </c>
      <c r="BO561" s="315"/>
      <c r="BP561" s="316">
        <f t="shared" si="218"/>
        <v>0</v>
      </c>
      <c r="BQ561" s="317"/>
      <c r="BR561" s="316">
        <f t="shared" si="219"/>
        <v>0</v>
      </c>
      <c r="BS561" s="315"/>
      <c r="BT561" s="316">
        <f t="shared" si="220"/>
        <v>0</v>
      </c>
    </row>
    <row r="562" spans="1:72" s="217" customFormat="1" ht="16.5" customHeight="1" x14ac:dyDescent="0.2">
      <c r="A562" s="172"/>
      <c r="B562" s="26"/>
      <c r="C562" s="186" t="s">
        <v>1648</v>
      </c>
      <c r="D562" s="159" t="s">
        <v>203</v>
      </c>
      <c r="E562" s="263" t="s">
        <v>1376</v>
      </c>
      <c r="F562" s="264" t="s">
        <v>1377</v>
      </c>
      <c r="G562" s="159" t="s">
        <v>257</v>
      </c>
      <c r="H562" s="299">
        <v>6</v>
      </c>
      <c r="I562" s="160">
        <v>30</v>
      </c>
      <c r="J562" s="161">
        <f t="shared" si="208"/>
        <v>180</v>
      </c>
      <c r="K562" s="264" t="s">
        <v>143</v>
      </c>
      <c r="L562" s="162"/>
      <c r="M562" s="163" t="s">
        <v>1</v>
      </c>
      <c r="N562" s="164" t="s">
        <v>38</v>
      </c>
      <c r="O562" s="51"/>
      <c r="P562" s="156">
        <f t="shared" si="209"/>
        <v>0</v>
      </c>
      <c r="Q562" s="156">
        <v>0</v>
      </c>
      <c r="R562" s="156">
        <f t="shared" si="210"/>
        <v>0</v>
      </c>
      <c r="S562" s="230"/>
      <c r="T562" s="230">
        <v>0</v>
      </c>
      <c r="U562" s="234"/>
      <c r="V562" s="157">
        <f t="shared" si="211"/>
        <v>0</v>
      </c>
      <c r="AP562" s="219" t="s">
        <v>263</v>
      </c>
      <c r="AR562" s="219" t="s">
        <v>203</v>
      </c>
      <c r="AS562" s="219" t="s">
        <v>79</v>
      </c>
      <c r="AW562" s="219" t="s">
        <v>137</v>
      </c>
      <c r="BC562" s="158">
        <f t="shared" si="212"/>
        <v>0</v>
      </c>
      <c r="BD562" s="158">
        <f t="shared" si="213"/>
        <v>180</v>
      </c>
      <c r="BE562" s="158">
        <f t="shared" si="214"/>
        <v>0</v>
      </c>
      <c r="BF562" s="158">
        <f t="shared" si="215"/>
        <v>0</v>
      </c>
      <c r="BG562" s="158">
        <f t="shared" si="216"/>
        <v>0</v>
      </c>
      <c r="BH562" s="219" t="s">
        <v>79</v>
      </c>
      <c r="BI562" s="158">
        <f t="shared" si="217"/>
        <v>180</v>
      </c>
      <c r="BJ562" s="219" t="s">
        <v>193</v>
      </c>
      <c r="BK562" s="219" t="s">
        <v>1649</v>
      </c>
      <c r="BO562" s="315"/>
      <c r="BP562" s="316">
        <f t="shared" si="218"/>
        <v>0</v>
      </c>
      <c r="BQ562" s="317"/>
      <c r="BR562" s="316">
        <f t="shared" si="219"/>
        <v>0</v>
      </c>
      <c r="BS562" s="315"/>
      <c r="BT562" s="316">
        <f t="shared" si="220"/>
        <v>0</v>
      </c>
    </row>
    <row r="563" spans="1:72" s="217" customFormat="1" ht="16.5" customHeight="1" x14ac:dyDescent="0.2">
      <c r="A563" s="172"/>
      <c r="B563" s="26"/>
      <c r="C563" s="170" t="s">
        <v>1650</v>
      </c>
      <c r="D563" s="151" t="s">
        <v>139</v>
      </c>
      <c r="E563" s="261" t="s">
        <v>1651</v>
      </c>
      <c r="F563" s="262" t="s">
        <v>1652</v>
      </c>
      <c r="G563" s="151" t="s">
        <v>257</v>
      </c>
      <c r="H563" s="298">
        <v>10</v>
      </c>
      <c r="I563" s="152">
        <v>135</v>
      </c>
      <c r="J563" s="153">
        <f t="shared" si="208"/>
        <v>1350</v>
      </c>
      <c r="K563" s="262" t="s">
        <v>143</v>
      </c>
      <c r="L563" s="30"/>
      <c r="M563" s="154" t="s">
        <v>1</v>
      </c>
      <c r="N563" s="155" t="s">
        <v>38</v>
      </c>
      <c r="O563" s="51"/>
      <c r="P563" s="156">
        <f t="shared" si="209"/>
        <v>0</v>
      </c>
      <c r="Q563" s="156">
        <v>0</v>
      </c>
      <c r="R563" s="156">
        <f t="shared" si="210"/>
        <v>0</v>
      </c>
      <c r="S563" s="230"/>
      <c r="T563" s="230">
        <v>0</v>
      </c>
      <c r="U563" s="234"/>
      <c r="V563" s="157">
        <f t="shared" si="211"/>
        <v>0</v>
      </c>
      <c r="AP563" s="219" t="s">
        <v>193</v>
      </c>
      <c r="AR563" s="219" t="s">
        <v>139</v>
      </c>
      <c r="AS563" s="219" t="s">
        <v>79</v>
      </c>
      <c r="AW563" s="219" t="s">
        <v>137</v>
      </c>
      <c r="BC563" s="158">
        <f t="shared" si="212"/>
        <v>0</v>
      </c>
      <c r="BD563" s="158">
        <f t="shared" si="213"/>
        <v>1350</v>
      </c>
      <c r="BE563" s="158">
        <f t="shared" si="214"/>
        <v>0</v>
      </c>
      <c r="BF563" s="158">
        <f t="shared" si="215"/>
        <v>0</v>
      </c>
      <c r="BG563" s="158">
        <f t="shared" si="216"/>
        <v>0</v>
      </c>
      <c r="BH563" s="219" t="s">
        <v>79</v>
      </c>
      <c r="BI563" s="158">
        <f t="shared" si="217"/>
        <v>1350</v>
      </c>
      <c r="BJ563" s="219" t="s">
        <v>193</v>
      </c>
      <c r="BK563" s="219" t="s">
        <v>1653</v>
      </c>
      <c r="BO563" s="315"/>
      <c r="BP563" s="316">
        <f t="shared" si="218"/>
        <v>0</v>
      </c>
      <c r="BQ563" s="317"/>
      <c r="BR563" s="316">
        <f t="shared" si="219"/>
        <v>0</v>
      </c>
      <c r="BS563" s="315"/>
      <c r="BT563" s="316">
        <f t="shared" si="220"/>
        <v>0</v>
      </c>
    </row>
    <row r="564" spans="1:72" s="217" customFormat="1" ht="16.5" customHeight="1" x14ac:dyDescent="0.2">
      <c r="A564" s="172"/>
      <c r="B564" s="26"/>
      <c r="C564" s="186" t="s">
        <v>1654</v>
      </c>
      <c r="D564" s="159" t="s">
        <v>203</v>
      </c>
      <c r="E564" s="263" t="s">
        <v>1655</v>
      </c>
      <c r="F564" s="264" t="s">
        <v>1656</v>
      </c>
      <c r="G564" s="159" t="s">
        <v>257</v>
      </c>
      <c r="H564" s="299">
        <v>10</v>
      </c>
      <c r="I564" s="160">
        <v>1450</v>
      </c>
      <c r="J564" s="161">
        <f t="shared" si="208"/>
        <v>14500</v>
      </c>
      <c r="K564" s="264" t="s">
        <v>143</v>
      </c>
      <c r="L564" s="162"/>
      <c r="M564" s="163" t="s">
        <v>1</v>
      </c>
      <c r="N564" s="164" t="s">
        <v>38</v>
      </c>
      <c r="O564" s="51"/>
      <c r="P564" s="156">
        <f t="shared" si="209"/>
        <v>0</v>
      </c>
      <c r="Q564" s="156">
        <v>1.4999999999999999E-4</v>
      </c>
      <c r="R564" s="156">
        <f t="shared" si="210"/>
        <v>1.4999999999999998E-3</v>
      </c>
      <c r="S564" s="230"/>
      <c r="T564" s="230">
        <v>0</v>
      </c>
      <c r="U564" s="234"/>
      <c r="V564" s="157">
        <f t="shared" si="211"/>
        <v>0</v>
      </c>
      <c r="AP564" s="219" t="s">
        <v>263</v>
      </c>
      <c r="AR564" s="219" t="s">
        <v>203</v>
      </c>
      <c r="AS564" s="219" t="s">
        <v>79</v>
      </c>
      <c r="AW564" s="219" t="s">
        <v>137</v>
      </c>
      <c r="BC564" s="158">
        <f t="shared" si="212"/>
        <v>0</v>
      </c>
      <c r="BD564" s="158">
        <f t="shared" si="213"/>
        <v>14500</v>
      </c>
      <c r="BE564" s="158">
        <f t="shared" si="214"/>
        <v>0</v>
      </c>
      <c r="BF564" s="158">
        <f t="shared" si="215"/>
        <v>0</v>
      </c>
      <c r="BG564" s="158">
        <f t="shared" si="216"/>
        <v>0</v>
      </c>
      <c r="BH564" s="219" t="s">
        <v>79</v>
      </c>
      <c r="BI564" s="158">
        <f t="shared" si="217"/>
        <v>14500</v>
      </c>
      <c r="BJ564" s="219" t="s">
        <v>193</v>
      </c>
      <c r="BK564" s="219" t="s">
        <v>1657</v>
      </c>
      <c r="BO564" s="315"/>
      <c r="BP564" s="316">
        <f t="shared" si="218"/>
        <v>0</v>
      </c>
      <c r="BQ564" s="317"/>
      <c r="BR564" s="316">
        <f t="shared" si="219"/>
        <v>0</v>
      </c>
      <c r="BS564" s="315"/>
      <c r="BT564" s="316">
        <f t="shared" si="220"/>
        <v>0</v>
      </c>
    </row>
    <row r="565" spans="1:72" s="217" customFormat="1" ht="16.5" customHeight="1" x14ac:dyDescent="0.2">
      <c r="A565" s="172"/>
      <c r="B565" s="26"/>
      <c r="C565" s="170" t="s">
        <v>1658</v>
      </c>
      <c r="D565" s="151" t="s">
        <v>139</v>
      </c>
      <c r="E565" s="261" t="s">
        <v>1659</v>
      </c>
      <c r="F565" s="262" t="s">
        <v>1660</v>
      </c>
      <c r="G565" s="151" t="s">
        <v>600</v>
      </c>
      <c r="H565" s="298">
        <v>10</v>
      </c>
      <c r="I565" s="152">
        <v>330</v>
      </c>
      <c r="J565" s="153">
        <f t="shared" si="208"/>
        <v>3300</v>
      </c>
      <c r="K565" s="262" t="s">
        <v>143</v>
      </c>
      <c r="L565" s="30"/>
      <c r="M565" s="154" t="s">
        <v>1</v>
      </c>
      <c r="N565" s="155" t="s">
        <v>38</v>
      </c>
      <c r="O565" s="51"/>
      <c r="P565" s="156">
        <f t="shared" si="209"/>
        <v>0</v>
      </c>
      <c r="Q565" s="156">
        <v>0</v>
      </c>
      <c r="R565" s="156">
        <f t="shared" si="210"/>
        <v>0</v>
      </c>
      <c r="S565" s="230"/>
      <c r="T565" s="230">
        <v>0</v>
      </c>
      <c r="U565" s="234"/>
      <c r="V565" s="157">
        <f t="shared" si="211"/>
        <v>0</v>
      </c>
      <c r="AP565" s="219" t="s">
        <v>193</v>
      </c>
      <c r="AR565" s="219" t="s">
        <v>139</v>
      </c>
      <c r="AS565" s="219" t="s">
        <v>79</v>
      </c>
      <c r="AW565" s="219" t="s">
        <v>137</v>
      </c>
      <c r="BC565" s="158">
        <f t="shared" si="212"/>
        <v>0</v>
      </c>
      <c r="BD565" s="158">
        <f t="shared" si="213"/>
        <v>3300</v>
      </c>
      <c r="BE565" s="158">
        <f t="shared" si="214"/>
        <v>0</v>
      </c>
      <c r="BF565" s="158">
        <f t="shared" si="215"/>
        <v>0</v>
      </c>
      <c r="BG565" s="158">
        <f t="shared" si="216"/>
        <v>0</v>
      </c>
      <c r="BH565" s="219" t="s">
        <v>79</v>
      </c>
      <c r="BI565" s="158">
        <f t="shared" si="217"/>
        <v>3300</v>
      </c>
      <c r="BJ565" s="219" t="s">
        <v>193</v>
      </c>
      <c r="BK565" s="219" t="s">
        <v>1661</v>
      </c>
      <c r="BO565" s="315"/>
      <c r="BP565" s="316">
        <f t="shared" si="218"/>
        <v>0</v>
      </c>
      <c r="BQ565" s="317"/>
      <c r="BR565" s="316">
        <f t="shared" si="219"/>
        <v>0</v>
      </c>
      <c r="BS565" s="315"/>
      <c r="BT565" s="316">
        <f t="shared" si="220"/>
        <v>0</v>
      </c>
    </row>
    <row r="566" spans="1:72" s="217" customFormat="1" ht="16.5" customHeight="1" x14ac:dyDescent="0.2">
      <c r="A566" s="172"/>
      <c r="B566" s="26"/>
      <c r="C566" s="170" t="s">
        <v>1662</v>
      </c>
      <c r="D566" s="151" t="s">
        <v>139</v>
      </c>
      <c r="E566" s="261" t="s">
        <v>1663</v>
      </c>
      <c r="F566" s="262" t="s">
        <v>1664</v>
      </c>
      <c r="G566" s="151" t="s">
        <v>859</v>
      </c>
      <c r="H566" s="302">
        <v>857.85</v>
      </c>
      <c r="I566" s="152">
        <v>0.55000000000000004</v>
      </c>
      <c r="J566" s="153">
        <f t="shared" si="208"/>
        <v>471.82</v>
      </c>
      <c r="K566" s="262" t="s">
        <v>143</v>
      </c>
      <c r="L566" s="30"/>
      <c r="M566" s="154" t="s">
        <v>1</v>
      </c>
      <c r="N566" s="155" t="s">
        <v>38</v>
      </c>
      <c r="O566" s="51"/>
      <c r="P566" s="156">
        <f t="shared" si="209"/>
        <v>0</v>
      </c>
      <c r="Q566" s="156">
        <v>0</v>
      </c>
      <c r="R566" s="156">
        <f t="shared" si="210"/>
        <v>0</v>
      </c>
      <c r="S566" s="230"/>
      <c r="T566" s="230">
        <v>0</v>
      </c>
      <c r="U566" s="234"/>
      <c r="V566" s="157">
        <f t="shared" si="211"/>
        <v>0</v>
      </c>
      <c r="AP566" s="219" t="s">
        <v>193</v>
      </c>
      <c r="AR566" s="219" t="s">
        <v>139</v>
      </c>
      <c r="AS566" s="219" t="s">
        <v>79</v>
      </c>
      <c r="AW566" s="219" t="s">
        <v>137</v>
      </c>
      <c r="BC566" s="158">
        <f t="shared" si="212"/>
        <v>0</v>
      </c>
      <c r="BD566" s="158">
        <f t="shared" si="213"/>
        <v>471.82</v>
      </c>
      <c r="BE566" s="158">
        <f t="shared" si="214"/>
        <v>0</v>
      </c>
      <c r="BF566" s="158">
        <f t="shared" si="215"/>
        <v>0</v>
      </c>
      <c r="BG566" s="158">
        <f t="shared" si="216"/>
        <v>0</v>
      </c>
      <c r="BH566" s="219" t="s">
        <v>79</v>
      </c>
      <c r="BI566" s="158">
        <f t="shared" si="217"/>
        <v>471.82</v>
      </c>
      <c r="BJ566" s="219" t="s">
        <v>193</v>
      </c>
      <c r="BK566" s="219" t="s">
        <v>1665</v>
      </c>
      <c r="BO566" s="315"/>
      <c r="BP566" s="316">
        <f t="shared" si="218"/>
        <v>0</v>
      </c>
      <c r="BQ566" s="317"/>
      <c r="BR566" s="316">
        <f t="shared" si="219"/>
        <v>0</v>
      </c>
      <c r="BS566" s="315"/>
      <c r="BT566" s="316">
        <f t="shared" si="220"/>
        <v>0</v>
      </c>
    </row>
    <row r="567" spans="1:72" s="9" customFormat="1" ht="22.9" customHeight="1" x14ac:dyDescent="0.3">
      <c r="A567" s="197"/>
      <c r="B567" s="135"/>
      <c r="C567" s="185"/>
      <c r="D567" s="137" t="s">
        <v>65</v>
      </c>
      <c r="E567" s="149" t="s">
        <v>1666</v>
      </c>
      <c r="F567" s="149" t="s">
        <v>1667</v>
      </c>
      <c r="G567" s="136"/>
      <c r="H567" s="297"/>
      <c r="I567" s="139"/>
      <c r="J567" s="150">
        <f>BI567</f>
        <v>48852.72</v>
      </c>
      <c r="K567" s="136"/>
      <c r="L567" s="141"/>
      <c r="M567" s="142"/>
      <c r="N567" s="143"/>
      <c r="O567" s="143"/>
      <c r="P567" s="144">
        <f>SUM(P568:P574)</f>
        <v>0</v>
      </c>
      <c r="Q567" s="143"/>
      <c r="R567" s="144">
        <f>SUM(R568:R574)</f>
        <v>0.15619999999999998</v>
      </c>
      <c r="S567" s="221">
        <f>SUM(S568:S574)</f>
        <v>0</v>
      </c>
      <c r="T567" s="222"/>
      <c r="U567" s="223">
        <f>SUM(U568:U574)</f>
        <v>0</v>
      </c>
      <c r="V567" s="145">
        <f>SUM(V568:V574)</f>
        <v>0</v>
      </c>
      <c r="AP567" s="146" t="s">
        <v>79</v>
      </c>
      <c r="AR567" s="147" t="s">
        <v>65</v>
      </c>
      <c r="AS567" s="147" t="s">
        <v>73</v>
      </c>
      <c r="AW567" s="146" t="s">
        <v>137</v>
      </c>
      <c r="BI567" s="148">
        <f>SUM(BI568:BI574)</f>
        <v>48852.72</v>
      </c>
      <c r="BO567" s="312"/>
      <c r="BP567" s="313">
        <f>SUM(BP568:BP574)</f>
        <v>0</v>
      </c>
      <c r="BQ567" s="314"/>
      <c r="BR567" s="313">
        <f>SUM(BR568:BR574)</f>
        <v>0</v>
      </c>
      <c r="BS567" s="312"/>
      <c r="BT567" s="313">
        <f>SUM(BT568:BT574)</f>
        <v>0</v>
      </c>
    </row>
    <row r="568" spans="1:72" s="217" customFormat="1" ht="16.5" customHeight="1" x14ac:dyDescent="0.2">
      <c r="A568" s="172"/>
      <c r="B568" s="26"/>
      <c r="C568" s="170" t="s">
        <v>1668</v>
      </c>
      <c r="D568" s="151" t="s">
        <v>139</v>
      </c>
      <c r="E568" s="261" t="s">
        <v>1669</v>
      </c>
      <c r="F568" s="262" t="s">
        <v>1670</v>
      </c>
      <c r="G568" s="151" t="s">
        <v>257</v>
      </c>
      <c r="H568" s="298">
        <v>6</v>
      </c>
      <c r="I568" s="152">
        <v>250</v>
      </c>
      <c r="J568" s="153">
        <f t="shared" ref="J568:J574" si="221">ROUND(I568*H568,2)</f>
        <v>1500</v>
      </c>
      <c r="K568" s="262" t="s">
        <v>143</v>
      </c>
      <c r="L568" s="30"/>
      <c r="M568" s="154" t="s">
        <v>1</v>
      </c>
      <c r="N568" s="155" t="s">
        <v>38</v>
      </c>
      <c r="O568" s="51"/>
      <c r="P568" s="156">
        <f t="shared" ref="P568:P574" si="222">O568*H568</f>
        <v>0</v>
      </c>
      <c r="Q568" s="156">
        <v>0</v>
      </c>
      <c r="R568" s="156">
        <f t="shared" ref="R568:R574" si="223">Q568*H568</f>
        <v>0</v>
      </c>
      <c r="S568" s="230"/>
      <c r="T568" s="230">
        <v>0</v>
      </c>
      <c r="U568" s="234"/>
      <c r="V568" s="157">
        <f t="shared" ref="V568:V574" si="224">T568*H568</f>
        <v>0</v>
      </c>
      <c r="AP568" s="219" t="s">
        <v>193</v>
      </c>
      <c r="AR568" s="219" t="s">
        <v>139</v>
      </c>
      <c r="AS568" s="219" t="s">
        <v>79</v>
      </c>
      <c r="AW568" s="219" t="s">
        <v>137</v>
      </c>
      <c r="BC568" s="158">
        <f t="shared" ref="BC568:BC574" si="225">IF(N568="základní",J568,0)</f>
        <v>0</v>
      </c>
      <c r="BD568" s="158">
        <f t="shared" ref="BD568:BD574" si="226">IF(N568="snížená",J568,0)</f>
        <v>1500</v>
      </c>
      <c r="BE568" s="158">
        <f t="shared" ref="BE568:BE574" si="227">IF(N568="zákl. přenesená",J568,0)</f>
        <v>0</v>
      </c>
      <c r="BF568" s="158">
        <f t="shared" ref="BF568:BF574" si="228">IF(N568="sníž. přenesená",J568,0)</f>
        <v>0</v>
      </c>
      <c r="BG568" s="158">
        <f t="shared" ref="BG568:BG574" si="229">IF(N568="nulová",J568,0)</f>
        <v>0</v>
      </c>
      <c r="BH568" s="219" t="s">
        <v>79</v>
      </c>
      <c r="BI568" s="158">
        <f t="shared" ref="BI568:BI574" si="230">ROUND(I568*H568,2)</f>
        <v>1500</v>
      </c>
      <c r="BJ568" s="219" t="s">
        <v>193</v>
      </c>
      <c r="BK568" s="219" t="s">
        <v>1671</v>
      </c>
      <c r="BO568" s="315"/>
      <c r="BP568" s="316">
        <f t="shared" ref="BP568:BP574" si="231">BO568*I568</f>
        <v>0</v>
      </c>
      <c r="BQ568" s="317"/>
      <c r="BR568" s="316">
        <f t="shared" ref="BR568:BR574" si="232">BQ568*I568</f>
        <v>0</v>
      </c>
      <c r="BS568" s="315"/>
      <c r="BT568" s="316">
        <f t="shared" ref="BT568:BT574" si="233">BS568*I568</f>
        <v>0</v>
      </c>
    </row>
    <row r="569" spans="1:72" s="217" customFormat="1" ht="16.5" customHeight="1" x14ac:dyDescent="0.2">
      <c r="A569" s="172"/>
      <c r="B569" s="26"/>
      <c r="C569" s="186" t="s">
        <v>1672</v>
      </c>
      <c r="D569" s="159" t="s">
        <v>203</v>
      </c>
      <c r="E569" s="263" t="s">
        <v>1673</v>
      </c>
      <c r="F569" s="264" t="s">
        <v>1674</v>
      </c>
      <c r="G569" s="159" t="s">
        <v>257</v>
      </c>
      <c r="H569" s="299">
        <v>6</v>
      </c>
      <c r="I569" s="160">
        <v>1450</v>
      </c>
      <c r="J569" s="161">
        <f t="shared" si="221"/>
        <v>8700</v>
      </c>
      <c r="K569" s="264" t="s">
        <v>143</v>
      </c>
      <c r="L569" s="162"/>
      <c r="M569" s="163" t="s">
        <v>1</v>
      </c>
      <c r="N569" s="164" t="s">
        <v>38</v>
      </c>
      <c r="O569" s="51"/>
      <c r="P569" s="156">
        <f t="shared" si="222"/>
        <v>0</v>
      </c>
      <c r="Q569" s="156">
        <v>8.9999999999999998E-4</v>
      </c>
      <c r="R569" s="156">
        <f t="shared" si="223"/>
        <v>5.4000000000000003E-3</v>
      </c>
      <c r="S569" s="230"/>
      <c r="T569" s="230">
        <v>0</v>
      </c>
      <c r="U569" s="234"/>
      <c r="V569" s="157">
        <f t="shared" si="224"/>
        <v>0</v>
      </c>
      <c r="AP569" s="219" t="s">
        <v>263</v>
      </c>
      <c r="AR569" s="219" t="s">
        <v>203</v>
      </c>
      <c r="AS569" s="219" t="s">
        <v>79</v>
      </c>
      <c r="AW569" s="219" t="s">
        <v>137</v>
      </c>
      <c r="BC569" s="158">
        <f t="shared" si="225"/>
        <v>0</v>
      </c>
      <c r="BD569" s="158">
        <f t="shared" si="226"/>
        <v>8700</v>
      </c>
      <c r="BE569" s="158">
        <f t="shared" si="227"/>
        <v>0</v>
      </c>
      <c r="BF569" s="158">
        <f t="shared" si="228"/>
        <v>0</v>
      </c>
      <c r="BG569" s="158">
        <f t="shared" si="229"/>
        <v>0</v>
      </c>
      <c r="BH569" s="219" t="s">
        <v>79</v>
      </c>
      <c r="BI569" s="158">
        <f t="shared" si="230"/>
        <v>8700</v>
      </c>
      <c r="BJ569" s="219" t="s">
        <v>193</v>
      </c>
      <c r="BK569" s="219" t="s">
        <v>1675</v>
      </c>
      <c r="BO569" s="315"/>
      <c r="BP569" s="316">
        <f t="shared" si="231"/>
        <v>0</v>
      </c>
      <c r="BQ569" s="317"/>
      <c r="BR569" s="316">
        <f t="shared" si="232"/>
        <v>0</v>
      </c>
      <c r="BS569" s="315"/>
      <c r="BT569" s="316">
        <f t="shared" si="233"/>
        <v>0</v>
      </c>
    </row>
    <row r="570" spans="1:72" s="217" customFormat="1" ht="16.5" customHeight="1" x14ac:dyDescent="0.2">
      <c r="A570" s="172"/>
      <c r="B570" s="26"/>
      <c r="C570" s="170" t="s">
        <v>1676</v>
      </c>
      <c r="D570" s="151" t="s">
        <v>139</v>
      </c>
      <c r="E570" s="261" t="s">
        <v>1677</v>
      </c>
      <c r="F570" s="262" t="s">
        <v>1678</v>
      </c>
      <c r="G570" s="151" t="s">
        <v>240</v>
      </c>
      <c r="H570" s="298">
        <v>45</v>
      </c>
      <c r="I570" s="152">
        <v>600</v>
      </c>
      <c r="J570" s="153">
        <f t="shared" si="221"/>
        <v>27000</v>
      </c>
      <c r="K570" s="262" t="s">
        <v>143</v>
      </c>
      <c r="L570" s="30"/>
      <c r="M570" s="154" t="s">
        <v>1</v>
      </c>
      <c r="N570" s="155" t="s">
        <v>38</v>
      </c>
      <c r="O570" s="51"/>
      <c r="P570" s="156">
        <f t="shared" si="222"/>
        <v>0</v>
      </c>
      <c r="Q570" s="156">
        <v>3.1199999999999999E-3</v>
      </c>
      <c r="R570" s="156">
        <f t="shared" si="223"/>
        <v>0.1404</v>
      </c>
      <c r="S570" s="230"/>
      <c r="T570" s="230">
        <v>0</v>
      </c>
      <c r="U570" s="234"/>
      <c r="V570" s="157">
        <f t="shared" si="224"/>
        <v>0</v>
      </c>
      <c r="AP570" s="219" t="s">
        <v>193</v>
      </c>
      <c r="AR570" s="219" t="s">
        <v>139</v>
      </c>
      <c r="AS570" s="219" t="s">
        <v>79</v>
      </c>
      <c r="AW570" s="219" t="s">
        <v>137</v>
      </c>
      <c r="BC570" s="158">
        <f t="shared" si="225"/>
        <v>0</v>
      </c>
      <c r="BD570" s="158">
        <f t="shared" si="226"/>
        <v>27000</v>
      </c>
      <c r="BE570" s="158">
        <f t="shared" si="227"/>
        <v>0</v>
      </c>
      <c r="BF570" s="158">
        <f t="shared" si="228"/>
        <v>0</v>
      </c>
      <c r="BG570" s="158">
        <f t="shared" si="229"/>
        <v>0</v>
      </c>
      <c r="BH570" s="219" t="s">
        <v>79</v>
      </c>
      <c r="BI570" s="158">
        <f t="shared" si="230"/>
        <v>27000</v>
      </c>
      <c r="BJ570" s="219" t="s">
        <v>193</v>
      </c>
      <c r="BK570" s="219" t="s">
        <v>1679</v>
      </c>
      <c r="BO570" s="315"/>
      <c r="BP570" s="316">
        <f t="shared" si="231"/>
        <v>0</v>
      </c>
      <c r="BQ570" s="317"/>
      <c r="BR570" s="316">
        <f t="shared" si="232"/>
        <v>0</v>
      </c>
      <c r="BS570" s="315"/>
      <c r="BT570" s="316">
        <f t="shared" si="233"/>
        <v>0</v>
      </c>
    </row>
    <row r="571" spans="1:72" s="217" customFormat="1" ht="16.5" customHeight="1" x14ac:dyDescent="0.2">
      <c r="A571" s="172"/>
      <c r="B571" s="26"/>
      <c r="C571" s="170" t="s">
        <v>1183</v>
      </c>
      <c r="D571" s="151" t="s">
        <v>139</v>
      </c>
      <c r="E571" s="261" t="s">
        <v>1680</v>
      </c>
      <c r="F571" s="262" t="s">
        <v>1681</v>
      </c>
      <c r="G571" s="151" t="s">
        <v>257</v>
      </c>
      <c r="H571" s="298">
        <v>4</v>
      </c>
      <c r="I571" s="152">
        <v>260</v>
      </c>
      <c r="J571" s="153">
        <f t="shared" si="221"/>
        <v>1040</v>
      </c>
      <c r="K571" s="262" t="s">
        <v>143</v>
      </c>
      <c r="L571" s="30"/>
      <c r="M571" s="154" t="s">
        <v>1</v>
      </c>
      <c r="N571" s="155" t="s">
        <v>38</v>
      </c>
      <c r="O571" s="51"/>
      <c r="P571" s="156">
        <f t="shared" si="222"/>
        <v>0</v>
      </c>
      <c r="Q571" s="156">
        <v>0</v>
      </c>
      <c r="R571" s="156">
        <f t="shared" si="223"/>
        <v>0</v>
      </c>
      <c r="S571" s="230"/>
      <c r="T571" s="230">
        <v>0</v>
      </c>
      <c r="U571" s="234"/>
      <c r="V571" s="157">
        <f t="shared" si="224"/>
        <v>0</v>
      </c>
      <c r="AP571" s="219" t="s">
        <v>193</v>
      </c>
      <c r="AR571" s="219" t="s">
        <v>139</v>
      </c>
      <c r="AS571" s="219" t="s">
        <v>79</v>
      </c>
      <c r="AW571" s="219" t="s">
        <v>137</v>
      </c>
      <c r="BC571" s="158">
        <f t="shared" si="225"/>
        <v>0</v>
      </c>
      <c r="BD571" s="158">
        <f t="shared" si="226"/>
        <v>1040</v>
      </c>
      <c r="BE571" s="158">
        <f t="shared" si="227"/>
        <v>0</v>
      </c>
      <c r="BF571" s="158">
        <f t="shared" si="228"/>
        <v>0</v>
      </c>
      <c r="BG571" s="158">
        <f t="shared" si="229"/>
        <v>0</v>
      </c>
      <c r="BH571" s="219" t="s">
        <v>79</v>
      </c>
      <c r="BI571" s="158">
        <f t="shared" si="230"/>
        <v>1040</v>
      </c>
      <c r="BJ571" s="219" t="s">
        <v>193</v>
      </c>
      <c r="BK571" s="219" t="s">
        <v>1682</v>
      </c>
      <c r="BO571" s="315"/>
      <c r="BP571" s="316">
        <f t="shared" si="231"/>
        <v>0</v>
      </c>
      <c r="BQ571" s="317"/>
      <c r="BR571" s="316">
        <f t="shared" si="232"/>
        <v>0</v>
      </c>
      <c r="BS571" s="315"/>
      <c r="BT571" s="316">
        <f t="shared" si="233"/>
        <v>0</v>
      </c>
    </row>
    <row r="572" spans="1:72" s="217" customFormat="1" ht="16.5" customHeight="1" x14ac:dyDescent="0.2">
      <c r="A572" s="172"/>
      <c r="B572" s="26"/>
      <c r="C572" s="186" t="s">
        <v>1683</v>
      </c>
      <c r="D572" s="159" t="s">
        <v>203</v>
      </c>
      <c r="E572" s="263" t="s">
        <v>1684</v>
      </c>
      <c r="F572" s="264" t="s">
        <v>1685</v>
      </c>
      <c r="G572" s="159" t="s">
        <v>257</v>
      </c>
      <c r="H572" s="299">
        <v>4</v>
      </c>
      <c r="I572" s="160">
        <v>1890</v>
      </c>
      <c r="J572" s="161">
        <f t="shared" si="221"/>
        <v>7560</v>
      </c>
      <c r="K572" s="264" t="s">
        <v>143</v>
      </c>
      <c r="L572" s="162"/>
      <c r="M572" s="163" t="s">
        <v>1</v>
      </c>
      <c r="N572" s="164" t="s">
        <v>38</v>
      </c>
      <c r="O572" s="51"/>
      <c r="P572" s="156">
        <f t="shared" si="222"/>
        <v>0</v>
      </c>
      <c r="Q572" s="156">
        <v>2.5999999999999999E-3</v>
      </c>
      <c r="R572" s="156">
        <f t="shared" si="223"/>
        <v>1.04E-2</v>
      </c>
      <c r="S572" s="230"/>
      <c r="T572" s="230">
        <v>0</v>
      </c>
      <c r="U572" s="234"/>
      <c r="V572" s="157">
        <f t="shared" si="224"/>
        <v>0</v>
      </c>
      <c r="AP572" s="219" t="s">
        <v>263</v>
      </c>
      <c r="AR572" s="219" t="s">
        <v>203</v>
      </c>
      <c r="AS572" s="219" t="s">
        <v>79</v>
      </c>
      <c r="AW572" s="219" t="s">
        <v>137</v>
      </c>
      <c r="BC572" s="158">
        <f t="shared" si="225"/>
        <v>0</v>
      </c>
      <c r="BD572" s="158">
        <f t="shared" si="226"/>
        <v>7560</v>
      </c>
      <c r="BE572" s="158">
        <f t="shared" si="227"/>
        <v>0</v>
      </c>
      <c r="BF572" s="158">
        <f t="shared" si="228"/>
        <v>0</v>
      </c>
      <c r="BG572" s="158">
        <f t="shared" si="229"/>
        <v>0</v>
      </c>
      <c r="BH572" s="219" t="s">
        <v>79</v>
      </c>
      <c r="BI572" s="158">
        <f t="shared" si="230"/>
        <v>7560</v>
      </c>
      <c r="BJ572" s="219" t="s">
        <v>193</v>
      </c>
      <c r="BK572" s="219" t="s">
        <v>1686</v>
      </c>
      <c r="BO572" s="315"/>
      <c r="BP572" s="316">
        <f t="shared" si="231"/>
        <v>0</v>
      </c>
      <c r="BQ572" s="317"/>
      <c r="BR572" s="316">
        <f t="shared" si="232"/>
        <v>0</v>
      </c>
      <c r="BS572" s="315"/>
      <c r="BT572" s="316">
        <f t="shared" si="233"/>
        <v>0</v>
      </c>
    </row>
    <row r="573" spans="1:72" s="217" customFormat="1" ht="16.5" customHeight="1" x14ac:dyDescent="0.2">
      <c r="A573" s="172"/>
      <c r="B573" s="26"/>
      <c r="C573" s="170" t="s">
        <v>1687</v>
      </c>
      <c r="D573" s="151" t="s">
        <v>139</v>
      </c>
      <c r="E573" s="261" t="s">
        <v>1688</v>
      </c>
      <c r="F573" s="262" t="s">
        <v>1689</v>
      </c>
      <c r="G573" s="151" t="s">
        <v>600</v>
      </c>
      <c r="H573" s="298">
        <v>8</v>
      </c>
      <c r="I573" s="152">
        <v>350</v>
      </c>
      <c r="J573" s="153">
        <f t="shared" si="221"/>
        <v>2800</v>
      </c>
      <c r="K573" s="262" t="s">
        <v>143</v>
      </c>
      <c r="L573" s="30"/>
      <c r="M573" s="154" t="s">
        <v>1</v>
      </c>
      <c r="N573" s="155" t="s">
        <v>38</v>
      </c>
      <c r="O573" s="51"/>
      <c r="P573" s="156">
        <f t="shared" si="222"/>
        <v>0</v>
      </c>
      <c r="Q573" s="156">
        <v>0</v>
      </c>
      <c r="R573" s="156">
        <f t="shared" si="223"/>
        <v>0</v>
      </c>
      <c r="S573" s="230"/>
      <c r="T573" s="230">
        <v>0</v>
      </c>
      <c r="U573" s="234"/>
      <c r="V573" s="157">
        <f t="shared" si="224"/>
        <v>0</v>
      </c>
      <c r="AP573" s="219" t="s">
        <v>193</v>
      </c>
      <c r="AR573" s="219" t="s">
        <v>139</v>
      </c>
      <c r="AS573" s="219" t="s">
        <v>79</v>
      </c>
      <c r="AW573" s="219" t="s">
        <v>137</v>
      </c>
      <c r="BC573" s="158">
        <f t="shared" si="225"/>
        <v>0</v>
      </c>
      <c r="BD573" s="158">
        <f t="shared" si="226"/>
        <v>2800</v>
      </c>
      <c r="BE573" s="158">
        <f t="shared" si="227"/>
        <v>0</v>
      </c>
      <c r="BF573" s="158">
        <f t="shared" si="228"/>
        <v>0</v>
      </c>
      <c r="BG573" s="158">
        <f t="shared" si="229"/>
        <v>0</v>
      </c>
      <c r="BH573" s="219" t="s">
        <v>79</v>
      </c>
      <c r="BI573" s="158">
        <f t="shared" si="230"/>
        <v>2800</v>
      </c>
      <c r="BJ573" s="219" t="s">
        <v>193</v>
      </c>
      <c r="BK573" s="219" t="s">
        <v>1690</v>
      </c>
      <c r="BO573" s="315"/>
      <c r="BP573" s="316">
        <f t="shared" si="231"/>
        <v>0</v>
      </c>
      <c r="BQ573" s="317"/>
      <c r="BR573" s="316">
        <f t="shared" si="232"/>
        <v>0</v>
      </c>
      <c r="BS573" s="315"/>
      <c r="BT573" s="316">
        <f t="shared" si="233"/>
        <v>0</v>
      </c>
    </row>
    <row r="574" spans="1:72" s="217" customFormat="1" ht="16.5" customHeight="1" x14ac:dyDescent="0.2">
      <c r="A574" s="198"/>
      <c r="B574" s="26"/>
      <c r="C574" s="170" t="s">
        <v>1691</v>
      </c>
      <c r="D574" s="151" t="s">
        <v>139</v>
      </c>
      <c r="E574" s="261" t="s">
        <v>1692</v>
      </c>
      <c r="F574" s="262" t="s">
        <v>1693</v>
      </c>
      <c r="G574" s="151" t="s">
        <v>859</v>
      </c>
      <c r="H574" s="302">
        <v>486</v>
      </c>
      <c r="I574" s="152">
        <v>0.52</v>
      </c>
      <c r="J574" s="153">
        <f t="shared" si="221"/>
        <v>252.72</v>
      </c>
      <c r="K574" s="262" t="s">
        <v>143</v>
      </c>
      <c r="L574" s="30"/>
      <c r="M574" s="154" t="s">
        <v>1</v>
      </c>
      <c r="N574" s="155" t="s">
        <v>38</v>
      </c>
      <c r="O574" s="51"/>
      <c r="P574" s="156">
        <f t="shared" si="222"/>
        <v>0</v>
      </c>
      <c r="Q574" s="156">
        <v>0</v>
      </c>
      <c r="R574" s="156">
        <f t="shared" si="223"/>
        <v>0</v>
      </c>
      <c r="S574" s="230"/>
      <c r="T574" s="230">
        <v>0</v>
      </c>
      <c r="U574" s="234"/>
      <c r="V574" s="157">
        <f t="shared" si="224"/>
        <v>0</v>
      </c>
      <c r="AP574" s="219" t="s">
        <v>193</v>
      </c>
      <c r="AR574" s="219" t="s">
        <v>139</v>
      </c>
      <c r="AS574" s="219" t="s">
        <v>79</v>
      </c>
      <c r="AW574" s="219" t="s">
        <v>137</v>
      </c>
      <c r="BC574" s="158">
        <f t="shared" si="225"/>
        <v>0</v>
      </c>
      <c r="BD574" s="158">
        <f t="shared" si="226"/>
        <v>252.72</v>
      </c>
      <c r="BE574" s="158">
        <f t="shared" si="227"/>
        <v>0</v>
      </c>
      <c r="BF574" s="158">
        <f t="shared" si="228"/>
        <v>0</v>
      </c>
      <c r="BG574" s="158">
        <f t="shared" si="229"/>
        <v>0</v>
      </c>
      <c r="BH574" s="219" t="s">
        <v>79</v>
      </c>
      <c r="BI574" s="158">
        <f t="shared" si="230"/>
        <v>252.72</v>
      </c>
      <c r="BJ574" s="219" t="s">
        <v>193</v>
      </c>
      <c r="BK574" s="219" t="s">
        <v>1694</v>
      </c>
      <c r="BO574" s="315"/>
      <c r="BP574" s="316">
        <f t="shared" si="231"/>
        <v>0</v>
      </c>
      <c r="BQ574" s="317"/>
      <c r="BR574" s="316">
        <f t="shared" si="232"/>
        <v>0</v>
      </c>
      <c r="BS574" s="315"/>
      <c r="BT574" s="316">
        <f t="shared" si="233"/>
        <v>0</v>
      </c>
    </row>
    <row r="575" spans="1:72" s="9" customFormat="1" ht="22.9" customHeight="1" x14ac:dyDescent="0.3">
      <c r="A575" s="198"/>
      <c r="B575" s="135"/>
      <c r="C575" s="185"/>
      <c r="D575" s="137" t="s">
        <v>65</v>
      </c>
      <c r="E575" s="149" t="s">
        <v>1695</v>
      </c>
      <c r="F575" s="149" t="s">
        <v>1696</v>
      </c>
      <c r="G575" s="136"/>
      <c r="H575" s="297"/>
      <c r="I575" s="139"/>
      <c r="J575" s="150">
        <f>BI575</f>
        <v>126600.46999999999</v>
      </c>
      <c r="K575" s="136"/>
      <c r="L575" s="141"/>
      <c r="M575" s="142"/>
      <c r="N575" s="143"/>
      <c r="O575" s="143"/>
      <c r="P575" s="144">
        <f>SUM(P576:P598)</f>
        <v>0</v>
      </c>
      <c r="Q575" s="143"/>
      <c r="R575" s="144">
        <f>SUM(R576:R598)</f>
        <v>0.44381599999999999</v>
      </c>
      <c r="S575" s="221">
        <f>SUM(S576:S598)</f>
        <v>2.5168014999999997</v>
      </c>
      <c r="T575" s="222"/>
      <c r="U575" s="223">
        <f>SUM(U576:U598)</f>
        <v>6.1064127999999984</v>
      </c>
      <c r="V575" s="145">
        <f>SUM(V576:V598)</f>
        <v>0</v>
      </c>
      <c r="AP575" s="146" t="s">
        <v>79</v>
      </c>
      <c r="AR575" s="147" t="s">
        <v>65</v>
      </c>
      <c r="AS575" s="147" t="s">
        <v>73</v>
      </c>
      <c r="AW575" s="146" t="s">
        <v>137</v>
      </c>
      <c r="BI575" s="148">
        <f>SUM(BI576:BI598)</f>
        <v>126600.46999999999</v>
      </c>
      <c r="BO575" s="312"/>
      <c r="BP575" s="313">
        <f>SUM(BP576:BP598)</f>
        <v>0</v>
      </c>
      <c r="BQ575" s="314"/>
      <c r="BR575" s="313">
        <f>SUM(BR576:BR598)</f>
        <v>35396.019999999997</v>
      </c>
      <c r="BS575" s="312"/>
      <c r="BT575" s="313">
        <f>SUM(BT576:BT598)</f>
        <v>6214.2</v>
      </c>
    </row>
    <row r="576" spans="1:72" s="217" customFormat="1" ht="16.5" customHeight="1" x14ac:dyDescent="0.2">
      <c r="A576" s="198"/>
      <c r="B576" s="26"/>
      <c r="C576" s="170">
        <v>384</v>
      </c>
      <c r="D576" s="151" t="s">
        <v>139</v>
      </c>
      <c r="E576" s="261" t="s">
        <v>1697</v>
      </c>
      <c r="F576" s="262" t="s">
        <v>1698</v>
      </c>
      <c r="G576" s="151" t="s">
        <v>223</v>
      </c>
      <c r="H576" s="298">
        <v>23.2</v>
      </c>
      <c r="I576" s="152">
        <v>365.5</v>
      </c>
      <c r="J576" s="153">
        <f t="shared" ref="J576:J598" si="234">ROUND(I576*H576,2)</f>
        <v>8479.6</v>
      </c>
      <c r="K576" s="262" t="s">
        <v>143</v>
      </c>
      <c r="L576" s="30"/>
      <c r="M576" s="154" t="s">
        <v>1</v>
      </c>
      <c r="N576" s="155" t="s">
        <v>38</v>
      </c>
      <c r="O576" s="51"/>
      <c r="P576" s="156">
        <f t="shared" ref="P576:P598" si="235">O576*H576</f>
        <v>0</v>
      </c>
      <c r="Q576" s="156">
        <v>1.9130000000000001E-2</v>
      </c>
      <c r="R576" s="156">
        <f t="shared" ref="R576:R585" si="236">Q576*H576</f>
        <v>0.44381599999999999</v>
      </c>
      <c r="S576" s="230"/>
      <c r="T576" s="230">
        <v>0</v>
      </c>
      <c r="U576" s="234"/>
      <c r="V576" s="157">
        <f>T576*H576</f>
        <v>0</v>
      </c>
      <c r="AP576" s="219" t="s">
        <v>193</v>
      </c>
      <c r="AR576" s="219" t="s">
        <v>139</v>
      </c>
      <c r="AS576" s="219" t="s">
        <v>79</v>
      </c>
      <c r="AW576" s="219" t="s">
        <v>137</v>
      </c>
      <c r="BC576" s="158">
        <f t="shared" ref="BC576:BC598" si="237">IF(N576="základní",J576,0)</f>
        <v>0</v>
      </c>
      <c r="BD576" s="158">
        <f t="shared" ref="BD576:BD598" si="238">IF(N576="snížená",J576,0)</f>
        <v>8479.6</v>
      </c>
      <c r="BE576" s="158">
        <f t="shared" ref="BE576:BE598" si="239">IF(N576="zákl. přenesená",J576,0)</f>
        <v>0</v>
      </c>
      <c r="BF576" s="158">
        <f t="shared" ref="BF576:BF598" si="240">IF(N576="sníž. přenesená",J576,0)</f>
        <v>0</v>
      </c>
      <c r="BG576" s="158">
        <f t="shared" ref="BG576:BG598" si="241">IF(N576="nulová",J576,0)</f>
        <v>0</v>
      </c>
      <c r="BH576" s="219" t="s">
        <v>79</v>
      </c>
      <c r="BI576" s="158">
        <f t="shared" ref="BI576:BI598" si="242">ROUND(I576*H576,2)</f>
        <v>8479.6</v>
      </c>
      <c r="BJ576" s="219" t="s">
        <v>193</v>
      </c>
      <c r="BK576" s="219" t="s">
        <v>1699</v>
      </c>
      <c r="BO576" s="315"/>
      <c r="BP576" s="316">
        <f t="shared" ref="BP576:BP598" si="243">BO576*I576</f>
        <v>0</v>
      </c>
      <c r="BQ576" s="317"/>
      <c r="BR576" s="316">
        <f t="shared" ref="BR576:BR598" si="244">BQ576*I576</f>
        <v>0</v>
      </c>
      <c r="BS576" s="315"/>
      <c r="BT576" s="316">
        <f t="shared" ref="BT576:BT598" si="245">BS576*I576</f>
        <v>0</v>
      </c>
    </row>
    <row r="577" spans="1:72" s="217" customFormat="1" ht="16.5" customHeight="1" x14ac:dyDescent="0.2">
      <c r="A577" s="198"/>
      <c r="B577" s="26"/>
      <c r="C577" s="190" t="s">
        <v>2247</v>
      </c>
      <c r="D577" s="187" t="s">
        <v>139</v>
      </c>
      <c r="E577" s="267" t="s">
        <v>1701</v>
      </c>
      <c r="F577" s="268" t="s">
        <v>2242</v>
      </c>
      <c r="G577" s="187" t="s">
        <v>600</v>
      </c>
      <c r="H577" s="300">
        <v>23.9</v>
      </c>
      <c r="I577" s="188">
        <v>350</v>
      </c>
      <c r="J577" s="189">
        <f t="shared" si="234"/>
        <v>8365</v>
      </c>
      <c r="K577" s="266" t="s">
        <v>143</v>
      </c>
      <c r="L577" s="30"/>
      <c r="M577" s="154" t="s">
        <v>1</v>
      </c>
      <c r="N577" s="155" t="s">
        <v>38</v>
      </c>
      <c r="O577" s="51"/>
      <c r="P577" s="156">
        <f t="shared" si="235"/>
        <v>0</v>
      </c>
      <c r="Q577" s="156">
        <v>0</v>
      </c>
      <c r="R577" s="156">
        <f t="shared" si="236"/>
        <v>0</v>
      </c>
      <c r="S577" s="230"/>
      <c r="T577" s="230">
        <v>0</v>
      </c>
      <c r="U577" s="234"/>
      <c r="V577" s="157">
        <f>T577*H577</f>
        <v>0</v>
      </c>
      <c r="AP577" s="219" t="s">
        <v>193</v>
      </c>
      <c r="AR577" s="219" t="s">
        <v>139</v>
      </c>
      <c r="AS577" s="219" t="s">
        <v>79</v>
      </c>
      <c r="AW577" s="219" t="s">
        <v>137</v>
      </c>
      <c r="BC577" s="158">
        <f t="shared" si="237"/>
        <v>0</v>
      </c>
      <c r="BD577" s="158">
        <f t="shared" si="238"/>
        <v>8365</v>
      </c>
      <c r="BE577" s="158">
        <f t="shared" si="239"/>
        <v>0</v>
      </c>
      <c r="BF577" s="158">
        <f t="shared" si="240"/>
        <v>0</v>
      </c>
      <c r="BG577" s="158">
        <f t="shared" si="241"/>
        <v>0</v>
      </c>
      <c r="BH577" s="219" t="s">
        <v>79</v>
      </c>
      <c r="BI577" s="158">
        <f t="shared" si="242"/>
        <v>8365</v>
      </c>
      <c r="BJ577" s="219" t="s">
        <v>193</v>
      </c>
      <c r="BK577" s="219" t="s">
        <v>1703</v>
      </c>
      <c r="BO577" s="315"/>
      <c r="BP577" s="316">
        <f t="shared" si="243"/>
        <v>0</v>
      </c>
      <c r="BQ577" s="326">
        <v>23.9</v>
      </c>
      <c r="BR577" s="316">
        <f t="shared" si="244"/>
        <v>8365</v>
      </c>
      <c r="BS577" s="315"/>
      <c r="BT577" s="316">
        <f t="shared" si="245"/>
        <v>0</v>
      </c>
    </row>
    <row r="578" spans="1:72" s="217" customFormat="1" ht="16.5" customHeight="1" x14ac:dyDescent="0.2">
      <c r="A578" s="198"/>
      <c r="B578" s="26"/>
      <c r="C578" s="190" t="s">
        <v>2279</v>
      </c>
      <c r="D578" s="187" t="s">
        <v>139</v>
      </c>
      <c r="E578" s="267" t="s">
        <v>2120</v>
      </c>
      <c r="F578" s="268" t="s">
        <v>2121</v>
      </c>
      <c r="G578" s="187" t="s">
        <v>223</v>
      </c>
      <c r="H578" s="300">
        <v>38.700000000000003</v>
      </c>
      <c r="I578" s="188">
        <v>43.6</v>
      </c>
      <c r="J578" s="189">
        <f t="shared" si="234"/>
        <v>1687.32</v>
      </c>
      <c r="K578" s="266"/>
      <c r="L578" s="30"/>
      <c r="M578" s="154" t="s">
        <v>1</v>
      </c>
      <c r="N578" s="155" t="s">
        <v>38</v>
      </c>
      <c r="O578" s="51"/>
      <c r="P578" s="156">
        <f t="shared" si="235"/>
        <v>0</v>
      </c>
      <c r="Q578" s="156">
        <v>0</v>
      </c>
      <c r="R578" s="156">
        <f t="shared" si="236"/>
        <v>0</v>
      </c>
      <c r="S578" s="230"/>
      <c r="T578" s="230">
        <v>6.6239999999999997E-3</v>
      </c>
      <c r="U578" s="210">
        <f t="shared" ref="U578:U585" si="246">T578*H578</f>
        <v>0.25634879999999999</v>
      </c>
      <c r="V578" s="157"/>
      <c r="AP578" s="219" t="s">
        <v>193</v>
      </c>
      <c r="AR578" s="219" t="s">
        <v>139</v>
      </c>
      <c r="AS578" s="219" t="s">
        <v>79</v>
      </c>
      <c r="AW578" s="219" t="s">
        <v>137</v>
      </c>
      <c r="BC578" s="158">
        <f t="shared" si="237"/>
        <v>0</v>
      </c>
      <c r="BD578" s="158">
        <f t="shared" si="238"/>
        <v>1687.32</v>
      </c>
      <c r="BE578" s="158">
        <f t="shared" si="239"/>
        <v>0</v>
      </c>
      <c r="BF578" s="158">
        <f t="shared" si="240"/>
        <v>0</v>
      </c>
      <c r="BG578" s="158">
        <f t="shared" si="241"/>
        <v>0</v>
      </c>
      <c r="BH578" s="219" t="s">
        <v>79</v>
      </c>
      <c r="BI578" s="158">
        <f t="shared" si="242"/>
        <v>1687.32</v>
      </c>
      <c r="BJ578" s="219" t="s">
        <v>193</v>
      </c>
      <c r="BK578" s="219" t="s">
        <v>1699</v>
      </c>
      <c r="BO578" s="315"/>
      <c r="BP578" s="316">
        <f t="shared" si="243"/>
        <v>0</v>
      </c>
      <c r="BQ578" s="326">
        <v>31.7</v>
      </c>
      <c r="BR578" s="316">
        <f t="shared" si="244"/>
        <v>1382.1200000000001</v>
      </c>
      <c r="BS578" s="328">
        <v>7</v>
      </c>
      <c r="BT578" s="316">
        <f t="shared" si="245"/>
        <v>305.2</v>
      </c>
    </row>
    <row r="579" spans="1:72" s="217" customFormat="1" ht="16.5" customHeight="1" x14ac:dyDescent="0.2">
      <c r="A579" s="198"/>
      <c r="B579" s="26"/>
      <c r="C579" s="190" t="s">
        <v>2248</v>
      </c>
      <c r="D579" s="187" t="s">
        <v>139</v>
      </c>
      <c r="E579" s="267" t="s">
        <v>2122</v>
      </c>
      <c r="F579" s="268" t="s">
        <v>2123</v>
      </c>
      <c r="G579" s="187" t="s">
        <v>223</v>
      </c>
      <c r="H579" s="300">
        <v>210.4</v>
      </c>
      <c r="I579" s="188">
        <v>62.2</v>
      </c>
      <c r="J579" s="189">
        <f t="shared" si="234"/>
        <v>13086.88</v>
      </c>
      <c r="K579" s="266"/>
      <c r="L579" s="30"/>
      <c r="M579" s="154" t="s">
        <v>1</v>
      </c>
      <c r="N579" s="155" t="s">
        <v>38</v>
      </c>
      <c r="O579" s="51"/>
      <c r="P579" s="156">
        <f t="shared" si="235"/>
        <v>0</v>
      </c>
      <c r="Q579" s="156">
        <v>0</v>
      </c>
      <c r="R579" s="156">
        <f t="shared" si="236"/>
        <v>0</v>
      </c>
      <c r="S579" s="230"/>
      <c r="T579" s="230">
        <v>1.325E-2</v>
      </c>
      <c r="U579" s="210">
        <f t="shared" si="246"/>
        <v>2.7877999999999998</v>
      </c>
      <c r="V579" s="157"/>
      <c r="AP579" s="219" t="s">
        <v>193</v>
      </c>
      <c r="AR579" s="219" t="s">
        <v>139</v>
      </c>
      <c r="AS579" s="219" t="s">
        <v>79</v>
      </c>
      <c r="AW579" s="219" t="s">
        <v>137</v>
      </c>
      <c r="BC579" s="158">
        <f t="shared" si="237"/>
        <v>0</v>
      </c>
      <c r="BD579" s="158">
        <f t="shared" si="238"/>
        <v>13086.88</v>
      </c>
      <c r="BE579" s="158">
        <f t="shared" si="239"/>
        <v>0</v>
      </c>
      <c r="BF579" s="158">
        <f t="shared" si="240"/>
        <v>0</v>
      </c>
      <c r="BG579" s="158">
        <f t="shared" si="241"/>
        <v>0</v>
      </c>
      <c r="BH579" s="219" t="s">
        <v>79</v>
      </c>
      <c r="BI579" s="158">
        <f t="shared" si="242"/>
        <v>13086.88</v>
      </c>
      <c r="BJ579" s="219" t="s">
        <v>193</v>
      </c>
      <c r="BK579" s="219" t="s">
        <v>1699</v>
      </c>
      <c r="BO579" s="315"/>
      <c r="BP579" s="316">
        <f t="shared" si="243"/>
        <v>0</v>
      </c>
      <c r="BQ579" s="326">
        <v>210.4</v>
      </c>
      <c r="BR579" s="316">
        <f t="shared" si="244"/>
        <v>13086.880000000001</v>
      </c>
      <c r="BS579" s="315"/>
      <c r="BT579" s="316">
        <f t="shared" si="245"/>
        <v>0</v>
      </c>
    </row>
    <row r="580" spans="1:72" s="217" customFormat="1" ht="16.5" customHeight="1" x14ac:dyDescent="0.2">
      <c r="A580" s="198"/>
      <c r="B580" s="26"/>
      <c r="C580" s="190" t="s">
        <v>2249</v>
      </c>
      <c r="D580" s="187" t="s">
        <v>139</v>
      </c>
      <c r="E580" s="267" t="s">
        <v>2124</v>
      </c>
      <c r="F580" s="268" t="s">
        <v>2125</v>
      </c>
      <c r="G580" s="187" t="s">
        <v>223</v>
      </c>
      <c r="H580" s="300">
        <v>44.8</v>
      </c>
      <c r="I580" s="188">
        <v>76.2</v>
      </c>
      <c r="J580" s="189">
        <f t="shared" si="234"/>
        <v>3413.76</v>
      </c>
      <c r="K580" s="266"/>
      <c r="L580" s="30"/>
      <c r="M580" s="154" t="s">
        <v>1</v>
      </c>
      <c r="N580" s="155" t="s">
        <v>38</v>
      </c>
      <c r="O580" s="51"/>
      <c r="P580" s="156">
        <f t="shared" si="235"/>
        <v>0</v>
      </c>
      <c r="Q580" s="156">
        <v>0</v>
      </c>
      <c r="R580" s="156">
        <f t="shared" si="236"/>
        <v>0</v>
      </c>
      <c r="S580" s="230"/>
      <c r="T580" s="230">
        <v>2.07E-2</v>
      </c>
      <c r="U580" s="210">
        <f t="shared" si="246"/>
        <v>0.92735999999999996</v>
      </c>
      <c r="V580" s="157"/>
      <c r="AP580" s="219" t="s">
        <v>193</v>
      </c>
      <c r="AR580" s="219" t="s">
        <v>139</v>
      </c>
      <c r="AS580" s="219" t="s">
        <v>79</v>
      </c>
      <c r="AW580" s="219" t="s">
        <v>137</v>
      </c>
      <c r="BC580" s="158">
        <f t="shared" si="237"/>
        <v>0</v>
      </c>
      <c r="BD580" s="158">
        <f t="shared" si="238"/>
        <v>3413.76</v>
      </c>
      <c r="BE580" s="158">
        <f t="shared" si="239"/>
        <v>0</v>
      </c>
      <c r="BF580" s="158">
        <f t="shared" si="240"/>
        <v>0</v>
      </c>
      <c r="BG580" s="158">
        <f t="shared" si="241"/>
        <v>0</v>
      </c>
      <c r="BH580" s="219" t="s">
        <v>79</v>
      </c>
      <c r="BI580" s="158">
        <f t="shared" si="242"/>
        <v>3413.76</v>
      </c>
      <c r="BJ580" s="219" t="s">
        <v>193</v>
      </c>
      <c r="BK580" s="219" t="s">
        <v>1699</v>
      </c>
      <c r="BO580" s="315"/>
      <c r="BP580" s="316">
        <f t="shared" si="243"/>
        <v>0</v>
      </c>
      <c r="BQ580" s="326">
        <v>44.8</v>
      </c>
      <c r="BR580" s="316">
        <f t="shared" si="244"/>
        <v>3413.7599999999998</v>
      </c>
      <c r="BS580" s="315"/>
      <c r="BT580" s="316">
        <f t="shared" si="245"/>
        <v>0</v>
      </c>
    </row>
    <row r="581" spans="1:72" s="217" customFormat="1" ht="16.5" customHeight="1" x14ac:dyDescent="0.2">
      <c r="A581" s="198"/>
      <c r="B581" s="26"/>
      <c r="C581" s="190" t="s">
        <v>2250</v>
      </c>
      <c r="D581" s="187" t="s">
        <v>139</v>
      </c>
      <c r="E581" s="267" t="s">
        <v>2126</v>
      </c>
      <c r="F581" s="268" t="s">
        <v>2127</v>
      </c>
      <c r="G581" s="187" t="s">
        <v>223</v>
      </c>
      <c r="H581" s="300">
        <v>14.6</v>
      </c>
      <c r="I581" s="188">
        <v>90.1</v>
      </c>
      <c r="J581" s="189">
        <f t="shared" si="234"/>
        <v>1315.46</v>
      </c>
      <c r="K581" s="266"/>
      <c r="L581" s="30"/>
      <c r="M581" s="154" t="s">
        <v>1</v>
      </c>
      <c r="N581" s="155" t="s">
        <v>38</v>
      </c>
      <c r="O581" s="51"/>
      <c r="P581" s="156">
        <f t="shared" si="235"/>
        <v>0</v>
      </c>
      <c r="Q581" s="156">
        <v>0</v>
      </c>
      <c r="R581" s="156">
        <f t="shared" si="236"/>
        <v>0</v>
      </c>
      <c r="S581" s="230"/>
      <c r="T581" s="230">
        <v>2.4799999999999999E-2</v>
      </c>
      <c r="U581" s="210">
        <f t="shared" si="246"/>
        <v>0.36207999999999996</v>
      </c>
      <c r="V581" s="157"/>
      <c r="AP581" s="219" t="s">
        <v>193</v>
      </c>
      <c r="AR581" s="219" t="s">
        <v>139</v>
      </c>
      <c r="AS581" s="219" t="s">
        <v>79</v>
      </c>
      <c r="AW581" s="219" t="s">
        <v>137</v>
      </c>
      <c r="BC581" s="158">
        <f t="shared" si="237"/>
        <v>0</v>
      </c>
      <c r="BD581" s="158">
        <f t="shared" si="238"/>
        <v>1315.46</v>
      </c>
      <c r="BE581" s="158">
        <f t="shared" si="239"/>
        <v>0</v>
      </c>
      <c r="BF581" s="158">
        <f t="shared" si="240"/>
        <v>0</v>
      </c>
      <c r="BG581" s="158">
        <f t="shared" si="241"/>
        <v>0</v>
      </c>
      <c r="BH581" s="219" t="s">
        <v>79</v>
      </c>
      <c r="BI581" s="158">
        <f t="shared" si="242"/>
        <v>1315.46</v>
      </c>
      <c r="BJ581" s="219" t="s">
        <v>193</v>
      </c>
      <c r="BK581" s="219" t="s">
        <v>1699</v>
      </c>
      <c r="BO581" s="315"/>
      <c r="BP581" s="316">
        <f t="shared" si="243"/>
        <v>0</v>
      </c>
      <c r="BQ581" s="326">
        <v>14.6</v>
      </c>
      <c r="BR581" s="316">
        <f t="shared" si="244"/>
        <v>1315.4599999999998</v>
      </c>
      <c r="BS581" s="315"/>
      <c r="BT581" s="316">
        <f t="shared" si="245"/>
        <v>0</v>
      </c>
    </row>
    <row r="582" spans="1:72" s="217" customFormat="1" ht="16.5" customHeight="1" x14ac:dyDescent="0.2">
      <c r="A582" s="198"/>
      <c r="B582" s="26"/>
      <c r="C582" s="190" t="s">
        <v>2251</v>
      </c>
      <c r="D582" s="187" t="s">
        <v>139</v>
      </c>
      <c r="E582" s="267" t="s">
        <v>2129</v>
      </c>
      <c r="F582" s="268" t="s">
        <v>2128</v>
      </c>
      <c r="G582" s="187" t="s">
        <v>223</v>
      </c>
      <c r="H582" s="300">
        <v>34.6</v>
      </c>
      <c r="I582" s="188">
        <v>118</v>
      </c>
      <c r="J582" s="189">
        <f t="shared" si="234"/>
        <v>4082.8</v>
      </c>
      <c r="K582" s="266"/>
      <c r="L582" s="30"/>
      <c r="M582" s="154" t="s">
        <v>1</v>
      </c>
      <c r="N582" s="155" t="s">
        <v>38</v>
      </c>
      <c r="O582" s="51"/>
      <c r="P582" s="156">
        <f t="shared" si="235"/>
        <v>0</v>
      </c>
      <c r="Q582" s="156">
        <v>0</v>
      </c>
      <c r="R582" s="156">
        <f t="shared" si="236"/>
        <v>0</v>
      </c>
      <c r="S582" s="230"/>
      <c r="T582" s="230">
        <v>2.87E-2</v>
      </c>
      <c r="U582" s="210">
        <f t="shared" si="246"/>
        <v>0.99302000000000001</v>
      </c>
      <c r="V582" s="157"/>
      <c r="AP582" s="219" t="s">
        <v>193</v>
      </c>
      <c r="AR582" s="219" t="s">
        <v>139</v>
      </c>
      <c r="AS582" s="219" t="s">
        <v>79</v>
      </c>
      <c r="AW582" s="219" t="s">
        <v>137</v>
      </c>
      <c r="BC582" s="158">
        <f t="shared" si="237"/>
        <v>0</v>
      </c>
      <c r="BD582" s="158">
        <f t="shared" si="238"/>
        <v>4082.8</v>
      </c>
      <c r="BE582" s="158">
        <f t="shared" si="239"/>
        <v>0</v>
      </c>
      <c r="BF582" s="158">
        <f t="shared" si="240"/>
        <v>0</v>
      </c>
      <c r="BG582" s="158">
        <f t="shared" si="241"/>
        <v>0</v>
      </c>
      <c r="BH582" s="219" t="s">
        <v>79</v>
      </c>
      <c r="BI582" s="158">
        <f t="shared" si="242"/>
        <v>4082.8</v>
      </c>
      <c r="BJ582" s="219" t="s">
        <v>193</v>
      </c>
      <c r="BK582" s="219" t="s">
        <v>1699</v>
      </c>
      <c r="BO582" s="315"/>
      <c r="BP582" s="316">
        <f t="shared" si="243"/>
        <v>0</v>
      </c>
      <c r="BQ582" s="326">
        <v>34.6</v>
      </c>
      <c r="BR582" s="316">
        <f t="shared" si="244"/>
        <v>4082.8</v>
      </c>
      <c r="BS582" s="315"/>
      <c r="BT582" s="316">
        <f t="shared" si="245"/>
        <v>0</v>
      </c>
    </row>
    <row r="583" spans="1:72" s="217" customFormat="1" ht="16.5" customHeight="1" x14ac:dyDescent="0.2">
      <c r="A583" s="198"/>
      <c r="B583" s="26"/>
      <c r="C583" s="190" t="s">
        <v>2252</v>
      </c>
      <c r="D583" s="187" t="s">
        <v>139</v>
      </c>
      <c r="E583" s="267" t="s">
        <v>2152</v>
      </c>
      <c r="F583" s="268" t="s">
        <v>2151</v>
      </c>
      <c r="G583" s="190" t="s">
        <v>240</v>
      </c>
      <c r="H583" s="300">
        <v>96</v>
      </c>
      <c r="I583" s="188">
        <v>62.2</v>
      </c>
      <c r="J583" s="189">
        <f t="shared" si="234"/>
        <v>5971.2</v>
      </c>
      <c r="K583" s="266"/>
      <c r="L583" s="30"/>
      <c r="M583" s="154" t="s">
        <v>1</v>
      </c>
      <c r="N583" s="155" t="s">
        <v>38</v>
      </c>
      <c r="O583" s="51"/>
      <c r="P583" s="156">
        <f t="shared" si="235"/>
        <v>0</v>
      </c>
      <c r="Q583" s="156">
        <v>0</v>
      </c>
      <c r="R583" s="156">
        <f t="shared" si="236"/>
        <v>0</v>
      </c>
      <c r="S583" s="230"/>
      <c r="T583" s="230">
        <v>6.6239999999999997E-3</v>
      </c>
      <c r="U583" s="210">
        <f t="shared" si="246"/>
        <v>0.63590400000000002</v>
      </c>
      <c r="V583" s="157"/>
      <c r="AP583" s="219" t="s">
        <v>193</v>
      </c>
      <c r="AR583" s="219" t="s">
        <v>139</v>
      </c>
      <c r="AS583" s="219" t="s">
        <v>79</v>
      </c>
      <c r="AW583" s="219" t="s">
        <v>137</v>
      </c>
      <c r="BC583" s="158">
        <f t="shared" si="237"/>
        <v>0</v>
      </c>
      <c r="BD583" s="158">
        <f t="shared" si="238"/>
        <v>5971.2</v>
      </c>
      <c r="BE583" s="158">
        <f t="shared" si="239"/>
        <v>0</v>
      </c>
      <c r="BF583" s="158">
        <f t="shared" si="240"/>
        <v>0</v>
      </c>
      <c r="BG583" s="158">
        <f t="shared" si="241"/>
        <v>0</v>
      </c>
      <c r="BH583" s="219" t="s">
        <v>79</v>
      </c>
      <c r="BI583" s="158">
        <f t="shared" si="242"/>
        <v>5971.2</v>
      </c>
      <c r="BJ583" s="219" t="s">
        <v>193</v>
      </c>
      <c r="BK583" s="219" t="s">
        <v>1699</v>
      </c>
      <c r="BO583" s="315"/>
      <c r="BP583" s="316">
        <f t="shared" si="243"/>
        <v>0</v>
      </c>
      <c r="BQ583" s="317"/>
      <c r="BR583" s="316">
        <f t="shared" si="244"/>
        <v>0</v>
      </c>
      <c r="BS583" s="328">
        <v>95</v>
      </c>
      <c r="BT583" s="316">
        <f t="shared" si="245"/>
        <v>5909</v>
      </c>
    </row>
    <row r="584" spans="1:72" s="217" customFormat="1" ht="16.5" customHeight="1" x14ac:dyDescent="0.2">
      <c r="A584" s="198"/>
      <c r="B584" s="26"/>
      <c r="C584" s="190" t="s">
        <v>2253</v>
      </c>
      <c r="D584" s="187" t="s">
        <v>139</v>
      </c>
      <c r="E584" s="265" t="s">
        <v>2134</v>
      </c>
      <c r="F584" s="266" t="s">
        <v>2135</v>
      </c>
      <c r="G584" s="190" t="s">
        <v>240</v>
      </c>
      <c r="H584" s="300">
        <v>6.8</v>
      </c>
      <c r="I584" s="188">
        <v>57.5</v>
      </c>
      <c r="J584" s="189">
        <f t="shared" si="234"/>
        <v>391</v>
      </c>
      <c r="K584" s="266"/>
      <c r="L584" s="30"/>
      <c r="M584" s="154" t="s">
        <v>1</v>
      </c>
      <c r="N584" s="155" t="s">
        <v>38</v>
      </c>
      <c r="O584" s="51"/>
      <c r="P584" s="156">
        <f t="shared" si="235"/>
        <v>0</v>
      </c>
      <c r="Q584" s="156">
        <v>0</v>
      </c>
      <c r="R584" s="156">
        <f t="shared" si="236"/>
        <v>0</v>
      </c>
      <c r="S584" s="230"/>
      <c r="T584" s="230">
        <v>0.01</v>
      </c>
      <c r="U584" s="210">
        <f t="shared" si="246"/>
        <v>6.8000000000000005E-2</v>
      </c>
      <c r="V584" s="157"/>
      <c r="AP584" s="219" t="s">
        <v>193</v>
      </c>
      <c r="AR584" s="219" t="s">
        <v>139</v>
      </c>
      <c r="AS584" s="219" t="s">
        <v>79</v>
      </c>
      <c r="AW584" s="219" t="s">
        <v>137</v>
      </c>
      <c r="BC584" s="158">
        <f t="shared" si="237"/>
        <v>0</v>
      </c>
      <c r="BD584" s="158">
        <f t="shared" si="238"/>
        <v>391</v>
      </c>
      <c r="BE584" s="158">
        <f t="shared" si="239"/>
        <v>0</v>
      </c>
      <c r="BF584" s="158">
        <f t="shared" si="240"/>
        <v>0</v>
      </c>
      <c r="BG584" s="158">
        <f t="shared" si="241"/>
        <v>0</v>
      </c>
      <c r="BH584" s="219" t="s">
        <v>79</v>
      </c>
      <c r="BI584" s="158">
        <f t="shared" si="242"/>
        <v>391</v>
      </c>
      <c r="BJ584" s="219" t="s">
        <v>193</v>
      </c>
      <c r="BK584" s="219" t="s">
        <v>1699</v>
      </c>
      <c r="BO584" s="315"/>
      <c r="BP584" s="316">
        <f t="shared" si="243"/>
        <v>0</v>
      </c>
      <c r="BQ584" s="317"/>
      <c r="BR584" s="316">
        <f t="shared" si="244"/>
        <v>0</v>
      </c>
      <c r="BS584" s="315"/>
      <c r="BT584" s="316">
        <f t="shared" si="245"/>
        <v>0</v>
      </c>
    </row>
    <row r="585" spans="1:72" s="217" customFormat="1" ht="16.5" customHeight="1" x14ac:dyDescent="0.2">
      <c r="A585" s="198"/>
      <c r="B585" s="26"/>
      <c r="C585" s="190" t="s">
        <v>2254</v>
      </c>
      <c r="D585" s="187" t="s">
        <v>139</v>
      </c>
      <c r="E585" s="265" t="s">
        <v>2136</v>
      </c>
      <c r="F585" s="266" t="s">
        <v>2137</v>
      </c>
      <c r="G585" s="190" t="s">
        <v>240</v>
      </c>
      <c r="H585" s="300">
        <v>3.3</v>
      </c>
      <c r="I585" s="188">
        <v>76.19</v>
      </c>
      <c r="J585" s="189">
        <f t="shared" si="234"/>
        <v>251.43</v>
      </c>
      <c r="K585" s="266"/>
      <c r="L585" s="30"/>
      <c r="M585" s="154" t="s">
        <v>1</v>
      </c>
      <c r="N585" s="155" t="s">
        <v>38</v>
      </c>
      <c r="O585" s="51"/>
      <c r="P585" s="156">
        <f t="shared" si="235"/>
        <v>0</v>
      </c>
      <c r="Q585" s="156">
        <v>0</v>
      </c>
      <c r="R585" s="156">
        <f t="shared" si="236"/>
        <v>0</v>
      </c>
      <c r="S585" s="230"/>
      <c r="T585" s="230">
        <v>2.3E-2</v>
      </c>
      <c r="U585" s="210">
        <f t="shared" si="246"/>
        <v>7.5899999999999995E-2</v>
      </c>
      <c r="V585" s="157"/>
      <c r="AP585" s="219" t="s">
        <v>193</v>
      </c>
      <c r="AR585" s="219" t="s">
        <v>139</v>
      </c>
      <c r="AS585" s="219" t="s">
        <v>79</v>
      </c>
      <c r="AW585" s="219" t="s">
        <v>137</v>
      </c>
      <c r="BC585" s="158">
        <f t="shared" si="237"/>
        <v>0</v>
      </c>
      <c r="BD585" s="158">
        <f t="shared" si="238"/>
        <v>251.43</v>
      </c>
      <c r="BE585" s="158">
        <f t="shared" si="239"/>
        <v>0</v>
      </c>
      <c r="BF585" s="158">
        <f t="shared" si="240"/>
        <v>0</v>
      </c>
      <c r="BG585" s="158">
        <f t="shared" si="241"/>
        <v>0</v>
      </c>
      <c r="BH585" s="219" t="s">
        <v>79</v>
      </c>
      <c r="BI585" s="158">
        <f t="shared" si="242"/>
        <v>251.43</v>
      </c>
      <c r="BJ585" s="219" t="s">
        <v>193</v>
      </c>
      <c r="BK585" s="219" t="s">
        <v>1699</v>
      </c>
      <c r="BO585" s="315"/>
      <c r="BP585" s="316">
        <f t="shared" si="243"/>
        <v>0</v>
      </c>
      <c r="BQ585" s="317"/>
      <c r="BR585" s="316">
        <f t="shared" si="244"/>
        <v>0</v>
      </c>
      <c r="BS585" s="315"/>
      <c r="BT585" s="316">
        <f t="shared" si="245"/>
        <v>0</v>
      </c>
    </row>
    <row r="586" spans="1:72" s="217" customFormat="1" ht="16.5" customHeight="1" x14ac:dyDescent="0.2">
      <c r="A586" s="198"/>
      <c r="B586" s="26"/>
      <c r="C586" s="190" t="s">
        <v>2255</v>
      </c>
      <c r="D586" s="187" t="s">
        <v>139</v>
      </c>
      <c r="E586" s="265" t="s">
        <v>2138</v>
      </c>
      <c r="F586" s="266" t="s">
        <v>2139</v>
      </c>
      <c r="G586" s="190" t="s">
        <v>240</v>
      </c>
      <c r="H586" s="300">
        <v>11.2</v>
      </c>
      <c r="I586" s="188">
        <v>280.99</v>
      </c>
      <c r="J586" s="189">
        <f t="shared" si="234"/>
        <v>3147.09</v>
      </c>
      <c r="K586" s="266"/>
      <c r="L586" s="30"/>
      <c r="M586" s="154" t="s">
        <v>1</v>
      </c>
      <c r="N586" s="155" t="s">
        <v>38</v>
      </c>
      <c r="O586" s="51"/>
      <c r="P586" s="156">
        <f t="shared" si="235"/>
        <v>0</v>
      </c>
      <c r="Q586" s="156">
        <v>2.5499999999999998E-2</v>
      </c>
      <c r="R586" s="156"/>
      <c r="S586" s="209">
        <f t="shared" ref="S586:S591" si="247">Q586*H586</f>
        <v>0.28559999999999997</v>
      </c>
      <c r="T586" s="230">
        <v>0</v>
      </c>
      <c r="U586" s="234"/>
      <c r="V586" s="157">
        <f t="shared" ref="V586:V598" si="248">T586*H586</f>
        <v>0</v>
      </c>
      <c r="AP586" s="219" t="s">
        <v>193</v>
      </c>
      <c r="AR586" s="219" t="s">
        <v>139</v>
      </c>
      <c r="AS586" s="219" t="s">
        <v>79</v>
      </c>
      <c r="AW586" s="219" t="s">
        <v>137</v>
      </c>
      <c r="BC586" s="158">
        <f t="shared" si="237"/>
        <v>0</v>
      </c>
      <c r="BD586" s="158">
        <f t="shared" si="238"/>
        <v>3147.09</v>
      </c>
      <c r="BE586" s="158">
        <f t="shared" si="239"/>
        <v>0</v>
      </c>
      <c r="BF586" s="158">
        <f t="shared" si="240"/>
        <v>0</v>
      </c>
      <c r="BG586" s="158">
        <f t="shared" si="241"/>
        <v>0</v>
      </c>
      <c r="BH586" s="219" t="s">
        <v>79</v>
      </c>
      <c r="BI586" s="158">
        <f t="shared" si="242"/>
        <v>3147.09</v>
      </c>
      <c r="BJ586" s="219" t="s">
        <v>193</v>
      </c>
      <c r="BK586" s="219" t="s">
        <v>1699</v>
      </c>
      <c r="BO586" s="315"/>
      <c r="BP586" s="316">
        <f t="shared" si="243"/>
        <v>0</v>
      </c>
      <c r="BQ586" s="317"/>
      <c r="BR586" s="316">
        <f t="shared" si="244"/>
        <v>0</v>
      </c>
      <c r="BS586" s="315"/>
      <c r="BT586" s="316">
        <f t="shared" si="245"/>
        <v>0</v>
      </c>
    </row>
    <row r="587" spans="1:72" s="217" customFormat="1" ht="16.5" customHeight="1" x14ac:dyDescent="0.2">
      <c r="A587" s="198"/>
      <c r="B587" s="26"/>
      <c r="C587" s="190" t="s">
        <v>2256</v>
      </c>
      <c r="D587" s="187" t="s">
        <v>139</v>
      </c>
      <c r="E587" s="265" t="s">
        <v>2140</v>
      </c>
      <c r="F587" s="268" t="s">
        <v>2141</v>
      </c>
      <c r="G587" s="190" t="s">
        <v>240</v>
      </c>
      <c r="H587" s="300">
        <v>13.2</v>
      </c>
      <c r="I587" s="188">
        <v>339.51</v>
      </c>
      <c r="J587" s="189">
        <f t="shared" si="234"/>
        <v>4481.53</v>
      </c>
      <c r="K587" s="266"/>
      <c r="L587" s="30"/>
      <c r="M587" s="154" t="s">
        <v>1</v>
      </c>
      <c r="N587" s="155" t="s">
        <v>38</v>
      </c>
      <c r="O587" s="51"/>
      <c r="P587" s="156">
        <f t="shared" si="235"/>
        <v>0</v>
      </c>
      <c r="Q587" s="156">
        <v>2.5499999999999998E-2</v>
      </c>
      <c r="R587" s="156"/>
      <c r="S587" s="209">
        <f t="shared" si="247"/>
        <v>0.33659999999999995</v>
      </c>
      <c r="T587" s="230">
        <v>0</v>
      </c>
      <c r="U587" s="234"/>
      <c r="V587" s="157">
        <f t="shared" si="248"/>
        <v>0</v>
      </c>
      <c r="AP587" s="219" t="s">
        <v>193</v>
      </c>
      <c r="AR587" s="219" t="s">
        <v>139</v>
      </c>
      <c r="AS587" s="219" t="s">
        <v>79</v>
      </c>
      <c r="AW587" s="219" t="s">
        <v>137</v>
      </c>
      <c r="BC587" s="158">
        <f t="shared" si="237"/>
        <v>0</v>
      </c>
      <c r="BD587" s="158">
        <f t="shared" si="238"/>
        <v>4481.53</v>
      </c>
      <c r="BE587" s="158">
        <f t="shared" si="239"/>
        <v>0</v>
      </c>
      <c r="BF587" s="158">
        <f t="shared" si="240"/>
        <v>0</v>
      </c>
      <c r="BG587" s="158">
        <f t="shared" si="241"/>
        <v>0</v>
      </c>
      <c r="BH587" s="219" t="s">
        <v>79</v>
      </c>
      <c r="BI587" s="158">
        <f t="shared" si="242"/>
        <v>4481.53</v>
      </c>
      <c r="BJ587" s="219" t="s">
        <v>193</v>
      </c>
      <c r="BK587" s="219" t="s">
        <v>1699</v>
      </c>
      <c r="BO587" s="315"/>
      <c r="BP587" s="316">
        <f t="shared" si="243"/>
        <v>0</v>
      </c>
      <c r="BQ587" s="317"/>
      <c r="BR587" s="316">
        <f t="shared" si="244"/>
        <v>0</v>
      </c>
      <c r="BS587" s="315"/>
      <c r="BT587" s="316">
        <f t="shared" si="245"/>
        <v>0</v>
      </c>
    </row>
    <row r="588" spans="1:72" s="217" customFormat="1" ht="16.5" customHeight="1" x14ac:dyDescent="0.2">
      <c r="A588" s="198"/>
      <c r="B588" s="26"/>
      <c r="C588" s="190" t="s">
        <v>2257</v>
      </c>
      <c r="D588" s="187" t="s">
        <v>139</v>
      </c>
      <c r="E588" s="267" t="s">
        <v>2142</v>
      </c>
      <c r="F588" s="268" t="s">
        <v>2143</v>
      </c>
      <c r="G588" s="190" t="s">
        <v>240</v>
      </c>
      <c r="H588" s="300">
        <v>11</v>
      </c>
      <c r="I588" s="188">
        <v>467.99</v>
      </c>
      <c r="J588" s="189">
        <f t="shared" si="234"/>
        <v>5147.8900000000003</v>
      </c>
      <c r="K588" s="266"/>
      <c r="L588" s="30"/>
      <c r="M588" s="154" t="s">
        <v>1</v>
      </c>
      <c r="N588" s="155" t="s">
        <v>38</v>
      </c>
      <c r="O588" s="51"/>
      <c r="P588" s="156">
        <f t="shared" si="235"/>
        <v>0</v>
      </c>
      <c r="Q588" s="156">
        <v>2.5499999999999998E-2</v>
      </c>
      <c r="R588" s="156"/>
      <c r="S588" s="209">
        <f t="shared" si="247"/>
        <v>0.28049999999999997</v>
      </c>
      <c r="T588" s="230">
        <v>0</v>
      </c>
      <c r="U588" s="234"/>
      <c r="V588" s="157">
        <f t="shared" si="248"/>
        <v>0</v>
      </c>
      <c r="AP588" s="219" t="s">
        <v>193</v>
      </c>
      <c r="AR588" s="219" t="s">
        <v>139</v>
      </c>
      <c r="AS588" s="219" t="s">
        <v>79</v>
      </c>
      <c r="AW588" s="219" t="s">
        <v>137</v>
      </c>
      <c r="BC588" s="158">
        <f t="shared" si="237"/>
        <v>0</v>
      </c>
      <c r="BD588" s="158">
        <f t="shared" si="238"/>
        <v>5147.8900000000003</v>
      </c>
      <c r="BE588" s="158">
        <f t="shared" si="239"/>
        <v>0</v>
      </c>
      <c r="BF588" s="158">
        <f t="shared" si="240"/>
        <v>0</v>
      </c>
      <c r="BG588" s="158">
        <f t="shared" si="241"/>
        <v>0</v>
      </c>
      <c r="BH588" s="219" t="s">
        <v>79</v>
      </c>
      <c r="BI588" s="158">
        <f t="shared" si="242"/>
        <v>5147.8900000000003</v>
      </c>
      <c r="BJ588" s="219" t="s">
        <v>193</v>
      </c>
      <c r="BK588" s="219" t="s">
        <v>1699</v>
      </c>
      <c r="BO588" s="315"/>
      <c r="BP588" s="316">
        <f t="shared" si="243"/>
        <v>0</v>
      </c>
      <c r="BQ588" s="317"/>
      <c r="BR588" s="316">
        <f t="shared" si="244"/>
        <v>0</v>
      </c>
      <c r="BS588" s="315"/>
      <c r="BT588" s="316">
        <f t="shared" si="245"/>
        <v>0</v>
      </c>
    </row>
    <row r="589" spans="1:72" s="217" customFormat="1" ht="16.5" customHeight="1" x14ac:dyDescent="0.2">
      <c r="A589" s="198"/>
      <c r="B589" s="26"/>
      <c r="C589" s="202" t="s">
        <v>2258</v>
      </c>
      <c r="D589" s="202" t="s">
        <v>203</v>
      </c>
      <c r="E589" s="275">
        <v>60515812</v>
      </c>
      <c r="F589" s="276" t="s">
        <v>2146</v>
      </c>
      <c r="G589" s="202" t="s">
        <v>142</v>
      </c>
      <c r="H589" s="305">
        <v>1.0409999999999999</v>
      </c>
      <c r="I589" s="203">
        <v>7200</v>
      </c>
      <c r="J589" s="204">
        <f t="shared" si="234"/>
        <v>7495.2</v>
      </c>
      <c r="K589" s="276"/>
      <c r="L589" s="30"/>
      <c r="M589" s="163" t="s">
        <v>1</v>
      </c>
      <c r="N589" s="164" t="s">
        <v>38</v>
      </c>
      <c r="O589" s="51"/>
      <c r="P589" s="156">
        <f t="shared" si="235"/>
        <v>0</v>
      </c>
      <c r="Q589" s="156">
        <v>0.5</v>
      </c>
      <c r="R589" s="156"/>
      <c r="S589" s="209">
        <f t="shared" si="247"/>
        <v>0.52049999999999996</v>
      </c>
      <c r="T589" s="230">
        <v>0</v>
      </c>
      <c r="U589" s="234"/>
      <c r="V589" s="157">
        <f t="shared" si="248"/>
        <v>0</v>
      </c>
      <c r="AP589" s="219" t="s">
        <v>263</v>
      </c>
      <c r="AR589" s="219" t="s">
        <v>203</v>
      </c>
      <c r="AS589" s="219" t="s">
        <v>79</v>
      </c>
      <c r="AW589" s="219" t="s">
        <v>137</v>
      </c>
      <c r="BC589" s="158">
        <f t="shared" si="237"/>
        <v>0</v>
      </c>
      <c r="BD589" s="158">
        <f t="shared" si="238"/>
        <v>7495.2</v>
      </c>
      <c r="BE589" s="158">
        <f t="shared" si="239"/>
        <v>0</v>
      </c>
      <c r="BF589" s="158">
        <f t="shared" si="240"/>
        <v>0</v>
      </c>
      <c r="BG589" s="158">
        <f t="shared" si="241"/>
        <v>0</v>
      </c>
      <c r="BH589" s="219" t="s">
        <v>79</v>
      </c>
      <c r="BI589" s="158">
        <f t="shared" si="242"/>
        <v>7495.2</v>
      </c>
      <c r="BJ589" s="219" t="s">
        <v>193</v>
      </c>
      <c r="BK589" s="219" t="s">
        <v>1725</v>
      </c>
      <c r="BO589" s="315"/>
      <c r="BP589" s="316">
        <f t="shared" si="243"/>
        <v>0</v>
      </c>
      <c r="BQ589" s="317"/>
      <c r="BR589" s="316">
        <f t="shared" si="244"/>
        <v>0</v>
      </c>
      <c r="BS589" s="315"/>
      <c r="BT589" s="316">
        <f t="shared" si="245"/>
        <v>0</v>
      </c>
    </row>
    <row r="590" spans="1:72" s="217" customFormat="1" ht="16.5" customHeight="1" x14ac:dyDescent="0.2">
      <c r="A590" s="198"/>
      <c r="B590" s="26"/>
      <c r="C590" s="190" t="s">
        <v>2262</v>
      </c>
      <c r="D590" s="187" t="s">
        <v>139</v>
      </c>
      <c r="E590" s="265" t="s">
        <v>2144</v>
      </c>
      <c r="F590" s="268" t="s">
        <v>2145</v>
      </c>
      <c r="G590" s="187" t="s">
        <v>223</v>
      </c>
      <c r="H590" s="300">
        <v>20.9</v>
      </c>
      <c r="I590" s="188">
        <v>260</v>
      </c>
      <c r="J590" s="189">
        <f t="shared" si="234"/>
        <v>5434</v>
      </c>
      <c r="K590" s="266"/>
      <c r="L590" s="30"/>
      <c r="M590" s="154" t="s">
        <v>1</v>
      </c>
      <c r="N590" s="155" t="s">
        <v>38</v>
      </c>
      <c r="O590" s="51"/>
      <c r="P590" s="156">
        <f t="shared" si="235"/>
        <v>0</v>
      </c>
      <c r="Q590" s="156">
        <v>1.9130000000000001E-2</v>
      </c>
      <c r="R590" s="156"/>
      <c r="S590" s="209">
        <f t="shared" si="247"/>
        <v>0.39981699999999998</v>
      </c>
      <c r="T590" s="230">
        <v>0</v>
      </c>
      <c r="U590" s="234"/>
      <c r="V590" s="157">
        <f t="shared" si="248"/>
        <v>0</v>
      </c>
      <c r="AP590" s="219" t="s">
        <v>193</v>
      </c>
      <c r="AR590" s="219" t="s">
        <v>139</v>
      </c>
      <c r="AS590" s="219" t="s">
        <v>79</v>
      </c>
      <c r="AW590" s="219" t="s">
        <v>137</v>
      </c>
      <c r="BC590" s="158">
        <f t="shared" si="237"/>
        <v>0</v>
      </c>
      <c r="BD590" s="158">
        <f t="shared" si="238"/>
        <v>5434</v>
      </c>
      <c r="BE590" s="158">
        <f t="shared" si="239"/>
        <v>0</v>
      </c>
      <c r="BF590" s="158">
        <f t="shared" si="240"/>
        <v>0</v>
      </c>
      <c r="BG590" s="158">
        <f t="shared" si="241"/>
        <v>0</v>
      </c>
      <c r="BH590" s="219" t="s">
        <v>79</v>
      </c>
      <c r="BI590" s="158">
        <f t="shared" si="242"/>
        <v>5434</v>
      </c>
      <c r="BJ590" s="219" t="s">
        <v>193</v>
      </c>
      <c r="BK590" s="219" t="s">
        <v>1699</v>
      </c>
      <c r="BO590" s="315"/>
      <c r="BP590" s="316">
        <f t="shared" si="243"/>
        <v>0</v>
      </c>
      <c r="BQ590" s="317"/>
      <c r="BR590" s="316">
        <f t="shared" si="244"/>
        <v>0</v>
      </c>
      <c r="BS590" s="315"/>
      <c r="BT590" s="316">
        <f t="shared" si="245"/>
        <v>0</v>
      </c>
    </row>
    <row r="591" spans="1:72" s="217" customFormat="1" ht="16.5" customHeight="1" x14ac:dyDescent="0.2">
      <c r="A591" s="198"/>
      <c r="B591" s="26"/>
      <c r="C591" s="202" t="s">
        <v>2265</v>
      </c>
      <c r="D591" s="202" t="s">
        <v>203</v>
      </c>
      <c r="E591" s="275" t="s">
        <v>2147</v>
      </c>
      <c r="F591" s="276" t="s">
        <v>2148</v>
      </c>
      <c r="G591" s="202" t="s">
        <v>142</v>
      </c>
      <c r="H591" s="305">
        <v>1.254</v>
      </c>
      <c r="I591" s="203">
        <v>5700</v>
      </c>
      <c r="J591" s="204">
        <f t="shared" si="234"/>
        <v>7147.8</v>
      </c>
      <c r="K591" s="276"/>
      <c r="L591" s="30"/>
      <c r="M591" s="163" t="s">
        <v>1</v>
      </c>
      <c r="N591" s="164" t="s">
        <v>38</v>
      </c>
      <c r="O591" s="51"/>
      <c r="P591" s="156">
        <f t="shared" si="235"/>
        <v>0</v>
      </c>
      <c r="Q591" s="156">
        <v>0.5</v>
      </c>
      <c r="R591" s="156"/>
      <c r="S591" s="209">
        <f t="shared" si="247"/>
        <v>0.627</v>
      </c>
      <c r="T591" s="230">
        <v>0</v>
      </c>
      <c r="U591" s="234"/>
      <c r="V591" s="157">
        <f t="shared" si="248"/>
        <v>0</v>
      </c>
      <c r="AP591" s="219" t="s">
        <v>263</v>
      </c>
      <c r="AR591" s="219" t="s">
        <v>203</v>
      </c>
      <c r="AS591" s="219" t="s">
        <v>79</v>
      </c>
      <c r="AW591" s="219" t="s">
        <v>137</v>
      </c>
      <c r="BC591" s="158">
        <f t="shared" si="237"/>
        <v>0</v>
      </c>
      <c r="BD591" s="158">
        <f t="shared" si="238"/>
        <v>7147.8</v>
      </c>
      <c r="BE591" s="158">
        <f t="shared" si="239"/>
        <v>0</v>
      </c>
      <c r="BF591" s="158">
        <f t="shared" si="240"/>
        <v>0</v>
      </c>
      <c r="BG591" s="158">
        <f t="shared" si="241"/>
        <v>0</v>
      </c>
      <c r="BH591" s="219" t="s">
        <v>79</v>
      </c>
      <c r="BI591" s="158">
        <f t="shared" si="242"/>
        <v>7147.8</v>
      </c>
      <c r="BJ591" s="219" t="s">
        <v>193</v>
      </c>
      <c r="BK591" s="219" t="s">
        <v>1725</v>
      </c>
      <c r="BO591" s="315"/>
      <c r="BP591" s="316">
        <f t="shared" si="243"/>
        <v>0</v>
      </c>
      <c r="BQ591" s="317"/>
      <c r="BR591" s="316">
        <f t="shared" si="244"/>
        <v>0</v>
      </c>
      <c r="BS591" s="315"/>
      <c r="BT591" s="316">
        <f t="shared" si="245"/>
        <v>0</v>
      </c>
    </row>
    <row r="592" spans="1:72" s="217" customFormat="1" ht="16.5" customHeight="1" x14ac:dyDescent="0.2">
      <c r="A592" s="198"/>
      <c r="B592" s="26"/>
      <c r="C592" s="190" t="s">
        <v>2266</v>
      </c>
      <c r="D592" s="187" t="s">
        <v>139</v>
      </c>
      <c r="E592" s="267" t="s">
        <v>1701</v>
      </c>
      <c r="F592" s="268" t="s">
        <v>2130</v>
      </c>
      <c r="G592" s="187" t="s">
        <v>600</v>
      </c>
      <c r="H592" s="300">
        <v>12.5</v>
      </c>
      <c r="I592" s="188">
        <v>300</v>
      </c>
      <c r="J592" s="189">
        <f t="shared" si="234"/>
        <v>3750</v>
      </c>
      <c r="K592" s="266" t="s">
        <v>143</v>
      </c>
      <c r="L592" s="30"/>
      <c r="M592" s="154" t="s">
        <v>1</v>
      </c>
      <c r="N592" s="155" t="s">
        <v>38</v>
      </c>
      <c r="O592" s="51"/>
      <c r="P592" s="156">
        <f t="shared" si="235"/>
        <v>0</v>
      </c>
      <c r="Q592" s="156">
        <v>0</v>
      </c>
      <c r="R592" s="156">
        <f>Q592*H592</f>
        <v>0</v>
      </c>
      <c r="S592" s="230"/>
      <c r="T592" s="230">
        <v>0</v>
      </c>
      <c r="U592" s="234"/>
      <c r="V592" s="157">
        <f t="shared" si="248"/>
        <v>0</v>
      </c>
      <c r="AP592" s="219" t="s">
        <v>193</v>
      </c>
      <c r="AR592" s="219" t="s">
        <v>139</v>
      </c>
      <c r="AS592" s="219" t="s">
        <v>79</v>
      </c>
      <c r="AW592" s="219" t="s">
        <v>137</v>
      </c>
      <c r="BC592" s="158">
        <f t="shared" si="237"/>
        <v>0</v>
      </c>
      <c r="BD592" s="158">
        <f t="shared" si="238"/>
        <v>3750</v>
      </c>
      <c r="BE592" s="158">
        <f t="shared" si="239"/>
        <v>0</v>
      </c>
      <c r="BF592" s="158">
        <f t="shared" si="240"/>
        <v>0</v>
      </c>
      <c r="BG592" s="158">
        <f t="shared" si="241"/>
        <v>0</v>
      </c>
      <c r="BH592" s="219" t="s">
        <v>79</v>
      </c>
      <c r="BI592" s="158">
        <f t="shared" si="242"/>
        <v>3750</v>
      </c>
      <c r="BJ592" s="219" t="s">
        <v>193</v>
      </c>
      <c r="BK592" s="219" t="s">
        <v>1703</v>
      </c>
      <c r="BO592" s="315"/>
      <c r="BP592" s="316">
        <f t="shared" si="243"/>
        <v>0</v>
      </c>
      <c r="BQ592" s="326">
        <v>12.5</v>
      </c>
      <c r="BR592" s="316">
        <f t="shared" si="244"/>
        <v>3750</v>
      </c>
      <c r="BS592" s="315"/>
      <c r="BT592" s="316">
        <f t="shared" si="245"/>
        <v>0</v>
      </c>
    </row>
    <row r="593" spans="1:72" s="217" customFormat="1" ht="16.5" customHeight="1" x14ac:dyDescent="0.2">
      <c r="A593" s="198"/>
      <c r="B593" s="26"/>
      <c r="C593" s="190" t="s">
        <v>2280</v>
      </c>
      <c r="D593" s="187" t="s">
        <v>139</v>
      </c>
      <c r="E593" s="267" t="s">
        <v>1701</v>
      </c>
      <c r="F593" s="268" t="s">
        <v>2259</v>
      </c>
      <c r="G593" s="187" t="s">
        <v>600</v>
      </c>
      <c r="H593" s="300">
        <v>50</v>
      </c>
      <c r="I593" s="188">
        <v>350</v>
      </c>
      <c r="J593" s="189">
        <f t="shared" si="234"/>
        <v>17500</v>
      </c>
      <c r="K593" s="266" t="s">
        <v>143</v>
      </c>
      <c r="L593" s="30"/>
      <c r="M593" s="154" t="s">
        <v>1</v>
      </c>
      <c r="N593" s="155" t="s">
        <v>38</v>
      </c>
      <c r="O593" s="51"/>
      <c r="P593" s="156">
        <f t="shared" si="235"/>
        <v>0</v>
      </c>
      <c r="Q593" s="156">
        <v>0</v>
      </c>
      <c r="R593" s="156">
        <f>Q593*H593</f>
        <v>0</v>
      </c>
      <c r="S593" s="230"/>
      <c r="T593" s="230">
        <v>0</v>
      </c>
      <c r="U593" s="234"/>
      <c r="V593" s="157">
        <f t="shared" si="248"/>
        <v>0</v>
      </c>
      <c r="AP593" s="219" t="s">
        <v>193</v>
      </c>
      <c r="AR593" s="219" t="s">
        <v>139</v>
      </c>
      <c r="AS593" s="219" t="s">
        <v>79</v>
      </c>
      <c r="AW593" s="219" t="s">
        <v>137</v>
      </c>
      <c r="BC593" s="158">
        <f t="shared" si="237"/>
        <v>0</v>
      </c>
      <c r="BD593" s="158">
        <f t="shared" si="238"/>
        <v>17500</v>
      </c>
      <c r="BE593" s="158">
        <f t="shared" si="239"/>
        <v>0</v>
      </c>
      <c r="BF593" s="158">
        <f t="shared" si="240"/>
        <v>0</v>
      </c>
      <c r="BG593" s="158">
        <f t="shared" si="241"/>
        <v>0</v>
      </c>
      <c r="BH593" s="219" t="s">
        <v>79</v>
      </c>
      <c r="BI593" s="158">
        <f t="shared" si="242"/>
        <v>17500</v>
      </c>
      <c r="BJ593" s="219" t="s">
        <v>193</v>
      </c>
      <c r="BK593" s="219" t="s">
        <v>1703</v>
      </c>
      <c r="BO593" s="315"/>
      <c r="BP593" s="316">
        <f t="shared" si="243"/>
        <v>0</v>
      </c>
      <c r="BQ593" s="317"/>
      <c r="BR593" s="316">
        <f t="shared" si="244"/>
        <v>0</v>
      </c>
      <c r="BS593" s="315"/>
      <c r="BT593" s="316">
        <f t="shared" si="245"/>
        <v>0</v>
      </c>
    </row>
    <row r="594" spans="1:72" s="217" customFormat="1" ht="16.5" customHeight="1" x14ac:dyDescent="0.2">
      <c r="A594" s="198"/>
      <c r="B594" s="26"/>
      <c r="C594" s="170" t="s">
        <v>1700</v>
      </c>
      <c r="D594" s="170" t="s">
        <v>139</v>
      </c>
      <c r="E594" s="277" t="s">
        <v>1701</v>
      </c>
      <c r="F594" s="278" t="s">
        <v>1702</v>
      </c>
      <c r="G594" s="170" t="s">
        <v>600</v>
      </c>
      <c r="H594" s="306">
        <v>40</v>
      </c>
      <c r="I594" s="206">
        <v>350</v>
      </c>
      <c r="J594" s="207">
        <f t="shared" si="234"/>
        <v>14000</v>
      </c>
      <c r="K594" s="278" t="s">
        <v>143</v>
      </c>
      <c r="L594" s="30"/>
      <c r="M594" s="154" t="s">
        <v>1</v>
      </c>
      <c r="N594" s="155" t="s">
        <v>38</v>
      </c>
      <c r="O594" s="51"/>
      <c r="P594" s="156">
        <f t="shared" si="235"/>
        <v>0</v>
      </c>
      <c r="Q594" s="156">
        <v>0</v>
      </c>
      <c r="R594" s="156">
        <f>Q594*H594</f>
        <v>0</v>
      </c>
      <c r="S594" s="230"/>
      <c r="T594" s="230">
        <v>0</v>
      </c>
      <c r="U594" s="234"/>
      <c r="V594" s="157">
        <f t="shared" si="248"/>
        <v>0</v>
      </c>
      <c r="AP594" s="219" t="s">
        <v>193</v>
      </c>
      <c r="AR594" s="219" t="s">
        <v>139</v>
      </c>
      <c r="AS594" s="219" t="s">
        <v>79</v>
      </c>
      <c r="AW594" s="219" t="s">
        <v>137</v>
      </c>
      <c r="BC594" s="158">
        <f t="shared" si="237"/>
        <v>0</v>
      </c>
      <c r="BD594" s="158">
        <f t="shared" si="238"/>
        <v>14000</v>
      </c>
      <c r="BE594" s="158">
        <f t="shared" si="239"/>
        <v>0</v>
      </c>
      <c r="BF594" s="158">
        <f t="shared" si="240"/>
        <v>0</v>
      </c>
      <c r="BG594" s="158">
        <f t="shared" si="241"/>
        <v>0</v>
      </c>
      <c r="BH594" s="219" t="s">
        <v>79</v>
      </c>
      <c r="BI594" s="158">
        <f t="shared" si="242"/>
        <v>14000</v>
      </c>
      <c r="BJ594" s="219" t="s">
        <v>193</v>
      </c>
      <c r="BK594" s="219" t="s">
        <v>1703</v>
      </c>
      <c r="BO594" s="315"/>
      <c r="BP594" s="316">
        <f t="shared" si="243"/>
        <v>0</v>
      </c>
      <c r="BQ594" s="317"/>
      <c r="BR594" s="316">
        <f t="shared" si="244"/>
        <v>0</v>
      </c>
      <c r="BS594" s="315"/>
      <c r="BT594" s="316">
        <f t="shared" si="245"/>
        <v>0</v>
      </c>
    </row>
    <row r="595" spans="1:72" s="217" customFormat="1" ht="16.5" customHeight="1" x14ac:dyDescent="0.2">
      <c r="A595" s="198"/>
      <c r="B595" s="26"/>
      <c r="C595" s="190" t="s">
        <v>2281</v>
      </c>
      <c r="D595" s="187" t="s">
        <v>139</v>
      </c>
      <c r="E595" s="267" t="s">
        <v>2260</v>
      </c>
      <c r="F595" s="268" t="s">
        <v>2261</v>
      </c>
      <c r="G595" s="190" t="s">
        <v>2090</v>
      </c>
      <c r="H595" s="300">
        <v>14</v>
      </c>
      <c r="I595" s="188">
        <v>197</v>
      </c>
      <c r="J595" s="189">
        <f t="shared" si="234"/>
        <v>2758</v>
      </c>
      <c r="K595" s="266"/>
      <c r="L595" s="30"/>
      <c r="M595" s="154" t="s">
        <v>1</v>
      </c>
      <c r="N595" s="155" t="s">
        <v>38</v>
      </c>
      <c r="O595" s="51"/>
      <c r="P595" s="156">
        <f t="shared" si="235"/>
        <v>0</v>
      </c>
      <c r="Q595" s="156">
        <v>0</v>
      </c>
      <c r="R595" s="156">
        <f>Q595*H595</f>
        <v>0</v>
      </c>
      <c r="S595" s="230"/>
      <c r="T595" s="230">
        <v>0</v>
      </c>
      <c r="U595" s="234"/>
      <c r="V595" s="157">
        <f t="shared" si="248"/>
        <v>0</v>
      </c>
      <c r="AP595" s="219" t="s">
        <v>193</v>
      </c>
      <c r="AR595" s="219" t="s">
        <v>139</v>
      </c>
      <c r="AS595" s="219" t="s">
        <v>79</v>
      </c>
      <c r="AW595" s="219" t="s">
        <v>137</v>
      </c>
      <c r="BC595" s="158">
        <f t="shared" si="237"/>
        <v>0</v>
      </c>
      <c r="BD595" s="158">
        <f t="shared" si="238"/>
        <v>2758</v>
      </c>
      <c r="BE595" s="158">
        <f t="shared" si="239"/>
        <v>0</v>
      </c>
      <c r="BF595" s="158">
        <f t="shared" si="240"/>
        <v>0</v>
      </c>
      <c r="BG595" s="158">
        <f t="shared" si="241"/>
        <v>0</v>
      </c>
      <c r="BH595" s="219" t="s">
        <v>79</v>
      </c>
      <c r="BI595" s="158">
        <f t="shared" si="242"/>
        <v>2758</v>
      </c>
      <c r="BJ595" s="219" t="s">
        <v>193</v>
      </c>
      <c r="BK595" s="219" t="s">
        <v>1703</v>
      </c>
      <c r="BO595" s="315"/>
      <c r="BP595" s="316">
        <f t="shared" si="243"/>
        <v>0</v>
      </c>
      <c r="BQ595" s="317"/>
      <c r="BR595" s="316">
        <f t="shared" si="244"/>
        <v>0</v>
      </c>
      <c r="BS595" s="315"/>
      <c r="BT595" s="316">
        <f t="shared" si="245"/>
        <v>0</v>
      </c>
    </row>
    <row r="596" spans="1:72" s="217" customFormat="1" ht="16.5" customHeight="1" x14ac:dyDescent="0.2">
      <c r="A596" s="198"/>
      <c r="B596" s="26"/>
      <c r="C596" s="190" t="s">
        <v>2282</v>
      </c>
      <c r="D596" s="187" t="s">
        <v>139</v>
      </c>
      <c r="E596" s="267" t="s">
        <v>2149</v>
      </c>
      <c r="F596" s="268" t="s">
        <v>2150</v>
      </c>
      <c r="G596" s="190" t="s">
        <v>142</v>
      </c>
      <c r="H596" s="300">
        <v>2.2949999999999999</v>
      </c>
      <c r="I596" s="188">
        <v>873</v>
      </c>
      <c r="J596" s="189">
        <f t="shared" si="234"/>
        <v>2003.54</v>
      </c>
      <c r="K596" s="266"/>
      <c r="L596" s="30"/>
      <c r="M596" s="154" t="s">
        <v>1</v>
      </c>
      <c r="N596" s="155" t="s">
        <v>38</v>
      </c>
      <c r="O596" s="51"/>
      <c r="P596" s="156">
        <f t="shared" si="235"/>
        <v>0</v>
      </c>
      <c r="Q596" s="156">
        <v>2.9100000000000001E-2</v>
      </c>
      <c r="R596" s="156"/>
      <c r="S596" s="209">
        <f>Q596*H596</f>
        <v>6.6784499999999997E-2</v>
      </c>
      <c r="T596" s="230">
        <v>0</v>
      </c>
      <c r="U596" s="234"/>
      <c r="V596" s="157">
        <f t="shared" si="248"/>
        <v>0</v>
      </c>
      <c r="AP596" s="219" t="s">
        <v>193</v>
      </c>
      <c r="AR596" s="219" t="s">
        <v>139</v>
      </c>
      <c r="AS596" s="219" t="s">
        <v>79</v>
      </c>
      <c r="AW596" s="219" t="s">
        <v>137</v>
      </c>
      <c r="BC596" s="158">
        <f t="shared" si="237"/>
        <v>0</v>
      </c>
      <c r="BD596" s="158">
        <f t="shared" si="238"/>
        <v>2003.54</v>
      </c>
      <c r="BE596" s="158">
        <f t="shared" si="239"/>
        <v>0</v>
      </c>
      <c r="BF596" s="158">
        <f t="shared" si="240"/>
        <v>0</v>
      </c>
      <c r="BG596" s="158">
        <f t="shared" si="241"/>
        <v>0</v>
      </c>
      <c r="BH596" s="219" t="s">
        <v>79</v>
      </c>
      <c r="BI596" s="158">
        <f t="shared" si="242"/>
        <v>2003.54</v>
      </c>
      <c r="BJ596" s="219" t="s">
        <v>193</v>
      </c>
      <c r="BK596" s="219" t="s">
        <v>1703</v>
      </c>
      <c r="BO596" s="315"/>
      <c r="BP596" s="316">
        <f t="shared" si="243"/>
        <v>0</v>
      </c>
      <c r="BQ596" s="317"/>
      <c r="BR596" s="316">
        <f t="shared" si="244"/>
        <v>0</v>
      </c>
      <c r="BS596" s="315"/>
      <c r="BT596" s="316">
        <f t="shared" si="245"/>
        <v>0</v>
      </c>
    </row>
    <row r="597" spans="1:72" s="217" customFormat="1" ht="16.5" customHeight="1" x14ac:dyDescent="0.2">
      <c r="A597" s="198"/>
      <c r="B597" s="26"/>
      <c r="C597" s="170" t="s">
        <v>1704</v>
      </c>
      <c r="D597" s="151" t="s">
        <v>139</v>
      </c>
      <c r="E597" s="261" t="s">
        <v>1705</v>
      </c>
      <c r="F597" s="262" t="s">
        <v>1706</v>
      </c>
      <c r="G597" s="151" t="s">
        <v>859</v>
      </c>
      <c r="H597" s="302">
        <v>224.8</v>
      </c>
      <c r="I597" s="152">
        <v>5.58</v>
      </c>
      <c r="J597" s="153">
        <f t="shared" si="234"/>
        <v>1254.3800000000001</v>
      </c>
      <c r="K597" s="262" t="s">
        <v>143</v>
      </c>
      <c r="L597" s="30"/>
      <c r="M597" s="154" t="s">
        <v>1</v>
      </c>
      <c r="N597" s="155" t="s">
        <v>38</v>
      </c>
      <c r="O597" s="51"/>
      <c r="P597" s="156">
        <f t="shared" si="235"/>
        <v>0</v>
      </c>
      <c r="Q597" s="156">
        <v>0</v>
      </c>
      <c r="R597" s="156">
        <f>Q597*H597</f>
        <v>0</v>
      </c>
      <c r="S597" s="230"/>
      <c r="T597" s="230">
        <v>0</v>
      </c>
      <c r="U597" s="234"/>
      <c r="V597" s="157">
        <f t="shared" si="248"/>
        <v>0</v>
      </c>
      <c r="AP597" s="219" t="s">
        <v>193</v>
      </c>
      <c r="AR597" s="219" t="s">
        <v>139</v>
      </c>
      <c r="AS597" s="219" t="s">
        <v>79</v>
      </c>
      <c r="AW597" s="219" t="s">
        <v>137</v>
      </c>
      <c r="BC597" s="158">
        <f t="shared" si="237"/>
        <v>0</v>
      </c>
      <c r="BD597" s="158">
        <f t="shared" si="238"/>
        <v>1254.3800000000001</v>
      </c>
      <c r="BE597" s="158">
        <f t="shared" si="239"/>
        <v>0</v>
      </c>
      <c r="BF597" s="158">
        <f t="shared" si="240"/>
        <v>0</v>
      </c>
      <c r="BG597" s="158">
        <f t="shared" si="241"/>
        <v>0</v>
      </c>
      <c r="BH597" s="219" t="s">
        <v>79</v>
      </c>
      <c r="BI597" s="158">
        <f t="shared" si="242"/>
        <v>1254.3800000000001</v>
      </c>
      <c r="BJ597" s="219" t="s">
        <v>193</v>
      </c>
      <c r="BK597" s="219" t="s">
        <v>1707</v>
      </c>
      <c r="BO597" s="315"/>
      <c r="BP597" s="316">
        <f t="shared" si="243"/>
        <v>0</v>
      </c>
      <c r="BQ597" s="317"/>
      <c r="BR597" s="316">
        <f t="shared" si="244"/>
        <v>0</v>
      </c>
      <c r="BS597" s="315"/>
      <c r="BT597" s="316">
        <f t="shared" si="245"/>
        <v>0</v>
      </c>
    </row>
    <row r="598" spans="1:72" s="217" customFormat="1" ht="16.5" customHeight="1" x14ac:dyDescent="0.2">
      <c r="A598" s="198"/>
      <c r="B598" s="26"/>
      <c r="C598" s="191" t="s">
        <v>2269</v>
      </c>
      <c r="D598" s="192" t="s">
        <v>139</v>
      </c>
      <c r="E598" s="269" t="s">
        <v>1705</v>
      </c>
      <c r="F598" s="271" t="s">
        <v>1706</v>
      </c>
      <c r="G598" s="192" t="s">
        <v>859</v>
      </c>
      <c r="H598" s="304">
        <f>(J596+J595+J593+J592+J591+J590+J589+J588+J587+J586+J585+J584+J583+J582+J581+J580+J579+J578+J577)/100</f>
        <v>974.29900000000009</v>
      </c>
      <c r="I598" s="193">
        <v>5.58</v>
      </c>
      <c r="J598" s="194">
        <f t="shared" si="234"/>
        <v>5436.59</v>
      </c>
      <c r="K598" s="271" t="s">
        <v>143</v>
      </c>
      <c r="L598" s="30"/>
      <c r="M598" s="154" t="s">
        <v>1</v>
      </c>
      <c r="N598" s="155" t="s">
        <v>38</v>
      </c>
      <c r="O598" s="51"/>
      <c r="P598" s="156">
        <f t="shared" si="235"/>
        <v>0</v>
      </c>
      <c r="Q598" s="156">
        <v>0</v>
      </c>
      <c r="R598" s="156">
        <f>Q598*H598</f>
        <v>0</v>
      </c>
      <c r="S598" s="230"/>
      <c r="T598" s="230">
        <v>0</v>
      </c>
      <c r="U598" s="234"/>
      <c r="V598" s="157">
        <f t="shared" si="248"/>
        <v>0</v>
      </c>
      <c r="AP598" s="219" t="s">
        <v>193</v>
      </c>
      <c r="AR598" s="219" t="s">
        <v>139</v>
      </c>
      <c r="AS598" s="219" t="s">
        <v>79</v>
      </c>
      <c r="AW598" s="219" t="s">
        <v>137</v>
      </c>
      <c r="BC598" s="158">
        <f t="shared" si="237"/>
        <v>0</v>
      </c>
      <c r="BD598" s="158">
        <f t="shared" si="238"/>
        <v>5436.59</v>
      </c>
      <c r="BE598" s="158">
        <f t="shared" si="239"/>
        <v>0</v>
      </c>
      <c r="BF598" s="158">
        <f t="shared" si="240"/>
        <v>0</v>
      </c>
      <c r="BG598" s="158">
        <f t="shared" si="241"/>
        <v>0</v>
      </c>
      <c r="BH598" s="219" t="s">
        <v>79</v>
      </c>
      <c r="BI598" s="158">
        <f t="shared" si="242"/>
        <v>5436.59</v>
      </c>
      <c r="BJ598" s="219" t="s">
        <v>193</v>
      </c>
      <c r="BK598" s="219" t="s">
        <v>1707</v>
      </c>
      <c r="BO598" s="315"/>
      <c r="BP598" s="316">
        <f t="shared" si="243"/>
        <v>0</v>
      </c>
      <c r="BQ598" s="317"/>
      <c r="BR598" s="316">
        <f t="shared" si="244"/>
        <v>0</v>
      </c>
      <c r="BS598" s="315"/>
      <c r="BT598" s="316">
        <f t="shared" si="245"/>
        <v>0</v>
      </c>
    </row>
    <row r="599" spans="1:72" s="9" customFormat="1" ht="22.9" customHeight="1" x14ac:dyDescent="0.3">
      <c r="A599" s="198"/>
      <c r="B599" s="135"/>
      <c r="C599" s="185"/>
      <c r="D599" s="137" t="s">
        <v>65</v>
      </c>
      <c r="E599" s="149" t="s">
        <v>1708</v>
      </c>
      <c r="F599" s="149" t="s">
        <v>1709</v>
      </c>
      <c r="G599" s="136"/>
      <c r="H599" s="297"/>
      <c r="I599" s="139"/>
      <c r="J599" s="150">
        <f>BI599</f>
        <v>33372.53</v>
      </c>
      <c r="K599" s="136"/>
      <c r="L599" s="141"/>
      <c r="M599" s="142"/>
      <c r="N599" s="143"/>
      <c r="O599" s="143"/>
      <c r="P599" s="144">
        <f>SUM(P600:P606)</f>
        <v>0</v>
      </c>
      <c r="Q599" s="143"/>
      <c r="R599" s="144">
        <f>SUM(R600:R606)</f>
        <v>0.66109439999999997</v>
      </c>
      <c r="S599" s="221">
        <f>SUM(S600:S606)</f>
        <v>0</v>
      </c>
      <c r="T599" s="222"/>
      <c r="U599" s="223">
        <f>SUM(U600:U606)</f>
        <v>0</v>
      </c>
      <c r="V599" s="145">
        <f>SUM(V600:V606)</f>
        <v>0</v>
      </c>
      <c r="AP599" s="146" t="s">
        <v>79</v>
      </c>
      <c r="AR599" s="147" t="s">
        <v>65</v>
      </c>
      <c r="AS599" s="147" t="s">
        <v>73</v>
      </c>
      <c r="AW599" s="146" t="s">
        <v>137</v>
      </c>
      <c r="BI599" s="148">
        <f>SUM(BI600:BI606)</f>
        <v>33372.53</v>
      </c>
      <c r="BO599" s="312"/>
      <c r="BP599" s="313">
        <f>SUM(BP600:BP606)</f>
        <v>0</v>
      </c>
      <c r="BQ599" s="314"/>
      <c r="BR599" s="313">
        <f>SUM(BR600:BR606)</f>
        <v>0</v>
      </c>
      <c r="BS599" s="312"/>
      <c r="BT599" s="313">
        <f>SUM(BT600:BT606)</f>
        <v>0</v>
      </c>
    </row>
    <row r="600" spans="1:72" s="217" customFormat="1" ht="16.5" customHeight="1" x14ac:dyDescent="0.2">
      <c r="A600" s="198"/>
      <c r="B600" s="26"/>
      <c r="C600" s="170" t="s">
        <v>1710</v>
      </c>
      <c r="D600" s="151" t="s">
        <v>139</v>
      </c>
      <c r="E600" s="261" t="s">
        <v>1711</v>
      </c>
      <c r="F600" s="262" t="s">
        <v>1712</v>
      </c>
      <c r="G600" s="151" t="s">
        <v>223</v>
      </c>
      <c r="H600" s="298">
        <v>14.08</v>
      </c>
      <c r="I600" s="152">
        <v>890</v>
      </c>
      <c r="J600" s="153">
        <f t="shared" ref="J600:J606" si="249">ROUND(I600*H600,2)</f>
        <v>12531.2</v>
      </c>
      <c r="K600" s="262" t="s">
        <v>143</v>
      </c>
      <c r="L600" s="30"/>
      <c r="M600" s="154" t="s">
        <v>1</v>
      </c>
      <c r="N600" s="155" t="s">
        <v>38</v>
      </c>
      <c r="O600" s="51"/>
      <c r="P600" s="156">
        <f t="shared" ref="P600:P606" si="250">O600*H600</f>
        <v>0</v>
      </c>
      <c r="Q600" s="156">
        <v>2.5149999999999999E-2</v>
      </c>
      <c r="R600" s="156">
        <f t="shared" ref="R600:R606" si="251">Q600*H600</f>
        <v>0.35411199999999998</v>
      </c>
      <c r="S600" s="230"/>
      <c r="T600" s="230">
        <v>0</v>
      </c>
      <c r="U600" s="234"/>
      <c r="V600" s="157">
        <f t="shared" ref="V600:V606" si="252">T600*H600</f>
        <v>0</v>
      </c>
      <c r="AP600" s="219" t="s">
        <v>193</v>
      </c>
      <c r="AR600" s="219" t="s">
        <v>139</v>
      </c>
      <c r="AS600" s="219" t="s">
        <v>79</v>
      </c>
      <c r="AW600" s="219" t="s">
        <v>137</v>
      </c>
      <c r="BC600" s="158">
        <f t="shared" ref="BC600:BC606" si="253">IF(N600="základní",J600,0)</f>
        <v>0</v>
      </c>
      <c r="BD600" s="158">
        <f t="shared" ref="BD600:BD606" si="254">IF(N600="snížená",J600,0)</f>
        <v>12531.2</v>
      </c>
      <c r="BE600" s="158">
        <f t="shared" ref="BE600:BE606" si="255">IF(N600="zákl. přenesená",J600,0)</f>
        <v>0</v>
      </c>
      <c r="BF600" s="158">
        <f t="shared" ref="BF600:BF606" si="256">IF(N600="sníž. přenesená",J600,0)</f>
        <v>0</v>
      </c>
      <c r="BG600" s="158">
        <f t="shared" ref="BG600:BG606" si="257">IF(N600="nulová",J600,0)</f>
        <v>0</v>
      </c>
      <c r="BH600" s="219" t="s">
        <v>79</v>
      </c>
      <c r="BI600" s="158">
        <f t="shared" ref="BI600:BI606" si="258">ROUND(I600*H600,2)</f>
        <v>12531.2</v>
      </c>
      <c r="BJ600" s="219" t="s">
        <v>193</v>
      </c>
      <c r="BK600" s="219" t="s">
        <v>1713</v>
      </c>
      <c r="BO600" s="315"/>
      <c r="BP600" s="316">
        <f t="shared" ref="BP600:BP606" si="259">BO600*I600</f>
        <v>0</v>
      </c>
      <c r="BQ600" s="317"/>
      <c r="BR600" s="316">
        <f t="shared" ref="BR600:BR606" si="260">BQ600*I600</f>
        <v>0</v>
      </c>
      <c r="BS600" s="315"/>
      <c r="BT600" s="316">
        <f t="shared" ref="BT600:BT606" si="261">BS600*I600</f>
        <v>0</v>
      </c>
    </row>
    <row r="601" spans="1:72" s="217" customFormat="1" ht="16.5" customHeight="1" x14ac:dyDescent="0.2">
      <c r="A601" s="198"/>
      <c r="B601" s="26"/>
      <c r="C601" s="170" t="s">
        <v>1714</v>
      </c>
      <c r="D601" s="151" t="s">
        <v>139</v>
      </c>
      <c r="E601" s="261" t="s">
        <v>1715</v>
      </c>
      <c r="F601" s="262" t="s">
        <v>1716</v>
      </c>
      <c r="G601" s="151" t="s">
        <v>223</v>
      </c>
      <c r="H601" s="298">
        <v>20.37</v>
      </c>
      <c r="I601" s="152">
        <v>675</v>
      </c>
      <c r="J601" s="153">
        <f t="shared" si="249"/>
        <v>13749.75</v>
      </c>
      <c r="K601" s="262" t="s">
        <v>1</v>
      </c>
      <c r="L601" s="30"/>
      <c r="M601" s="154" t="s">
        <v>1</v>
      </c>
      <c r="N601" s="155" t="s">
        <v>38</v>
      </c>
      <c r="O601" s="51"/>
      <c r="P601" s="156">
        <f t="shared" si="250"/>
        <v>0</v>
      </c>
      <c r="Q601" s="156">
        <v>1.2540000000000001E-2</v>
      </c>
      <c r="R601" s="156">
        <f t="shared" si="251"/>
        <v>0.25543980000000005</v>
      </c>
      <c r="S601" s="230"/>
      <c r="T601" s="230">
        <v>0</v>
      </c>
      <c r="U601" s="234"/>
      <c r="V601" s="157">
        <f t="shared" si="252"/>
        <v>0</v>
      </c>
      <c r="AP601" s="219" t="s">
        <v>193</v>
      </c>
      <c r="AR601" s="219" t="s">
        <v>139</v>
      </c>
      <c r="AS601" s="219" t="s">
        <v>79</v>
      </c>
      <c r="AW601" s="219" t="s">
        <v>137</v>
      </c>
      <c r="BC601" s="158">
        <f t="shared" si="253"/>
        <v>0</v>
      </c>
      <c r="BD601" s="158">
        <f t="shared" si="254"/>
        <v>13749.75</v>
      </c>
      <c r="BE601" s="158">
        <f t="shared" si="255"/>
        <v>0</v>
      </c>
      <c r="BF601" s="158">
        <f t="shared" si="256"/>
        <v>0</v>
      </c>
      <c r="BG601" s="158">
        <f t="shared" si="257"/>
        <v>0</v>
      </c>
      <c r="BH601" s="219" t="s">
        <v>79</v>
      </c>
      <c r="BI601" s="158">
        <f t="shared" si="258"/>
        <v>13749.75</v>
      </c>
      <c r="BJ601" s="219" t="s">
        <v>193</v>
      </c>
      <c r="BK601" s="219" t="s">
        <v>1717</v>
      </c>
      <c r="BO601" s="315"/>
      <c r="BP601" s="316">
        <f t="shared" si="259"/>
        <v>0</v>
      </c>
      <c r="BQ601" s="317"/>
      <c r="BR601" s="316">
        <f t="shared" si="260"/>
        <v>0</v>
      </c>
      <c r="BS601" s="315"/>
      <c r="BT601" s="316">
        <f t="shared" si="261"/>
        <v>0</v>
      </c>
    </row>
    <row r="602" spans="1:72" s="217" customFormat="1" ht="16.5" customHeight="1" x14ac:dyDescent="0.2">
      <c r="A602" s="198"/>
      <c r="B602" s="26"/>
      <c r="C602" s="170" t="s">
        <v>1718</v>
      </c>
      <c r="D602" s="151" t="s">
        <v>139</v>
      </c>
      <c r="E602" s="261" t="s">
        <v>1719</v>
      </c>
      <c r="F602" s="262" t="s">
        <v>1720</v>
      </c>
      <c r="G602" s="151" t="s">
        <v>223</v>
      </c>
      <c r="H602" s="298">
        <v>34.450000000000003</v>
      </c>
      <c r="I602" s="152">
        <v>45</v>
      </c>
      <c r="J602" s="153">
        <f t="shared" si="249"/>
        <v>1550.25</v>
      </c>
      <c r="K602" s="262" t="s">
        <v>143</v>
      </c>
      <c r="L602" s="30"/>
      <c r="M602" s="154" t="s">
        <v>1</v>
      </c>
      <c r="N602" s="155" t="s">
        <v>38</v>
      </c>
      <c r="O602" s="51"/>
      <c r="P602" s="156">
        <f t="shared" si="250"/>
        <v>0</v>
      </c>
      <c r="Q602" s="156">
        <v>0</v>
      </c>
      <c r="R602" s="156">
        <f t="shared" si="251"/>
        <v>0</v>
      </c>
      <c r="S602" s="230"/>
      <c r="T602" s="230">
        <v>0</v>
      </c>
      <c r="U602" s="234"/>
      <c r="V602" s="157">
        <f t="shared" si="252"/>
        <v>0</v>
      </c>
      <c r="AP602" s="219" t="s">
        <v>193</v>
      </c>
      <c r="AR602" s="219" t="s">
        <v>139</v>
      </c>
      <c r="AS602" s="219" t="s">
        <v>79</v>
      </c>
      <c r="AW602" s="219" t="s">
        <v>137</v>
      </c>
      <c r="BC602" s="158">
        <f t="shared" si="253"/>
        <v>0</v>
      </c>
      <c r="BD602" s="158">
        <f t="shared" si="254"/>
        <v>1550.25</v>
      </c>
      <c r="BE602" s="158">
        <f t="shared" si="255"/>
        <v>0</v>
      </c>
      <c r="BF602" s="158">
        <f t="shared" si="256"/>
        <v>0</v>
      </c>
      <c r="BG602" s="158">
        <f t="shared" si="257"/>
        <v>0</v>
      </c>
      <c r="BH602" s="219" t="s">
        <v>79</v>
      </c>
      <c r="BI602" s="158">
        <f t="shared" si="258"/>
        <v>1550.25</v>
      </c>
      <c r="BJ602" s="219" t="s">
        <v>193</v>
      </c>
      <c r="BK602" s="219" t="s">
        <v>1721</v>
      </c>
      <c r="BO602" s="315"/>
      <c r="BP602" s="316">
        <f t="shared" si="259"/>
        <v>0</v>
      </c>
      <c r="BQ602" s="317"/>
      <c r="BR602" s="316">
        <f t="shared" si="260"/>
        <v>0</v>
      </c>
      <c r="BS602" s="315"/>
      <c r="BT602" s="316">
        <f t="shared" si="261"/>
        <v>0</v>
      </c>
    </row>
    <row r="603" spans="1:72" s="217" customFormat="1" ht="16.5" customHeight="1" x14ac:dyDescent="0.2">
      <c r="A603" s="198"/>
      <c r="B603" s="26"/>
      <c r="C603" s="186" t="s">
        <v>1722</v>
      </c>
      <c r="D603" s="159" t="s">
        <v>203</v>
      </c>
      <c r="E603" s="263" t="s">
        <v>1723</v>
      </c>
      <c r="F603" s="264" t="s">
        <v>1724</v>
      </c>
      <c r="G603" s="159" t="s">
        <v>223</v>
      </c>
      <c r="H603" s="299">
        <v>41.34</v>
      </c>
      <c r="I603" s="160">
        <v>49</v>
      </c>
      <c r="J603" s="161">
        <f t="shared" si="249"/>
        <v>2025.66</v>
      </c>
      <c r="K603" s="264" t="s">
        <v>143</v>
      </c>
      <c r="L603" s="162"/>
      <c r="M603" s="163" t="s">
        <v>1</v>
      </c>
      <c r="N603" s="164" t="s">
        <v>38</v>
      </c>
      <c r="O603" s="51"/>
      <c r="P603" s="156">
        <f t="shared" si="250"/>
        <v>0</v>
      </c>
      <c r="Q603" s="156">
        <v>1.3999999999999999E-4</v>
      </c>
      <c r="R603" s="156">
        <f t="shared" si="251"/>
        <v>5.7876000000000004E-3</v>
      </c>
      <c r="S603" s="230"/>
      <c r="T603" s="230">
        <v>0</v>
      </c>
      <c r="U603" s="234"/>
      <c r="V603" s="157">
        <f t="shared" si="252"/>
        <v>0</v>
      </c>
      <c r="AP603" s="219" t="s">
        <v>263</v>
      </c>
      <c r="AR603" s="219" t="s">
        <v>203</v>
      </c>
      <c r="AS603" s="219" t="s">
        <v>79</v>
      </c>
      <c r="AW603" s="219" t="s">
        <v>137</v>
      </c>
      <c r="BC603" s="158">
        <f t="shared" si="253"/>
        <v>0</v>
      </c>
      <c r="BD603" s="158">
        <f t="shared" si="254"/>
        <v>2025.66</v>
      </c>
      <c r="BE603" s="158">
        <f t="shared" si="255"/>
        <v>0</v>
      </c>
      <c r="BF603" s="158">
        <f t="shared" si="256"/>
        <v>0</v>
      </c>
      <c r="BG603" s="158">
        <f t="shared" si="257"/>
        <v>0</v>
      </c>
      <c r="BH603" s="219" t="s">
        <v>79</v>
      </c>
      <c r="BI603" s="158">
        <f t="shared" si="258"/>
        <v>2025.66</v>
      </c>
      <c r="BJ603" s="219" t="s">
        <v>193</v>
      </c>
      <c r="BK603" s="219" t="s">
        <v>1725</v>
      </c>
      <c r="BO603" s="315"/>
      <c r="BP603" s="316">
        <f t="shared" si="259"/>
        <v>0</v>
      </c>
      <c r="BQ603" s="317"/>
      <c r="BR603" s="316">
        <f t="shared" si="260"/>
        <v>0</v>
      </c>
      <c r="BS603" s="315"/>
      <c r="BT603" s="316">
        <f t="shared" si="261"/>
        <v>0</v>
      </c>
    </row>
    <row r="604" spans="1:72" s="217" customFormat="1" ht="16.5" customHeight="1" x14ac:dyDescent="0.2">
      <c r="A604" s="198"/>
      <c r="B604" s="26"/>
      <c r="C604" s="170" t="s">
        <v>1726</v>
      </c>
      <c r="D604" s="151" t="s">
        <v>139</v>
      </c>
      <c r="E604" s="261" t="s">
        <v>1727</v>
      </c>
      <c r="F604" s="262" t="s">
        <v>1728</v>
      </c>
      <c r="G604" s="151" t="s">
        <v>240</v>
      </c>
      <c r="H604" s="298">
        <v>1.0249999999999999</v>
      </c>
      <c r="I604" s="152">
        <v>890</v>
      </c>
      <c r="J604" s="153">
        <f t="shared" si="249"/>
        <v>912.25</v>
      </c>
      <c r="K604" s="262" t="s">
        <v>143</v>
      </c>
      <c r="L604" s="30"/>
      <c r="M604" s="154" t="s">
        <v>1</v>
      </c>
      <c r="N604" s="155" t="s">
        <v>38</v>
      </c>
      <c r="O604" s="51"/>
      <c r="P604" s="156">
        <f t="shared" si="250"/>
        <v>0</v>
      </c>
      <c r="Q604" s="156">
        <v>1.095E-2</v>
      </c>
      <c r="R604" s="156">
        <f t="shared" si="251"/>
        <v>1.1223749999999999E-2</v>
      </c>
      <c r="S604" s="230"/>
      <c r="T604" s="230">
        <v>0</v>
      </c>
      <c r="U604" s="234"/>
      <c r="V604" s="157">
        <f t="shared" si="252"/>
        <v>0</v>
      </c>
      <c r="AP604" s="219" t="s">
        <v>193</v>
      </c>
      <c r="AR604" s="219" t="s">
        <v>139</v>
      </c>
      <c r="AS604" s="219" t="s">
        <v>79</v>
      </c>
      <c r="AW604" s="219" t="s">
        <v>137</v>
      </c>
      <c r="BC604" s="158">
        <f t="shared" si="253"/>
        <v>0</v>
      </c>
      <c r="BD604" s="158">
        <f t="shared" si="254"/>
        <v>912.25</v>
      </c>
      <c r="BE604" s="158">
        <f t="shared" si="255"/>
        <v>0</v>
      </c>
      <c r="BF604" s="158">
        <f t="shared" si="256"/>
        <v>0</v>
      </c>
      <c r="BG604" s="158">
        <f t="shared" si="257"/>
        <v>0</v>
      </c>
      <c r="BH604" s="219" t="s">
        <v>79</v>
      </c>
      <c r="BI604" s="158">
        <f t="shared" si="258"/>
        <v>912.25</v>
      </c>
      <c r="BJ604" s="219" t="s">
        <v>193</v>
      </c>
      <c r="BK604" s="219" t="s">
        <v>1729</v>
      </c>
      <c r="BO604" s="315"/>
      <c r="BP604" s="316">
        <f t="shared" si="259"/>
        <v>0</v>
      </c>
      <c r="BQ604" s="317"/>
      <c r="BR604" s="316">
        <f t="shared" si="260"/>
        <v>0</v>
      </c>
      <c r="BS604" s="315"/>
      <c r="BT604" s="316">
        <f t="shared" si="261"/>
        <v>0</v>
      </c>
    </row>
    <row r="605" spans="1:72" s="217" customFormat="1" ht="16.5" customHeight="1" x14ac:dyDescent="0.2">
      <c r="A605" s="198"/>
      <c r="B605" s="26"/>
      <c r="C605" s="170" t="s">
        <v>1730</v>
      </c>
      <c r="D605" s="151" t="s">
        <v>139</v>
      </c>
      <c r="E605" s="261" t="s">
        <v>1731</v>
      </c>
      <c r="F605" s="262" t="s">
        <v>1732</v>
      </c>
      <c r="G605" s="151" t="s">
        <v>240</v>
      </c>
      <c r="H605" s="298">
        <v>2.125</v>
      </c>
      <c r="I605" s="152">
        <v>990</v>
      </c>
      <c r="J605" s="153">
        <f t="shared" si="249"/>
        <v>2103.75</v>
      </c>
      <c r="K605" s="262" t="s">
        <v>143</v>
      </c>
      <c r="L605" s="30"/>
      <c r="M605" s="154" t="s">
        <v>1</v>
      </c>
      <c r="N605" s="155" t="s">
        <v>38</v>
      </c>
      <c r="O605" s="51"/>
      <c r="P605" s="156">
        <f t="shared" si="250"/>
        <v>0</v>
      </c>
      <c r="Q605" s="156">
        <v>1.6250000000000001E-2</v>
      </c>
      <c r="R605" s="156">
        <f t="shared" si="251"/>
        <v>3.4531249999999999E-2</v>
      </c>
      <c r="S605" s="230"/>
      <c r="T605" s="230">
        <v>0</v>
      </c>
      <c r="U605" s="234"/>
      <c r="V605" s="157">
        <f t="shared" si="252"/>
        <v>0</v>
      </c>
      <c r="AP605" s="219" t="s">
        <v>193</v>
      </c>
      <c r="AR605" s="219" t="s">
        <v>139</v>
      </c>
      <c r="AS605" s="219" t="s">
        <v>79</v>
      </c>
      <c r="AW605" s="219" t="s">
        <v>137</v>
      </c>
      <c r="BC605" s="158">
        <f t="shared" si="253"/>
        <v>0</v>
      </c>
      <c r="BD605" s="158">
        <f t="shared" si="254"/>
        <v>2103.75</v>
      </c>
      <c r="BE605" s="158">
        <f t="shared" si="255"/>
        <v>0</v>
      </c>
      <c r="BF605" s="158">
        <f t="shared" si="256"/>
        <v>0</v>
      </c>
      <c r="BG605" s="158">
        <f t="shared" si="257"/>
        <v>0</v>
      </c>
      <c r="BH605" s="219" t="s">
        <v>79</v>
      </c>
      <c r="BI605" s="158">
        <f t="shared" si="258"/>
        <v>2103.75</v>
      </c>
      <c r="BJ605" s="219" t="s">
        <v>193</v>
      </c>
      <c r="BK605" s="219" t="s">
        <v>1733</v>
      </c>
      <c r="BO605" s="315"/>
      <c r="BP605" s="316">
        <f t="shared" si="259"/>
        <v>0</v>
      </c>
      <c r="BQ605" s="317"/>
      <c r="BR605" s="316">
        <f t="shared" si="260"/>
        <v>0</v>
      </c>
      <c r="BS605" s="315"/>
      <c r="BT605" s="316">
        <f t="shared" si="261"/>
        <v>0</v>
      </c>
    </row>
    <row r="606" spans="1:72" s="217" customFormat="1" ht="16.5" customHeight="1" x14ac:dyDescent="0.2">
      <c r="A606" s="198"/>
      <c r="B606" s="26"/>
      <c r="C606" s="170" t="s">
        <v>1734</v>
      </c>
      <c r="D606" s="151" t="s">
        <v>139</v>
      </c>
      <c r="E606" s="261" t="s">
        <v>1735</v>
      </c>
      <c r="F606" s="262" t="s">
        <v>1736</v>
      </c>
      <c r="G606" s="151" t="s">
        <v>859</v>
      </c>
      <c r="H606" s="302">
        <v>328.73</v>
      </c>
      <c r="I606" s="152">
        <v>1.52</v>
      </c>
      <c r="J606" s="153">
        <f t="shared" si="249"/>
        <v>499.67</v>
      </c>
      <c r="K606" s="262" t="s">
        <v>143</v>
      </c>
      <c r="L606" s="30"/>
      <c r="M606" s="154" t="s">
        <v>1</v>
      </c>
      <c r="N606" s="155" t="s">
        <v>38</v>
      </c>
      <c r="O606" s="51"/>
      <c r="P606" s="156">
        <f t="shared" si="250"/>
        <v>0</v>
      </c>
      <c r="Q606" s="156">
        <v>0</v>
      </c>
      <c r="R606" s="156">
        <f t="shared" si="251"/>
        <v>0</v>
      </c>
      <c r="S606" s="230"/>
      <c r="T606" s="230">
        <v>0</v>
      </c>
      <c r="U606" s="234"/>
      <c r="V606" s="157">
        <f t="shared" si="252"/>
        <v>0</v>
      </c>
      <c r="AP606" s="219" t="s">
        <v>193</v>
      </c>
      <c r="AR606" s="219" t="s">
        <v>139</v>
      </c>
      <c r="AS606" s="219" t="s">
        <v>79</v>
      </c>
      <c r="AW606" s="219" t="s">
        <v>137</v>
      </c>
      <c r="BC606" s="158">
        <f t="shared" si="253"/>
        <v>0</v>
      </c>
      <c r="BD606" s="158">
        <f t="shared" si="254"/>
        <v>499.67</v>
      </c>
      <c r="BE606" s="158">
        <f t="shared" si="255"/>
        <v>0</v>
      </c>
      <c r="BF606" s="158">
        <f t="shared" si="256"/>
        <v>0</v>
      </c>
      <c r="BG606" s="158">
        <f t="shared" si="257"/>
        <v>0</v>
      </c>
      <c r="BH606" s="219" t="s">
        <v>79</v>
      </c>
      <c r="BI606" s="158">
        <f t="shared" si="258"/>
        <v>499.67</v>
      </c>
      <c r="BJ606" s="219" t="s">
        <v>193</v>
      </c>
      <c r="BK606" s="219" t="s">
        <v>1737</v>
      </c>
      <c r="BO606" s="315"/>
      <c r="BP606" s="316">
        <f t="shared" si="259"/>
        <v>0</v>
      </c>
      <c r="BQ606" s="317"/>
      <c r="BR606" s="316">
        <f t="shared" si="260"/>
        <v>0</v>
      </c>
      <c r="BS606" s="315"/>
      <c r="BT606" s="316">
        <f t="shared" si="261"/>
        <v>0</v>
      </c>
    </row>
    <row r="607" spans="1:72" s="9" customFormat="1" ht="22.9" customHeight="1" x14ac:dyDescent="0.3">
      <c r="A607" s="198"/>
      <c r="B607" s="135"/>
      <c r="C607" s="185"/>
      <c r="D607" s="137" t="s">
        <v>65</v>
      </c>
      <c r="E607" s="149" t="s">
        <v>1738</v>
      </c>
      <c r="F607" s="149" t="s">
        <v>1739</v>
      </c>
      <c r="G607" s="136"/>
      <c r="H607" s="297"/>
      <c r="I607" s="139"/>
      <c r="J607" s="150">
        <f>BI607</f>
        <v>32679.88</v>
      </c>
      <c r="K607" s="136"/>
      <c r="L607" s="141"/>
      <c r="M607" s="142"/>
      <c r="N607" s="143"/>
      <c r="O607" s="143"/>
      <c r="P607" s="144">
        <f>SUM(P608:P613)</f>
        <v>0</v>
      </c>
      <c r="Q607" s="143"/>
      <c r="R607" s="144">
        <f>SUM(R608:R613)</f>
        <v>8.8302999999999993E-2</v>
      </c>
      <c r="S607" s="221">
        <f>SUM(S608:S613)</f>
        <v>0</v>
      </c>
      <c r="T607" s="222"/>
      <c r="U607" s="223">
        <f>SUM(U608:U613)</f>
        <v>0</v>
      </c>
      <c r="V607" s="145">
        <f>SUM(V608:V613)</f>
        <v>0</v>
      </c>
      <c r="AP607" s="146" t="s">
        <v>79</v>
      </c>
      <c r="AR607" s="147" t="s">
        <v>65</v>
      </c>
      <c r="AS607" s="147" t="s">
        <v>73</v>
      </c>
      <c r="AW607" s="146" t="s">
        <v>137</v>
      </c>
      <c r="BI607" s="148">
        <f>SUM(BI608:BI613)</f>
        <v>32679.88</v>
      </c>
      <c r="BO607" s="312"/>
      <c r="BP607" s="313">
        <f>SUM(BP608:BP613)</f>
        <v>0</v>
      </c>
      <c r="BQ607" s="314"/>
      <c r="BR607" s="313">
        <f>SUM(BR608:BR613)</f>
        <v>0</v>
      </c>
      <c r="BS607" s="312"/>
      <c r="BT607" s="313">
        <f>SUM(BT608:BT613)</f>
        <v>0</v>
      </c>
    </row>
    <row r="608" spans="1:72" s="217" customFormat="1" ht="16.5" customHeight="1" x14ac:dyDescent="0.2">
      <c r="A608" s="198"/>
      <c r="B608" s="26"/>
      <c r="C608" s="170" t="s">
        <v>1740</v>
      </c>
      <c r="D608" s="151" t="s">
        <v>139</v>
      </c>
      <c r="E608" s="261" t="s">
        <v>1741</v>
      </c>
      <c r="F608" s="262" t="s">
        <v>1742</v>
      </c>
      <c r="G608" s="151" t="s">
        <v>223</v>
      </c>
      <c r="H608" s="298">
        <v>4.8499999999999996</v>
      </c>
      <c r="I608" s="152">
        <v>1920</v>
      </c>
      <c r="J608" s="153">
        <f t="shared" ref="J608:J613" si="262">ROUND(I608*H608,2)</f>
        <v>9312</v>
      </c>
      <c r="K608" s="262" t="s">
        <v>143</v>
      </c>
      <c r="L608" s="30"/>
      <c r="M608" s="154" t="s">
        <v>1</v>
      </c>
      <c r="N608" s="155" t="s">
        <v>38</v>
      </c>
      <c r="O608" s="51"/>
      <c r="P608" s="156">
        <f t="shared" ref="P608:P613" si="263">O608*H608</f>
        <v>0</v>
      </c>
      <c r="Q608" s="156">
        <v>1.082E-2</v>
      </c>
      <c r="R608" s="156">
        <f t="shared" ref="R608:R613" si="264">Q608*H608</f>
        <v>5.2476999999999996E-2</v>
      </c>
      <c r="S608" s="230"/>
      <c r="T608" s="230">
        <v>0</v>
      </c>
      <c r="U608" s="234"/>
      <c r="V608" s="157">
        <f t="shared" ref="V608:V613" si="265">T608*H608</f>
        <v>0</v>
      </c>
      <c r="AP608" s="219" t="s">
        <v>193</v>
      </c>
      <c r="AR608" s="219" t="s">
        <v>139</v>
      </c>
      <c r="AS608" s="219" t="s">
        <v>79</v>
      </c>
      <c r="AW608" s="219" t="s">
        <v>137</v>
      </c>
      <c r="BC608" s="158">
        <f t="shared" ref="BC608:BC613" si="266">IF(N608="základní",J608,0)</f>
        <v>0</v>
      </c>
      <c r="BD608" s="158">
        <f t="shared" ref="BD608:BD613" si="267">IF(N608="snížená",J608,0)</f>
        <v>9312</v>
      </c>
      <c r="BE608" s="158">
        <f t="shared" ref="BE608:BE613" si="268">IF(N608="zákl. přenesená",J608,0)</f>
        <v>0</v>
      </c>
      <c r="BF608" s="158">
        <f t="shared" ref="BF608:BF613" si="269">IF(N608="sníž. přenesená",J608,0)</f>
        <v>0</v>
      </c>
      <c r="BG608" s="158">
        <f t="shared" ref="BG608:BG613" si="270">IF(N608="nulová",J608,0)</f>
        <v>0</v>
      </c>
      <c r="BH608" s="219" t="s">
        <v>79</v>
      </c>
      <c r="BI608" s="158">
        <f t="shared" ref="BI608:BI613" si="271">ROUND(I608*H608,2)</f>
        <v>9312</v>
      </c>
      <c r="BJ608" s="219" t="s">
        <v>193</v>
      </c>
      <c r="BK608" s="219" t="s">
        <v>1743</v>
      </c>
      <c r="BO608" s="315"/>
      <c r="BP608" s="316">
        <f t="shared" ref="BP608:BP613" si="272">BO608*I608</f>
        <v>0</v>
      </c>
      <c r="BQ608" s="317"/>
      <c r="BR608" s="316">
        <f t="shared" ref="BR608:BR613" si="273">BQ608*I608</f>
        <v>0</v>
      </c>
      <c r="BS608" s="315"/>
      <c r="BT608" s="316">
        <f t="shared" ref="BT608:BT613" si="274">BS608*I608</f>
        <v>0</v>
      </c>
    </row>
    <row r="609" spans="1:72" s="217" customFormat="1" ht="16.5" customHeight="1" x14ac:dyDescent="0.2">
      <c r="A609" s="198"/>
      <c r="B609" s="26"/>
      <c r="C609" s="170" t="s">
        <v>1744</v>
      </c>
      <c r="D609" s="151" t="s">
        <v>139</v>
      </c>
      <c r="E609" s="261" t="s">
        <v>1745</v>
      </c>
      <c r="F609" s="262" t="s">
        <v>1746</v>
      </c>
      <c r="G609" s="151" t="s">
        <v>240</v>
      </c>
      <c r="H609" s="298">
        <v>3.9</v>
      </c>
      <c r="I609" s="152">
        <v>545</v>
      </c>
      <c r="J609" s="153">
        <f t="shared" si="262"/>
        <v>2125.5</v>
      </c>
      <c r="K609" s="262" t="s">
        <v>143</v>
      </c>
      <c r="L609" s="30"/>
      <c r="M609" s="154" t="s">
        <v>1</v>
      </c>
      <c r="N609" s="155" t="s">
        <v>38</v>
      </c>
      <c r="O609" s="51"/>
      <c r="P609" s="156">
        <f t="shared" si="263"/>
        <v>0</v>
      </c>
      <c r="Q609" s="156">
        <v>3.5799999999999998E-3</v>
      </c>
      <c r="R609" s="156">
        <f t="shared" si="264"/>
        <v>1.3961999999999999E-2</v>
      </c>
      <c r="S609" s="230"/>
      <c r="T609" s="230">
        <v>0</v>
      </c>
      <c r="U609" s="234"/>
      <c r="V609" s="157">
        <f t="shared" si="265"/>
        <v>0</v>
      </c>
      <c r="AP609" s="219" t="s">
        <v>193</v>
      </c>
      <c r="AR609" s="219" t="s">
        <v>139</v>
      </c>
      <c r="AS609" s="219" t="s">
        <v>79</v>
      </c>
      <c r="AW609" s="219" t="s">
        <v>137</v>
      </c>
      <c r="BC609" s="158">
        <f t="shared" si="266"/>
        <v>0</v>
      </c>
      <c r="BD609" s="158">
        <f t="shared" si="267"/>
        <v>2125.5</v>
      </c>
      <c r="BE609" s="158">
        <f t="shared" si="268"/>
        <v>0</v>
      </c>
      <c r="BF609" s="158">
        <f t="shared" si="269"/>
        <v>0</v>
      </c>
      <c r="BG609" s="158">
        <f t="shared" si="270"/>
        <v>0</v>
      </c>
      <c r="BH609" s="219" t="s">
        <v>79</v>
      </c>
      <c r="BI609" s="158">
        <f t="shared" si="271"/>
        <v>2125.5</v>
      </c>
      <c r="BJ609" s="219" t="s">
        <v>193</v>
      </c>
      <c r="BK609" s="219" t="s">
        <v>1747</v>
      </c>
      <c r="BO609" s="315"/>
      <c r="BP609" s="316">
        <f t="shared" si="272"/>
        <v>0</v>
      </c>
      <c r="BQ609" s="317"/>
      <c r="BR609" s="316">
        <f t="shared" si="273"/>
        <v>0</v>
      </c>
      <c r="BS609" s="315"/>
      <c r="BT609" s="316">
        <f t="shared" si="274"/>
        <v>0</v>
      </c>
    </row>
    <row r="610" spans="1:72" s="217" customFormat="1" ht="16.5" customHeight="1" x14ac:dyDescent="0.2">
      <c r="A610" s="198"/>
      <c r="B610" s="26"/>
      <c r="C610" s="170" t="s">
        <v>1748</v>
      </c>
      <c r="D610" s="151" t="s">
        <v>139</v>
      </c>
      <c r="E610" s="261" t="s">
        <v>1749</v>
      </c>
      <c r="F610" s="262" t="s">
        <v>1750</v>
      </c>
      <c r="G610" s="151" t="s">
        <v>240</v>
      </c>
      <c r="H610" s="298">
        <v>3.6</v>
      </c>
      <c r="I610" s="152">
        <v>616</v>
      </c>
      <c r="J610" s="153">
        <f t="shared" si="262"/>
        <v>2217.6</v>
      </c>
      <c r="K610" s="262" t="s">
        <v>143</v>
      </c>
      <c r="L610" s="30"/>
      <c r="M610" s="154" t="s">
        <v>1</v>
      </c>
      <c r="N610" s="155" t="s">
        <v>38</v>
      </c>
      <c r="O610" s="51"/>
      <c r="P610" s="156">
        <f t="shared" si="263"/>
        <v>0</v>
      </c>
      <c r="Q610" s="156">
        <v>4.2900000000000004E-3</v>
      </c>
      <c r="R610" s="156">
        <f t="shared" si="264"/>
        <v>1.5444000000000001E-2</v>
      </c>
      <c r="S610" s="230"/>
      <c r="T610" s="230">
        <v>0</v>
      </c>
      <c r="U610" s="234"/>
      <c r="V610" s="157">
        <f t="shared" si="265"/>
        <v>0</v>
      </c>
      <c r="AP610" s="219" t="s">
        <v>193</v>
      </c>
      <c r="AR610" s="219" t="s">
        <v>139</v>
      </c>
      <c r="AS610" s="219" t="s">
        <v>79</v>
      </c>
      <c r="AW610" s="219" t="s">
        <v>137</v>
      </c>
      <c r="BC610" s="158">
        <f t="shared" si="266"/>
        <v>0</v>
      </c>
      <c r="BD610" s="158">
        <f t="shared" si="267"/>
        <v>2217.6</v>
      </c>
      <c r="BE610" s="158">
        <f t="shared" si="268"/>
        <v>0</v>
      </c>
      <c r="BF610" s="158">
        <f t="shared" si="269"/>
        <v>0</v>
      </c>
      <c r="BG610" s="158">
        <f t="shared" si="270"/>
        <v>0</v>
      </c>
      <c r="BH610" s="219" t="s">
        <v>79</v>
      </c>
      <c r="BI610" s="158">
        <f t="shared" si="271"/>
        <v>2217.6</v>
      </c>
      <c r="BJ610" s="219" t="s">
        <v>193</v>
      </c>
      <c r="BK610" s="219" t="s">
        <v>1751</v>
      </c>
      <c r="BO610" s="315"/>
      <c r="BP610" s="316">
        <f t="shared" si="272"/>
        <v>0</v>
      </c>
      <c r="BQ610" s="317"/>
      <c r="BR610" s="316">
        <f t="shared" si="273"/>
        <v>0</v>
      </c>
      <c r="BS610" s="315"/>
      <c r="BT610" s="316">
        <f t="shared" si="274"/>
        <v>0</v>
      </c>
    </row>
    <row r="611" spans="1:72" s="217" customFormat="1" ht="16.5" customHeight="1" x14ac:dyDescent="0.2">
      <c r="A611" s="198"/>
      <c r="B611" s="26"/>
      <c r="C611" s="170" t="s">
        <v>1752</v>
      </c>
      <c r="D611" s="151" t="s">
        <v>139</v>
      </c>
      <c r="E611" s="261" t="s">
        <v>1753</v>
      </c>
      <c r="F611" s="262" t="s">
        <v>1754</v>
      </c>
      <c r="G611" s="151" t="s">
        <v>240</v>
      </c>
      <c r="H611" s="298">
        <v>1.2</v>
      </c>
      <c r="I611" s="152">
        <v>769</v>
      </c>
      <c r="J611" s="153">
        <f t="shared" si="262"/>
        <v>922.8</v>
      </c>
      <c r="K611" s="262" t="s">
        <v>143</v>
      </c>
      <c r="L611" s="30"/>
      <c r="M611" s="154" t="s">
        <v>1</v>
      </c>
      <c r="N611" s="155" t="s">
        <v>38</v>
      </c>
      <c r="O611" s="51"/>
      <c r="P611" s="156">
        <f t="shared" si="263"/>
        <v>0</v>
      </c>
      <c r="Q611" s="156">
        <v>5.3499999999999997E-3</v>
      </c>
      <c r="R611" s="156">
        <f t="shared" si="264"/>
        <v>6.4199999999999995E-3</v>
      </c>
      <c r="S611" s="230"/>
      <c r="T611" s="230">
        <v>0</v>
      </c>
      <c r="U611" s="234"/>
      <c r="V611" s="157">
        <f t="shared" si="265"/>
        <v>0</v>
      </c>
      <c r="AP611" s="219" t="s">
        <v>193</v>
      </c>
      <c r="AR611" s="219" t="s">
        <v>139</v>
      </c>
      <c r="AS611" s="219" t="s">
        <v>79</v>
      </c>
      <c r="AW611" s="219" t="s">
        <v>137</v>
      </c>
      <c r="BC611" s="158">
        <f t="shared" si="266"/>
        <v>0</v>
      </c>
      <c r="BD611" s="158">
        <f t="shared" si="267"/>
        <v>922.8</v>
      </c>
      <c r="BE611" s="158">
        <f t="shared" si="268"/>
        <v>0</v>
      </c>
      <c r="BF611" s="158">
        <f t="shared" si="269"/>
        <v>0</v>
      </c>
      <c r="BG611" s="158">
        <f t="shared" si="270"/>
        <v>0</v>
      </c>
      <c r="BH611" s="219" t="s">
        <v>79</v>
      </c>
      <c r="BI611" s="158">
        <f t="shared" si="271"/>
        <v>922.8</v>
      </c>
      <c r="BJ611" s="219" t="s">
        <v>193</v>
      </c>
      <c r="BK611" s="219" t="s">
        <v>1755</v>
      </c>
      <c r="BO611" s="315"/>
      <c r="BP611" s="316">
        <f t="shared" si="272"/>
        <v>0</v>
      </c>
      <c r="BQ611" s="317"/>
      <c r="BR611" s="316">
        <f t="shared" si="273"/>
        <v>0</v>
      </c>
      <c r="BS611" s="315"/>
      <c r="BT611" s="316">
        <f t="shared" si="274"/>
        <v>0</v>
      </c>
    </row>
    <row r="612" spans="1:72" s="217" customFormat="1" ht="22.5" customHeight="1" x14ac:dyDescent="0.2">
      <c r="A612" s="198"/>
      <c r="B612" s="26"/>
      <c r="C612" s="170" t="s">
        <v>1756</v>
      </c>
      <c r="D612" s="151" t="s">
        <v>139</v>
      </c>
      <c r="E612" s="261" t="s">
        <v>1757</v>
      </c>
      <c r="F612" s="262" t="s">
        <v>1758</v>
      </c>
      <c r="G612" s="151" t="s">
        <v>600</v>
      </c>
      <c r="H612" s="298">
        <v>32</v>
      </c>
      <c r="I612" s="152">
        <v>550</v>
      </c>
      <c r="J612" s="153">
        <f t="shared" si="262"/>
        <v>17600</v>
      </c>
      <c r="K612" s="262" t="s">
        <v>143</v>
      </c>
      <c r="L612" s="30"/>
      <c r="M612" s="154" t="s">
        <v>1</v>
      </c>
      <c r="N612" s="155" t="s">
        <v>38</v>
      </c>
      <c r="O612" s="51"/>
      <c r="P612" s="156">
        <f t="shared" si="263"/>
        <v>0</v>
      </c>
      <c r="Q612" s="156">
        <v>0</v>
      </c>
      <c r="R612" s="156">
        <f t="shared" si="264"/>
        <v>0</v>
      </c>
      <c r="S612" s="230"/>
      <c r="T612" s="230">
        <v>0</v>
      </c>
      <c r="U612" s="234"/>
      <c r="V612" s="157">
        <f t="shared" si="265"/>
        <v>0</v>
      </c>
      <c r="AP612" s="219" t="s">
        <v>193</v>
      </c>
      <c r="AR612" s="219" t="s">
        <v>139</v>
      </c>
      <c r="AS612" s="219" t="s">
        <v>79</v>
      </c>
      <c r="AW612" s="219" t="s">
        <v>137</v>
      </c>
      <c r="BC612" s="158">
        <f t="shared" si="266"/>
        <v>0</v>
      </c>
      <c r="BD612" s="158">
        <f t="shared" si="267"/>
        <v>17600</v>
      </c>
      <c r="BE612" s="158">
        <f t="shared" si="268"/>
        <v>0</v>
      </c>
      <c r="BF612" s="158">
        <f t="shared" si="269"/>
        <v>0</v>
      </c>
      <c r="BG612" s="158">
        <f t="shared" si="270"/>
        <v>0</v>
      </c>
      <c r="BH612" s="219" t="s">
        <v>79</v>
      </c>
      <c r="BI612" s="158">
        <f t="shared" si="271"/>
        <v>17600</v>
      </c>
      <c r="BJ612" s="219" t="s">
        <v>193</v>
      </c>
      <c r="BK612" s="219" t="s">
        <v>1759</v>
      </c>
      <c r="BO612" s="315"/>
      <c r="BP612" s="316">
        <f t="shared" si="272"/>
        <v>0</v>
      </c>
      <c r="BQ612" s="317"/>
      <c r="BR612" s="316">
        <f t="shared" si="273"/>
        <v>0</v>
      </c>
      <c r="BS612" s="315"/>
      <c r="BT612" s="316">
        <f t="shared" si="274"/>
        <v>0</v>
      </c>
    </row>
    <row r="613" spans="1:72" s="217" customFormat="1" ht="16.5" customHeight="1" x14ac:dyDescent="0.2">
      <c r="A613" s="198"/>
      <c r="B613" s="26"/>
      <c r="C613" s="170" t="s">
        <v>1760</v>
      </c>
      <c r="D613" s="151" t="s">
        <v>139</v>
      </c>
      <c r="E613" s="261" t="s">
        <v>1761</v>
      </c>
      <c r="F613" s="262" t="s">
        <v>1762</v>
      </c>
      <c r="G613" s="151" t="s">
        <v>859</v>
      </c>
      <c r="H613" s="302">
        <v>321.77999999999997</v>
      </c>
      <c r="I613" s="152">
        <v>1.56</v>
      </c>
      <c r="J613" s="153">
        <f t="shared" si="262"/>
        <v>501.98</v>
      </c>
      <c r="K613" s="262" t="s">
        <v>143</v>
      </c>
      <c r="L613" s="30"/>
      <c r="M613" s="154" t="s">
        <v>1</v>
      </c>
      <c r="N613" s="155" t="s">
        <v>38</v>
      </c>
      <c r="O613" s="51"/>
      <c r="P613" s="156">
        <f t="shared" si="263"/>
        <v>0</v>
      </c>
      <c r="Q613" s="156">
        <v>0</v>
      </c>
      <c r="R613" s="156">
        <f t="shared" si="264"/>
        <v>0</v>
      </c>
      <c r="S613" s="230"/>
      <c r="T613" s="230">
        <v>0</v>
      </c>
      <c r="U613" s="234"/>
      <c r="V613" s="157">
        <f t="shared" si="265"/>
        <v>0</v>
      </c>
      <c r="AP613" s="219" t="s">
        <v>193</v>
      </c>
      <c r="AR613" s="219" t="s">
        <v>139</v>
      </c>
      <c r="AS613" s="219" t="s">
        <v>79</v>
      </c>
      <c r="AW613" s="219" t="s">
        <v>137</v>
      </c>
      <c r="BC613" s="158">
        <f t="shared" si="266"/>
        <v>0</v>
      </c>
      <c r="BD613" s="158">
        <f t="shared" si="267"/>
        <v>501.98</v>
      </c>
      <c r="BE613" s="158">
        <f t="shared" si="268"/>
        <v>0</v>
      </c>
      <c r="BF613" s="158">
        <f t="shared" si="269"/>
        <v>0</v>
      </c>
      <c r="BG613" s="158">
        <f t="shared" si="270"/>
        <v>0</v>
      </c>
      <c r="BH613" s="219" t="s">
        <v>79</v>
      </c>
      <c r="BI613" s="158">
        <f t="shared" si="271"/>
        <v>501.98</v>
      </c>
      <c r="BJ613" s="219" t="s">
        <v>193</v>
      </c>
      <c r="BK613" s="219" t="s">
        <v>1763</v>
      </c>
      <c r="BO613" s="315"/>
      <c r="BP613" s="316">
        <f t="shared" si="272"/>
        <v>0</v>
      </c>
      <c r="BQ613" s="317"/>
      <c r="BR613" s="316">
        <f t="shared" si="273"/>
        <v>0</v>
      </c>
      <c r="BS613" s="315"/>
      <c r="BT613" s="316">
        <f t="shared" si="274"/>
        <v>0</v>
      </c>
    </row>
    <row r="614" spans="1:72" s="9" customFormat="1" ht="22.9" customHeight="1" x14ac:dyDescent="0.3">
      <c r="A614" s="198"/>
      <c r="B614" s="135"/>
      <c r="C614" s="185"/>
      <c r="D614" s="137" t="s">
        <v>65</v>
      </c>
      <c r="E614" s="149" t="s">
        <v>1764</v>
      </c>
      <c r="F614" s="149" t="s">
        <v>1765</v>
      </c>
      <c r="G614" s="136"/>
      <c r="H614" s="297"/>
      <c r="I614" s="139"/>
      <c r="J614" s="150">
        <f>BI614</f>
        <v>34758.9</v>
      </c>
      <c r="K614" s="136"/>
      <c r="L614" s="141"/>
      <c r="M614" s="142"/>
      <c r="N614" s="143"/>
      <c r="O614" s="143"/>
      <c r="P614" s="144">
        <f>SUM(P615:P616)</f>
        <v>0</v>
      </c>
      <c r="Q614" s="143"/>
      <c r="R614" s="144">
        <f>SUM(R615:R616)</f>
        <v>0</v>
      </c>
      <c r="S614" s="221">
        <f>SUM(S615:S616)</f>
        <v>0</v>
      </c>
      <c r="T614" s="222"/>
      <c r="U614" s="223">
        <f>SUM(U615:U616)</f>
        <v>0</v>
      </c>
      <c r="V614" s="145">
        <f>SUM(V615:V616)</f>
        <v>0</v>
      </c>
      <c r="AP614" s="146" t="s">
        <v>79</v>
      </c>
      <c r="AR614" s="147" t="s">
        <v>65</v>
      </c>
      <c r="AS614" s="147" t="s">
        <v>73</v>
      </c>
      <c r="AW614" s="146" t="s">
        <v>137</v>
      </c>
      <c r="BI614" s="148">
        <f>SUM(BI615:BI616)</f>
        <v>34758.9</v>
      </c>
      <c r="BO614" s="312"/>
      <c r="BP614" s="313">
        <f>SUM(BP615:BP616)</f>
        <v>0</v>
      </c>
      <c r="BQ614" s="314"/>
      <c r="BR614" s="313">
        <f>SUM(BR615:BR616)</f>
        <v>0</v>
      </c>
      <c r="BS614" s="312"/>
      <c r="BT614" s="313">
        <f>SUM(BT615:BT616)</f>
        <v>0</v>
      </c>
    </row>
    <row r="615" spans="1:72" s="217" customFormat="1" ht="22.5" customHeight="1" x14ac:dyDescent="0.2">
      <c r="A615" s="198"/>
      <c r="B615" s="26"/>
      <c r="C615" s="170" t="s">
        <v>1556</v>
      </c>
      <c r="D615" s="151" t="s">
        <v>139</v>
      </c>
      <c r="E615" s="261" t="s">
        <v>1766</v>
      </c>
      <c r="F615" s="262" t="s">
        <v>1767</v>
      </c>
      <c r="G615" s="151" t="s">
        <v>600</v>
      </c>
      <c r="H615" s="298">
        <v>60</v>
      </c>
      <c r="I615" s="152">
        <v>550</v>
      </c>
      <c r="J615" s="153">
        <f>ROUND(I615*H615,2)</f>
        <v>33000</v>
      </c>
      <c r="K615" s="262" t="s">
        <v>143</v>
      </c>
      <c r="L615" s="30"/>
      <c r="M615" s="154" t="s">
        <v>1</v>
      </c>
      <c r="N615" s="155" t="s">
        <v>38</v>
      </c>
      <c r="O615" s="51"/>
      <c r="P615" s="156">
        <f>O615*H615</f>
        <v>0</v>
      </c>
      <c r="Q615" s="156">
        <v>0</v>
      </c>
      <c r="R615" s="156">
        <f>Q615*H615</f>
        <v>0</v>
      </c>
      <c r="S615" s="230"/>
      <c r="T615" s="230">
        <v>0</v>
      </c>
      <c r="U615" s="234"/>
      <c r="V615" s="157">
        <f>T615*H615</f>
        <v>0</v>
      </c>
      <c r="AP615" s="219" t="s">
        <v>193</v>
      </c>
      <c r="AR615" s="219" t="s">
        <v>139</v>
      </c>
      <c r="AS615" s="219" t="s">
        <v>79</v>
      </c>
      <c r="AW615" s="219" t="s">
        <v>137</v>
      </c>
      <c r="BC615" s="158">
        <f>IF(N615="základní",J615,0)</f>
        <v>0</v>
      </c>
      <c r="BD615" s="158">
        <f>IF(N615="snížená",J615,0)</f>
        <v>33000</v>
      </c>
      <c r="BE615" s="158">
        <f>IF(N615="zákl. přenesená",J615,0)</f>
        <v>0</v>
      </c>
      <c r="BF615" s="158">
        <f>IF(N615="sníž. přenesená",J615,0)</f>
        <v>0</v>
      </c>
      <c r="BG615" s="158">
        <f>IF(N615="nulová",J615,0)</f>
        <v>0</v>
      </c>
      <c r="BH615" s="219" t="s">
        <v>79</v>
      </c>
      <c r="BI615" s="158">
        <f>ROUND(I615*H615,2)</f>
        <v>33000</v>
      </c>
      <c r="BJ615" s="219" t="s">
        <v>193</v>
      </c>
      <c r="BK615" s="219" t="s">
        <v>1768</v>
      </c>
      <c r="BO615" s="315"/>
      <c r="BP615" s="316">
        <f t="shared" ref="BP615:BP616" si="275">BO615*I615</f>
        <v>0</v>
      </c>
      <c r="BQ615" s="317"/>
      <c r="BR615" s="316">
        <f t="shared" ref="BR615:BR616" si="276">BQ615*I615</f>
        <v>0</v>
      </c>
      <c r="BS615" s="315"/>
      <c r="BT615" s="316">
        <f t="shared" ref="BT615:BT616" si="277">BS615*I615</f>
        <v>0</v>
      </c>
    </row>
    <row r="616" spans="1:72" s="217" customFormat="1" ht="16.5" customHeight="1" x14ac:dyDescent="0.2">
      <c r="A616" s="198"/>
      <c r="B616" s="26"/>
      <c r="C616" s="170" t="s">
        <v>1769</v>
      </c>
      <c r="D616" s="151" t="s">
        <v>139</v>
      </c>
      <c r="E616" s="261" t="s">
        <v>1770</v>
      </c>
      <c r="F616" s="262" t="s">
        <v>1771</v>
      </c>
      <c r="G616" s="151" t="s">
        <v>859</v>
      </c>
      <c r="H616" s="302">
        <v>330</v>
      </c>
      <c r="I616" s="152">
        <v>5.33</v>
      </c>
      <c r="J616" s="153">
        <f>ROUND(I616*H616,2)</f>
        <v>1758.9</v>
      </c>
      <c r="K616" s="262" t="s">
        <v>143</v>
      </c>
      <c r="L616" s="30"/>
      <c r="M616" s="154" t="s">
        <v>1</v>
      </c>
      <c r="N616" s="155" t="s">
        <v>38</v>
      </c>
      <c r="O616" s="51"/>
      <c r="P616" s="156">
        <f>O616*H616</f>
        <v>0</v>
      </c>
      <c r="Q616" s="156">
        <v>0</v>
      </c>
      <c r="R616" s="156">
        <f>Q616*H616</f>
        <v>0</v>
      </c>
      <c r="S616" s="230"/>
      <c r="T616" s="230">
        <v>0</v>
      </c>
      <c r="U616" s="234"/>
      <c r="V616" s="157">
        <f>T616*H616</f>
        <v>0</v>
      </c>
      <c r="AP616" s="219" t="s">
        <v>193</v>
      </c>
      <c r="AR616" s="219" t="s">
        <v>139</v>
      </c>
      <c r="AS616" s="219" t="s">
        <v>79</v>
      </c>
      <c r="AW616" s="219" t="s">
        <v>137</v>
      </c>
      <c r="BC616" s="158">
        <f>IF(N616="základní",J616,0)</f>
        <v>0</v>
      </c>
      <c r="BD616" s="158">
        <f>IF(N616="snížená",J616,0)</f>
        <v>1758.9</v>
      </c>
      <c r="BE616" s="158">
        <f>IF(N616="zákl. přenesená",J616,0)</f>
        <v>0</v>
      </c>
      <c r="BF616" s="158">
        <f>IF(N616="sníž. přenesená",J616,0)</f>
        <v>0</v>
      </c>
      <c r="BG616" s="158">
        <f>IF(N616="nulová",J616,0)</f>
        <v>0</v>
      </c>
      <c r="BH616" s="219" t="s">
        <v>79</v>
      </c>
      <c r="BI616" s="158">
        <f>ROUND(I616*H616,2)</f>
        <v>1758.9</v>
      </c>
      <c r="BJ616" s="219" t="s">
        <v>193</v>
      </c>
      <c r="BK616" s="219" t="s">
        <v>1772</v>
      </c>
      <c r="BO616" s="315"/>
      <c r="BP616" s="316">
        <f t="shared" si="275"/>
        <v>0</v>
      </c>
      <c r="BQ616" s="317"/>
      <c r="BR616" s="316">
        <f t="shared" si="276"/>
        <v>0</v>
      </c>
      <c r="BS616" s="315"/>
      <c r="BT616" s="316">
        <f t="shared" si="277"/>
        <v>0</v>
      </c>
    </row>
    <row r="617" spans="1:72" s="9" customFormat="1" ht="22.9" customHeight="1" x14ac:dyDescent="0.3">
      <c r="A617" s="198"/>
      <c r="B617" s="135"/>
      <c r="C617" s="185"/>
      <c r="D617" s="137" t="s">
        <v>65</v>
      </c>
      <c r="E617" s="149" t="s">
        <v>1773</v>
      </c>
      <c r="F617" s="149" t="s">
        <v>1774</v>
      </c>
      <c r="G617" s="136"/>
      <c r="H617" s="297"/>
      <c r="I617" s="139"/>
      <c r="J617" s="150">
        <f>BI617</f>
        <v>364284.58999999997</v>
      </c>
      <c r="K617" s="136"/>
      <c r="L617" s="141"/>
      <c r="M617" s="142"/>
      <c r="N617" s="143"/>
      <c r="O617" s="143"/>
      <c r="P617" s="144">
        <f>SUM(P618:P648)</f>
        <v>0</v>
      </c>
      <c r="Q617" s="143"/>
      <c r="R617" s="144">
        <f>SUM(R618:R648)</f>
        <v>0.67213999999999996</v>
      </c>
      <c r="S617" s="221">
        <f>SUM(S618:S648)</f>
        <v>0</v>
      </c>
      <c r="T617" s="222"/>
      <c r="U617" s="223">
        <f>SUM(U618:U648)</f>
        <v>0</v>
      </c>
      <c r="V617" s="145">
        <f>SUM(V618:V648)</f>
        <v>0</v>
      </c>
      <c r="AP617" s="146" t="s">
        <v>79</v>
      </c>
      <c r="AR617" s="147" t="s">
        <v>65</v>
      </c>
      <c r="AS617" s="147" t="s">
        <v>73</v>
      </c>
      <c r="AW617" s="146" t="s">
        <v>137</v>
      </c>
      <c r="BI617" s="148">
        <f>SUM(BI618:BI648)</f>
        <v>364284.58999999997</v>
      </c>
      <c r="BO617" s="312"/>
      <c r="BP617" s="313">
        <f>SUM(BP618:BP648)</f>
        <v>0</v>
      </c>
      <c r="BQ617" s="314"/>
      <c r="BR617" s="313">
        <f>SUM(BR618:BR648)</f>
        <v>0</v>
      </c>
      <c r="BS617" s="312"/>
      <c r="BT617" s="313">
        <f>SUM(BT618:BT648)</f>
        <v>0</v>
      </c>
    </row>
    <row r="618" spans="1:72" s="217" customFormat="1" ht="22.5" customHeight="1" x14ac:dyDescent="0.2">
      <c r="A618" s="198"/>
      <c r="B618" s="26"/>
      <c r="C618" s="170" t="s">
        <v>1775</v>
      </c>
      <c r="D618" s="151" t="s">
        <v>139</v>
      </c>
      <c r="E618" s="261" t="s">
        <v>1776</v>
      </c>
      <c r="F618" s="262" t="s">
        <v>1777</v>
      </c>
      <c r="G618" s="151" t="s">
        <v>223</v>
      </c>
      <c r="H618" s="298">
        <v>8.7639999999999993</v>
      </c>
      <c r="I618" s="152">
        <v>9990</v>
      </c>
      <c r="J618" s="153">
        <f t="shared" ref="J618:J648" si="278">ROUND(I618*H618,2)</f>
        <v>87552.36</v>
      </c>
      <c r="K618" s="262" t="s">
        <v>1</v>
      </c>
      <c r="L618" s="30"/>
      <c r="M618" s="154" t="s">
        <v>1</v>
      </c>
      <c r="N618" s="155" t="s">
        <v>38</v>
      </c>
      <c r="O618" s="51"/>
      <c r="P618" s="156">
        <f t="shared" ref="P618:P648" si="279">O618*H618</f>
        <v>0</v>
      </c>
      <c r="Q618" s="156">
        <v>0</v>
      </c>
      <c r="R618" s="156">
        <f t="shared" ref="R618:R648" si="280">Q618*H618</f>
        <v>0</v>
      </c>
      <c r="S618" s="230"/>
      <c r="T618" s="230">
        <v>0</v>
      </c>
      <c r="U618" s="234"/>
      <c r="V618" s="157">
        <f t="shared" ref="V618:V648" si="281">T618*H618</f>
        <v>0</v>
      </c>
      <c r="AP618" s="219" t="s">
        <v>193</v>
      </c>
      <c r="AR618" s="219" t="s">
        <v>139</v>
      </c>
      <c r="AS618" s="219" t="s">
        <v>79</v>
      </c>
      <c r="AW618" s="219" t="s">
        <v>137</v>
      </c>
      <c r="BC618" s="158">
        <f t="shared" ref="BC618:BC648" si="282">IF(N618="základní",J618,0)</f>
        <v>0</v>
      </c>
      <c r="BD618" s="158">
        <f t="shared" ref="BD618:BD648" si="283">IF(N618="snížená",J618,0)</f>
        <v>87552.36</v>
      </c>
      <c r="BE618" s="158">
        <f t="shared" ref="BE618:BE648" si="284">IF(N618="zákl. přenesená",J618,0)</f>
        <v>0</v>
      </c>
      <c r="BF618" s="158">
        <f t="shared" ref="BF618:BF648" si="285">IF(N618="sníž. přenesená",J618,0)</f>
        <v>0</v>
      </c>
      <c r="BG618" s="158">
        <f t="shared" ref="BG618:BG648" si="286">IF(N618="nulová",J618,0)</f>
        <v>0</v>
      </c>
      <c r="BH618" s="219" t="s">
        <v>79</v>
      </c>
      <c r="BI618" s="158">
        <f t="shared" ref="BI618:BI648" si="287">ROUND(I618*H618,2)</f>
        <v>87552.36</v>
      </c>
      <c r="BJ618" s="219" t="s">
        <v>193</v>
      </c>
      <c r="BK618" s="219" t="s">
        <v>1778</v>
      </c>
      <c r="BO618" s="315"/>
      <c r="BP618" s="316">
        <f t="shared" ref="BP618:BP634" si="288">BO618*I618</f>
        <v>0</v>
      </c>
      <c r="BQ618" s="317"/>
      <c r="BR618" s="316">
        <f t="shared" ref="BR618:BR634" si="289">BQ618*I618</f>
        <v>0</v>
      </c>
      <c r="BS618" s="315"/>
      <c r="BT618" s="316">
        <f t="shared" ref="BT618:BT634" si="290">BS618*I618</f>
        <v>0</v>
      </c>
    </row>
    <row r="619" spans="1:72" s="217" customFormat="1" ht="16.5" customHeight="1" x14ac:dyDescent="0.2">
      <c r="A619" s="198"/>
      <c r="B619" s="26"/>
      <c r="C619" s="170" t="s">
        <v>1779</v>
      </c>
      <c r="D619" s="151" t="s">
        <v>139</v>
      </c>
      <c r="E619" s="261" t="s">
        <v>1780</v>
      </c>
      <c r="F619" s="262" t="s">
        <v>1781</v>
      </c>
      <c r="G619" s="151" t="s">
        <v>257</v>
      </c>
      <c r="H619" s="298">
        <v>12</v>
      </c>
      <c r="I619" s="152">
        <v>350</v>
      </c>
      <c r="J619" s="153">
        <f t="shared" si="278"/>
        <v>4200</v>
      </c>
      <c r="K619" s="262" t="s">
        <v>143</v>
      </c>
      <c r="L619" s="30"/>
      <c r="M619" s="154" t="s">
        <v>1</v>
      </c>
      <c r="N619" s="155" t="s">
        <v>38</v>
      </c>
      <c r="O619" s="51"/>
      <c r="P619" s="156">
        <f t="shared" si="279"/>
        <v>0</v>
      </c>
      <c r="Q619" s="156">
        <v>0</v>
      </c>
      <c r="R619" s="156">
        <f t="shared" si="280"/>
        <v>0</v>
      </c>
      <c r="S619" s="230"/>
      <c r="T619" s="230">
        <v>0</v>
      </c>
      <c r="U619" s="234"/>
      <c r="V619" s="157">
        <f t="shared" si="281"/>
        <v>0</v>
      </c>
      <c r="AP619" s="219" t="s">
        <v>193</v>
      </c>
      <c r="AR619" s="219" t="s">
        <v>139</v>
      </c>
      <c r="AS619" s="219" t="s">
        <v>79</v>
      </c>
      <c r="AW619" s="219" t="s">
        <v>137</v>
      </c>
      <c r="BC619" s="158">
        <f t="shared" si="282"/>
        <v>0</v>
      </c>
      <c r="BD619" s="158">
        <f t="shared" si="283"/>
        <v>4200</v>
      </c>
      <c r="BE619" s="158">
        <f t="shared" si="284"/>
        <v>0</v>
      </c>
      <c r="BF619" s="158">
        <f t="shared" si="285"/>
        <v>0</v>
      </c>
      <c r="BG619" s="158">
        <f t="shared" si="286"/>
        <v>0</v>
      </c>
      <c r="BH619" s="219" t="s">
        <v>79</v>
      </c>
      <c r="BI619" s="158">
        <f t="shared" si="287"/>
        <v>4200</v>
      </c>
      <c r="BJ619" s="219" t="s">
        <v>193</v>
      </c>
      <c r="BK619" s="219" t="s">
        <v>1782</v>
      </c>
      <c r="BO619" s="315"/>
      <c r="BP619" s="316">
        <f t="shared" si="288"/>
        <v>0</v>
      </c>
      <c r="BQ619" s="317"/>
      <c r="BR619" s="316">
        <f t="shared" si="289"/>
        <v>0</v>
      </c>
      <c r="BS619" s="315"/>
      <c r="BT619" s="316">
        <f t="shared" si="290"/>
        <v>0</v>
      </c>
    </row>
    <row r="620" spans="1:72" s="217" customFormat="1" ht="16.5" customHeight="1" x14ac:dyDescent="0.2">
      <c r="A620" s="198"/>
      <c r="B620" s="26"/>
      <c r="C620" s="170" t="s">
        <v>1783</v>
      </c>
      <c r="D620" s="151" t="s">
        <v>139</v>
      </c>
      <c r="E620" s="261" t="s">
        <v>1784</v>
      </c>
      <c r="F620" s="262" t="s">
        <v>1785</v>
      </c>
      <c r="G620" s="151" t="s">
        <v>257</v>
      </c>
      <c r="H620" s="298">
        <v>1</v>
      </c>
      <c r="I620" s="152">
        <v>750</v>
      </c>
      <c r="J620" s="153">
        <f t="shared" si="278"/>
        <v>750</v>
      </c>
      <c r="K620" s="262" t="s">
        <v>143</v>
      </c>
      <c r="L620" s="30"/>
      <c r="M620" s="154" t="s">
        <v>1</v>
      </c>
      <c r="N620" s="155" t="s">
        <v>38</v>
      </c>
      <c r="O620" s="51"/>
      <c r="P620" s="156">
        <f t="shared" si="279"/>
        <v>0</v>
      </c>
      <c r="Q620" s="156">
        <v>0</v>
      </c>
      <c r="R620" s="156">
        <f t="shared" si="280"/>
        <v>0</v>
      </c>
      <c r="S620" s="230"/>
      <c r="T620" s="230">
        <v>0</v>
      </c>
      <c r="U620" s="234"/>
      <c r="V620" s="157">
        <f t="shared" si="281"/>
        <v>0</v>
      </c>
      <c r="AP620" s="219" t="s">
        <v>193</v>
      </c>
      <c r="AR620" s="219" t="s">
        <v>139</v>
      </c>
      <c r="AS620" s="219" t="s">
        <v>79</v>
      </c>
      <c r="AW620" s="219" t="s">
        <v>137</v>
      </c>
      <c r="BC620" s="158">
        <f t="shared" si="282"/>
        <v>0</v>
      </c>
      <c r="BD620" s="158">
        <f t="shared" si="283"/>
        <v>750</v>
      </c>
      <c r="BE620" s="158">
        <f t="shared" si="284"/>
        <v>0</v>
      </c>
      <c r="BF620" s="158">
        <f t="shared" si="285"/>
        <v>0</v>
      </c>
      <c r="BG620" s="158">
        <f t="shared" si="286"/>
        <v>0</v>
      </c>
      <c r="BH620" s="219" t="s">
        <v>79</v>
      </c>
      <c r="BI620" s="158">
        <f t="shared" si="287"/>
        <v>750</v>
      </c>
      <c r="BJ620" s="219" t="s">
        <v>193</v>
      </c>
      <c r="BK620" s="219" t="s">
        <v>1786</v>
      </c>
      <c r="BO620" s="315"/>
      <c r="BP620" s="316">
        <f t="shared" si="288"/>
        <v>0</v>
      </c>
      <c r="BQ620" s="317"/>
      <c r="BR620" s="316">
        <f t="shared" si="289"/>
        <v>0</v>
      </c>
      <c r="BS620" s="315"/>
      <c r="BT620" s="316">
        <f t="shared" si="290"/>
        <v>0</v>
      </c>
    </row>
    <row r="621" spans="1:72" s="217" customFormat="1" ht="16.5" customHeight="1" x14ac:dyDescent="0.2">
      <c r="A621" s="198"/>
      <c r="B621" s="26"/>
      <c r="C621" s="170" t="s">
        <v>1787</v>
      </c>
      <c r="D621" s="151" t="s">
        <v>139</v>
      </c>
      <c r="E621" s="261" t="s">
        <v>1788</v>
      </c>
      <c r="F621" s="262" t="s">
        <v>1789</v>
      </c>
      <c r="G621" s="151" t="s">
        <v>257</v>
      </c>
      <c r="H621" s="298">
        <v>7</v>
      </c>
      <c r="I621" s="152">
        <v>750</v>
      </c>
      <c r="J621" s="153">
        <f t="shared" si="278"/>
        <v>5250</v>
      </c>
      <c r="K621" s="262" t="s">
        <v>143</v>
      </c>
      <c r="L621" s="30"/>
      <c r="M621" s="154" t="s">
        <v>1</v>
      </c>
      <c r="N621" s="155" t="s">
        <v>38</v>
      </c>
      <c r="O621" s="51"/>
      <c r="P621" s="156">
        <f t="shared" si="279"/>
        <v>0</v>
      </c>
      <c r="Q621" s="156">
        <v>0</v>
      </c>
      <c r="R621" s="156">
        <f t="shared" si="280"/>
        <v>0</v>
      </c>
      <c r="S621" s="230"/>
      <c r="T621" s="230">
        <v>0</v>
      </c>
      <c r="U621" s="234"/>
      <c r="V621" s="157">
        <f t="shared" si="281"/>
        <v>0</v>
      </c>
      <c r="AP621" s="219" t="s">
        <v>193</v>
      </c>
      <c r="AR621" s="219" t="s">
        <v>139</v>
      </c>
      <c r="AS621" s="219" t="s">
        <v>79</v>
      </c>
      <c r="AW621" s="219" t="s">
        <v>137</v>
      </c>
      <c r="BC621" s="158">
        <f t="shared" si="282"/>
        <v>0</v>
      </c>
      <c r="BD621" s="158">
        <f t="shared" si="283"/>
        <v>5250</v>
      </c>
      <c r="BE621" s="158">
        <f t="shared" si="284"/>
        <v>0</v>
      </c>
      <c r="BF621" s="158">
        <f t="shared" si="285"/>
        <v>0</v>
      </c>
      <c r="BG621" s="158">
        <f t="shared" si="286"/>
        <v>0</v>
      </c>
      <c r="BH621" s="219" t="s">
        <v>79</v>
      </c>
      <c r="BI621" s="158">
        <f t="shared" si="287"/>
        <v>5250</v>
      </c>
      <c r="BJ621" s="219" t="s">
        <v>193</v>
      </c>
      <c r="BK621" s="219" t="s">
        <v>1790</v>
      </c>
      <c r="BO621" s="315"/>
      <c r="BP621" s="316">
        <f t="shared" si="288"/>
        <v>0</v>
      </c>
      <c r="BQ621" s="317"/>
      <c r="BR621" s="316">
        <f t="shared" si="289"/>
        <v>0</v>
      </c>
      <c r="BS621" s="315"/>
      <c r="BT621" s="316">
        <f t="shared" si="290"/>
        <v>0</v>
      </c>
    </row>
    <row r="622" spans="1:72" s="217" customFormat="1" ht="16.5" customHeight="1" x14ac:dyDescent="0.2">
      <c r="A622" s="198"/>
      <c r="B622" s="26"/>
      <c r="C622" s="170" t="s">
        <v>1791</v>
      </c>
      <c r="D622" s="151" t="s">
        <v>139</v>
      </c>
      <c r="E622" s="261" t="s">
        <v>1792</v>
      </c>
      <c r="F622" s="262" t="s">
        <v>1793</v>
      </c>
      <c r="G622" s="151" t="s">
        <v>257</v>
      </c>
      <c r="H622" s="298">
        <v>0</v>
      </c>
      <c r="I622" s="152">
        <v>750</v>
      </c>
      <c r="J622" s="153">
        <f t="shared" si="278"/>
        <v>0</v>
      </c>
      <c r="K622" s="262" t="s">
        <v>143</v>
      </c>
      <c r="L622" s="30"/>
      <c r="M622" s="154" t="s">
        <v>1</v>
      </c>
      <c r="N622" s="155" t="s">
        <v>38</v>
      </c>
      <c r="O622" s="51"/>
      <c r="P622" s="156">
        <f t="shared" si="279"/>
        <v>0</v>
      </c>
      <c r="Q622" s="156">
        <v>0</v>
      </c>
      <c r="R622" s="156">
        <f t="shared" si="280"/>
        <v>0</v>
      </c>
      <c r="S622" s="230"/>
      <c r="T622" s="230">
        <v>0</v>
      </c>
      <c r="U622" s="234"/>
      <c r="V622" s="157">
        <f t="shared" si="281"/>
        <v>0</v>
      </c>
      <c r="AP622" s="219" t="s">
        <v>193</v>
      </c>
      <c r="AR622" s="219" t="s">
        <v>139</v>
      </c>
      <c r="AS622" s="219" t="s">
        <v>79</v>
      </c>
      <c r="AW622" s="219" t="s">
        <v>137</v>
      </c>
      <c r="BC622" s="158">
        <f t="shared" si="282"/>
        <v>0</v>
      </c>
      <c r="BD622" s="158">
        <f t="shared" si="283"/>
        <v>0</v>
      </c>
      <c r="BE622" s="158">
        <f t="shared" si="284"/>
        <v>0</v>
      </c>
      <c r="BF622" s="158">
        <f t="shared" si="285"/>
        <v>0</v>
      </c>
      <c r="BG622" s="158">
        <f t="shared" si="286"/>
        <v>0</v>
      </c>
      <c r="BH622" s="219" t="s">
        <v>79</v>
      </c>
      <c r="BI622" s="158">
        <f t="shared" si="287"/>
        <v>0</v>
      </c>
      <c r="BJ622" s="219" t="s">
        <v>193</v>
      </c>
      <c r="BK622" s="219" t="s">
        <v>1794</v>
      </c>
      <c r="BO622" s="315"/>
      <c r="BP622" s="316">
        <f t="shared" si="288"/>
        <v>0</v>
      </c>
      <c r="BQ622" s="317"/>
      <c r="BR622" s="316">
        <f t="shared" si="289"/>
        <v>0</v>
      </c>
      <c r="BS622" s="315"/>
      <c r="BT622" s="316">
        <f t="shared" si="290"/>
        <v>0</v>
      </c>
    </row>
    <row r="623" spans="1:72" s="217" customFormat="1" ht="16.5" customHeight="1" x14ac:dyDescent="0.2">
      <c r="A623" s="198"/>
      <c r="B623" s="26"/>
      <c r="C623" s="170" t="s">
        <v>1795</v>
      </c>
      <c r="D623" s="151" t="s">
        <v>139</v>
      </c>
      <c r="E623" s="261" t="s">
        <v>1796</v>
      </c>
      <c r="F623" s="262" t="s">
        <v>1797</v>
      </c>
      <c r="G623" s="151" t="s">
        <v>257</v>
      </c>
      <c r="H623" s="298">
        <v>3</v>
      </c>
      <c r="I623" s="152">
        <v>1600</v>
      </c>
      <c r="J623" s="153">
        <f t="shared" si="278"/>
        <v>4800</v>
      </c>
      <c r="K623" s="262" t="s">
        <v>143</v>
      </c>
      <c r="L623" s="30"/>
      <c r="M623" s="154" t="s">
        <v>1</v>
      </c>
      <c r="N623" s="155" t="s">
        <v>38</v>
      </c>
      <c r="O623" s="51"/>
      <c r="P623" s="156">
        <f t="shared" si="279"/>
        <v>0</v>
      </c>
      <c r="Q623" s="156">
        <v>0</v>
      </c>
      <c r="R623" s="156">
        <f t="shared" si="280"/>
        <v>0</v>
      </c>
      <c r="S623" s="230"/>
      <c r="T623" s="230">
        <v>0</v>
      </c>
      <c r="U623" s="234"/>
      <c r="V623" s="157">
        <f t="shared" si="281"/>
        <v>0</v>
      </c>
      <c r="AP623" s="219" t="s">
        <v>193</v>
      </c>
      <c r="AR623" s="219" t="s">
        <v>139</v>
      </c>
      <c r="AS623" s="219" t="s">
        <v>79</v>
      </c>
      <c r="AW623" s="219" t="s">
        <v>137</v>
      </c>
      <c r="BC623" s="158">
        <f t="shared" si="282"/>
        <v>0</v>
      </c>
      <c r="BD623" s="158">
        <f t="shared" si="283"/>
        <v>4800</v>
      </c>
      <c r="BE623" s="158">
        <f t="shared" si="284"/>
        <v>0</v>
      </c>
      <c r="BF623" s="158">
        <f t="shared" si="285"/>
        <v>0</v>
      </c>
      <c r="BG623" s="158">
        <f t="shared" si="286"/>
        <v>0</v>
      </c>
      <c r="BH623" s="219" t="s">
        <v>79</v>
      </c>
      <c r="BI623" s="158">
        <f t="shared" si="287"/>
        <v>4800</v>
      </c>
      <c r="BJ623" s="219" t="s">
        <v>193</v>
      </c>
      <c r="BK623" s="219" t="s">
        <v>1798</v>
      </c>
      <c r="BO623" s="315"/>
      <c r="BP623" s="316">
        <f t="shared" si="288"/>
        <v>0</v>
      </c>
      <c r="BQ623" s="317"/>
      <c r="BR623" s="316">
        <f t="shared" si="289"/>
        <v>0</v>
      </c>
      <c r="BS623" s="315"/>
      <c r="BT623" s="316">
        <f t="shared" si="290"/>
        <v>0</v>
      </c>
    </row>
    <row r="624" spans="1:72" s="217" customFormat="1" ht="16.5" customHeight="1" x14ac:dyDescent="0.2">
      <c r="A624" s="198"/>
      <c r="B624" s="26"/>
      <c r="C624" s="186" t="s">
        <v>1799</v>
      </c>
      <c r="D624" s="159" t="s">
        <v>203</v>
      </c>
      <c r="E624" s="263" t="s">
        <v>1800</v>
      </c>
      <c r="F624" s="264" t="s">
        <v>1801</v>
      </c>
      <c r="G624" s="159" t="s">
        <v>257</v>
      </c>
      <c r="H624" s="299">
        <v>7</v>
      </c>
      <c r="I624" s="160">
        <v>2890</v>
      </c>
      <c r="J624" s="161">
        <f t="shared" si="278"/>
        <v>20230</v>
      </c>
      <c r="K624" s="264" t="s">
        <v>143</v>
      </c>
      <c r="L624" s="162"/>
      <c r="M624" s="163" t="s">
        <v>1</v>
      </c>
      <c r="N624" s="164" t="s">
        <v>38</v>
      </c>
      <c r="O624" s="51"/>
      <c r="P624" s="156">
        <f t="shared" si="279"/>
        <v>0</v>
      </c>
      <c r="Q624" s="156">
        <v>1.4E-2</v>
      </c>
      <c r="R624" s="156">
        <f t="shared" si="280"/>
        <v>9.8000000000000004E-2</v>
      </c>
      <c r="S624" s="230"/>
      <c r="T624" s="230">
        <v>0</v>
      </c>
      <c r="U624" s="234"/>
      <c r="V624" s="157">
        <f t="shared" si="281"/>
        <v>0</v>
      </c>
      <c r="AP624" s="219" t="s">
        <v>263</v>
      </c>
      <c r="AR624" s="219" t="s">
        <v>203</v>
      </c>
      <c r="AS624" s="219" t="s">
        <v>79</v>
      </c>
      <c r="AW624" s="219" t="s">
        <v>137</v>
      </c>
      <c r="BC624" s="158">
        <f t="shared" si="282"/>
        <v>0</v>
      </c>
      <c r="BD624" s="158">
        <f t="shared" si="283"/>
        <v>20230</v>
      </c>
      <c r="BE624" s="158">
        <f t="shared" si="284"/>
        <v>0</v>
      </c>
      <c r="BF624" s="158">
        <f t="shared" si="285"/>
        <v>0</v>
      </c>
      <c r="BG624" s="158">
        <f t="shared" si="286"/>
        <v>0</v>
      </c>
      <c r="BH624" s="219" t="s">
        <v>79</v>
      </c>
      <c r="BI624" s="158">
        <f t="shared" si="287"/>
        <v>20230</v>
      </c>
      <c r="BJ624" s="219" t="s">
        <v>193</v>
      </c>
      <c r="BK624" s="219" t="s">
        <v>1802</v>
      </c>
      <c r="BO624" s="315"/>
      <c r="BP624" s="316">
        <f t="shared" si="288"/>
        <v>0</v>
      </c>
      <c r="BQ624" s="317"/>
      <c r="BR624" s="316">
        <f t="shared" si="289"/>
        <v>0</v>
      </c>
      <c r="BS624" s="315"/>
      <c r="BT624" s="316">
        <f t="shared" si="290"/>
        <v>0</v>
      </c>
    </row>
    <row r="625" spans="1:72" s="217" customFormat="1" ht="16.5" customHeight="1" x14ac:dyDescent="0.2">
      <c r="A625" s="198"/>
      <c r="B625" s="26"/>
      <c r="C625" s="186" t="s">
        <v>1803</v>
      </c>
      <c r="D625" s="159" t="s">
        <v>203</v>
      </c>
      <c r="E625" s="263" t="s">
        <v>1804</v>
      </c>
      <c r="F625" s="264" t="s">
        <v>1805</v>
      </c>
      <c r="G625" s="159" t="s">
        <v>257</v>
      </c>
      <c r="H625" s="299">
        <v>3</v>
      </c>
      <c r="I625" s="160">
        <v>2900</v>
      </c>
      <c r="J625" s="161">
        <f t="shared" si="278"/>
        <v>8700</v>
      </c>
      <c r="K625" s="264" t="s">
        <v>143</v>
      </c>
      <c r="L625" s="162"/>
      <c r="M625" s="163" t="s">
        <v>1</v>
      </c>
      <c r="N625" s="164" t="s">
        <v>38</v>
      </c>
      <c r="O625" s="51"/>
      <c r="P625" s="156">
        <f t="shared" si="279"/>
        <v>0</v>
      </c>
      <c r="Q625" s="156">
        <v>1.6E-2</v>
      </c>
      <c r="R625" s="156">
        <f t="shared" si="280"/>
        <v>4.8000000000000001E-2</v>
      </c>
      <c r="S625" s="230"/>
      <c r="T625" s="230">
        <v>0</v>
      </c>
      <c r="U625" s="234"/>
      <c r="V625" s="157">
        <f t="shared" si="281"/>
        <v>0</v>
      </c>
      <c r="AP625" s="219" t="s">
        <v>263</v>
      </c>
      <c r="AR625" s="219" t="s">
        <v>203</v>
      </c>
      <c r="AS625" s="219" t="s">
        <v>79</v>
      </c>
      <c r="AW625" s="219" t="s">
        <v>137</v>
      </c>
      <c r="BC625" s="158">
        <f t="shared" si="282"/>
        <v>0</v>
      </c>
      <c r="BD625" s="158">
        <f t="shared" si="283"/>
        <v>8700</v>
      </c>
      <c r="BE625" s="158">
        <f t="shared" si="284"/>
        <v>0</v>
      </c>
      <c r="BF625" s="158">
        <f t="shared" si="285"/>
        <v>0</v>
      </c>
      <c r="BG625" s="158">
        <f t="shared" si="286"/>
        <v>0</v>
      </c>
      <c r="BH625" s="219" t="s">
        <v>79</v>
      </c>
      <c r="BI625" s="158">
        <f t="shared" si="287"/>
        <v>8700</v>
      </c>
      <c r="BJ625" s="219" t="s">
        <v>193</v>
      </c>
      <c r="BK625" s="219" t="s">
        <v>1806</v>
      </c>
      <c r="BO625" s="315"/>
      <c r="BP625" s="316">
        <f t="shared" si="288"/>
        <v>0</v>
      </c>
      <c r="BQ625" s="317"/>
      <c r="BR625" s="316">
        <f t="shared" si="289"/>
        <v>0</v>
      </c>
      <c r="BS625" s="315"/>
      <c r="BT625" s="316">
        <f t="shared" si="290"/>
        <v>0</v>
      </c>
    </row>
    <row r="626" spans="1:72" s="217" customFormat="1" ht="16.5" customHeight="1" x14ac:dyDescent="0.2">
      <c r="A626" s="198"/>
      <c r="B626" s="26"/>
      <c r="C626" s="186" t="s">
        <v>1807</v>
      </c>
      <c r="D626" s="159" t="s">
        <v>203</v>
      </c>
      <c r="E626" s="263" t="s">
        <v>1808</v>
      </c>
      <c r="F626" s="264" t="s">
        <v>1809</v>
      </c>
      <c r="G626" s="159" t="s">
        <v>257</v>
      </c>
      <c r="H626" s="299">
        <v>3</v>
      </c>
      <c r="I626" s="160">
        <v>3900</v>
      </c>
      <c r="J626" s="161">
        <f t="shared" si="278"/>
        <v>11700</v>
      </c>
      <c r="K626" s="264" t="s">
        <v>143</v>
      </c>
      <c r="L626" s="162"/>
      <c r="M626" s="163" t="s">
        <v>1</v>
      </c>
      <c r="N626" s="164" t="s">
        <v>38</v>
      </c>
      <c r="O626" s="51"/>
      <c r="P626" s="156">
        <f t="shared" si="279"/>
        <v>0</v>
      </c>
      <c r="Q626" s="156">
        <v>2.4E-2</v>
      </c>
      <c r="R626" s="156">
        <f t="shared" si="280"/>
        <v>7.2000000000000008E-2</v>
      </c>
      <c r="S626" s="230"/>
      <c r="T626" s="230">
        <v>0</v>
      </c>
      <c r="U626" s="234"/>
      <c r="V626" s="157">
        <f t="shared" si="281"/>
        <v>0</v>
      </c>
      <c r="AP626" s="219" t="s">
        <v>263</v>
      </c>
      <c r="AR626" s="219" t="s">
        <v>203</v>
      </c>
      <c r="AS626" s="219" t="s">
        <v>79</v>
      </c>
      <c r="AW626" s="219" t="s">
        <v>137</v>
      </c>
      <c r="BC626" s="158">
        <f t="shared" si="282"/>
        <v>0</v>
      </c>
      <c r="BD626" s="158">
        <f t="shared" si="283"/>
        <v>11700</v>
      </c>
      <c r="BE626" s="158">
        <f t="shared" si="284"/>
        <v>0</v>
      </c>
      <c r="BF626" s="158">
        <f t="shared" si="285"/>
        <v>0</v>
      </c>
      <c r="BG626" s="158">
        <f t="shared" si="286"/>
        <v>0</v>
      </c>
      <c r="BH626" s="219" t="s">
        <v>79</v>
      </c>
      <c r="BI626" s="158">
        <f t="shared" si="287"/>
        <v>11700</v>
      </c>
      <c r="BJ626" s="219" t="s">
        <v>193</v>
      </c>
      <c r="BK626" s="219" t="s">
        <v>1810</v>
      </c>
      <c r="BO626" s="315"/>
      <c r="BP626" s="316">
        <f t="shared" si="288"/>
        <v>0</v>
      </c>
      <c r="BQ626" s="317"/>
      <c r="BR626" s="316">
        <f t="shared" si="289"/>
        <v>0</v>
      </c>
      <c r="BS626" s="315"/>
      <c r="BT626" s="316">
        <f t="shared" si="290"/>
        <v>0</v>
      </c>
    </row>
    <row r="627" spans="1:72" s="217" customFormat="1" ht="16.5" customHeight="1" x14ac:dyDescent="0.2">
      <c r="A627" s="198"/>
      <c r="B627" s="26"/>
      <c r="C627" s="186" t="s">
        <v>1811</v>
      </c>
      <c r="D627" s="159" t="s">
        <v>203</v>
      </c>
      <c r="E627" s="263" t="s">
        <v>1812</v>
      </c>
      <c r="F627" s="264" t="s">
        <v>1813</v>
      </c>
      <c r="G627" s="159" t="s">
        <v>257</v>
      </c>
      <c r="H627" s="299">
        <v>6</v>
      </c>
      <c r="I627" s="160">
        <v>4200</v>
      </c>
      <c r="J627" s="161">
        <f t="shared" si="278"/>
        <v>25200</v>
      </c>
      <c r="K627" s="264" t="s">
        <v>143</v>
      </c>
      <c r="L627" s="162"/>
      <c r="M627" s="163" t="s">
        <v>1</v>
      </c>
      <c r="N627" s="164" t="s">
        <v>38</v>
      </c>
      <c r="O627" s="51"/>
      <c r="P627" s="156">
        <f t="shared" si="279"/>
        <v>0</v>
      </c>
      <c r="Q627" s="156">
        <v>3.7999999999999999E-2</v>
      </c>
      <c r="R627" s="156">
        <f t="shared" si="280"/>
        <v>0.22799999999999998</v>
      </c>
      <c r="S627" s="230"/>
      <c r="T627" s="230">
        <v>0</v>
      </c>
      <c r="U627" s="234"/>
      <c r="V627" s="157">
        <f t="shared" si="281"/>
        <v>0</v>
      </c>
      <c r="AP627" s="219" t="s">
        <v>263</v>
      </c>
      <c r="AR627" s="219" t="s">
        <v>203</v>
      </c>
      <c r="AS627" s="219" t="s">
        <v>79</v>
      </c>
      <c r="AW627" s="219" t="s">
        <v>137</v>
      </c>
      <c r="BC627" s="158">
        <f t="shared" si="282"/>
        <v>0</v>
      </c>
      <c r="BD627" s="158">
        <f t="shared" si="283"/>
        <v>25200</v>
      </c>
      <c r="BE627" s="158">
        <f t="shared" si="284"/>
        <v>0</v>
      </c>
      <c r="BF627" s="158">
        <f t="shared" si="285"/>
        <v>0</v>
      </c>
      <c r="BG627" s="158">
        <f t="shared" si="286"/>
        <v>0</v>
      </c>
      <c r="BH627" s="219" t="s">
        <v>79</v>
      </c>
      <c r="BI627" s="158">
        <f t="shared" si="287"/>
        <v>25200</v>
      </c>
      <c r="BJ627" s="219" t="s">
        <v>193</v>
      </c>
      <c r="BK627" s="219" t="s">
        <v>1814</v>
      </c>
      <c r="BO627" s="315"/>
      <c r="BP627" s="316">
        <f t="shared" si="288"/>
        <v>0</v>
      </c>
      <c r="BQ627" s="317"/>
      <c r="BR627" s="316">
        <f t="shared" si="289"/>
        <v>0</v>
      </c>
      <c r="BS627" s="315"/>
      <c r="BT627" s="316">
        <f t="shared" si="290"/>
        <v>0</v>
      </c>
    </row>
    <row r="628" spans="1:72" s="217" customFormat="1" ht="16.5" customHeight="1" x14ac:dyDescent="0.2">
      <c r="A628" s="198"/>
      <c r="B628" s="26"/>
      <c r="C628" s="186" t="s">
        <v>1815</v>
      </c>
      <c r="D628" s="159" t="s">
        <v>203</v>
      </c>
      <c r="E628" s="263" t="s">
        <v>1816</v>
      </c>
      <c r="F628" s="264" t="s">
        <v>1817</v>
      </c>
      <c r="G628" s="159" t="s">
        <v>257</v>
      </c>
      <c r="H628" s="299">
        <v>1</v>
      </c>
      <c r="I628" s="160">
        <v>5800</v>
      </c>
      <c r="J628" s="161">
        <f t="shared" si="278"/>
        <v>5800</v>
      </c>
      <c r="K628" s="264" t="s">
        <v>1</v>
      </c>
      <c r="L628" s="162"/>
      <c r="M628" s="163" t="s">
        <v>1</v>
      </c>
      <c r="N628" s="164" t="s">
        <v>38</v>
      </c>
      <c r="O628" s="51"/>
      <c r="P628" s="156">
        <f t="shared" si="279"/>
        <v>0</v>
      </c>
      <c r="Q628" s="156">
        <v>3.7999999999999999E-2</v>
      </c>
      <c r="R628" s="156">
        <f t="shared" si="280"/>
        <v>3.7999999999999999E-2</v>
      </c>
      <c r="S628" s="230"/>
      <c r="T628" s="230">
        <v>0</v>
      </c>
      <c r="U628" s="234"/>
      <c r="V628" s="157">
        <f t="shared" si="281"/>
        <v>0</v>
      </c>
      <c r="AP628" s="219" t="s">
        <v>263</v>
      </c>
      <c r="AR628" s="219" t="s">
        <v>203</v>
      </c>
      <c r="AS628" s="219" t="s">
        <v>79</v>
      </c>
      <c r="AW628" s="219" t="s">
        <v>137</v>
      </c>
      <c r="BC628" s="158">
        <f t="shared" si="282"/>
        <v>0</v>
      </c>
      <c r="BD628" s="158">
        <f t="shared" si="283"/>
        <v>5800</v>
      </c>
      <c r="BE628" s="158">
        <f t="shared" si="284"/>
        <v>0</v>
      </c>
      <c r="BF628" s="158">
        <f t="shared" si="285"/>
        <v>0</v>
      </c>
      <c r="BG628" s="158">
        <f t="shared" si="286"/>
        <v>0</v>
      </c>
      <c r="BH628" s="219" t="s">
        <v>79</v>
      </c>
      <c r="BI628" s="158">
        <f t="shared" si="287"/>
        <v>5800</v>
      </c>
      <c r="BJ628" s="219" t="s">
        <v>193</v>
      </c>
      <c r="BK628" s="219" t="s">
        <v>1818</v>
      </c>
      <c r="BO628" s="315"/>
      <c r="BP628" s="316">
        <f t="shared" si="288"/>
        <v>0</v>
      </c>
      <c r="BQ628" s="317"/>
      <c r="BR628" s="316">
        <f t="shared" si="289"/>
        <v>0</v>
      </c>
      <c r="BS628" s="315"/>
      <c r="BT628" s="316">
        <f t="shared" si="290"/>
        <v>0</v>
      </c>
    </row>
    <row r="629" spans="1:72" s="217" customFormat="1" ht="16.5" customHeight="1" x14ac:dyDescent="0.2">
      <c r="A629" s="198"/>
      <c r="B629" s="26"/>
      <c r="C629" s="186" t="s">
        <v>1819</v>
      </c>
      <c r="D629" s="159" t="s">
        <v>203</v>
      </c>
      <c r="E629" s="263" t="s">
        <v>1820</v>
      </c>
      <c r="F629" s="264" t="s">
        <v>1821</v>
      </c>
      <c r="G629" s="159" t="s">
        <v>257</v>
      </c>
      <c r="H629" s="299">
        <v>0</v>
      </c>
      <c r="I629" s="160">
        <v>4200</v>
      </c>
      <c r="J629" s="161">
        <f t="shared" si="278"/>
        <v>0</v>
      </c>
      <c r="K629" s="264" t="s">
        <v>143</v>
      </c>
      <c r="L629" s="162"/>
      <c r="M629" s="163" t="s">
        <v>1</v>
      </c>
      <c r="N629" s="164" t="s">
        <v>38</v>
      </c>
      <c r="O629" s="51"/>
      <c r="P629" s="156">
        <f t="shared" si="279"/>
        <v>0</v>
      </c>
      <c r="Q629" s="156">
        <v>4.2999999999999997E-2</v>
      </c>
      <c r="R629" s="156">
        <f t="shared" si="280"/>
        <v>0</v>
      </c>
      <c r="S629" s="230"/>
      <c r="T629" s="230">
        <v>0</v>
      </c>
      <c r="U629" s="234"/>
      <c r="V629" s="157">
        <f t="shared" si="281"/>
        <v>0</v>
      </c>
      <c r="AP629" s="219" t="s">
        <v>263</v>
      </c>
      <c r="AR629" s="219" t="s">
        <v>203</v>
      </c>
      <c r="AS629" s="219" t="s">
        <v>79</v>
      </c>
      <c r="AW629" s="219" t="s">
        <v>137</v>
      </c>
      <c r="BC629" s="158">
        <f t="shared" si="282"/>
        <v>0</v>
      </c>
      <c r="BD629" s="158">
        <f t="shared" si="283"/>
        <v>0</v>
      </c>
      <c r="BE629" s="158">
        <f t="shared" si="284"/>
        <v>0</v>
      </c>
      <c r="BF629" s="158">
        <f t="shared" si="285"/>
        <v>0</v>
      </c>
      <c r="BG629" s="158">
        <f t="shared" si="286"/>
        <v>0</v>
      </c>
      <c r="BH629" s="219" t="s">
        <v>79</v>
      </c>
      <c r="BI629" s="158">
        <f t="shared" si="287"/>
        <v>0</v>
      </c>
      <c r="BJ629" s="219" t="s">
        <v>193</v>
      </c>
      <c r="BK629" s="219" t="s">
        <v>1822</v>
      </c>
      <c r="BO629" s="315"/>
      <c r="BP629" s="316">
        <f t="shared" si="288"/>
        <v>0</v>
      </c>
      <c r="BQ629" s="317"/>
      <c r="BR629" s="316">
        <f t="shared" si="289"/>
        <v>0</v>
      </c>
      <c r="BS629" s="315"/>
      <c r="BT629" s="316">
        <f t="shared" si="290"/>
        <v>0</v>
      </c>
    </row>
    <row r="630" spans="1:72" s="217" customFormat="1" ht="16.5" customHeight="1" x14ac:dyDescent="0.2">
      <c r="A630" s="198"/>
      <c r="B630" s="26"/>
      <c r="C630" s="186" t="s">
        <v>1823</v>
      </c>
      <c r="D630" s="159" t="s">
        <v>203</v>
      </c>
      <c r="E630" s="263" t="s">
        <v>1824</v>
      </c>
      <c r="F630" s="264" t="s">
        <v>1825</v>
      </c>
      <c r="G630" s="159" t="s">
        <v>257</v>
      </c>
      <c r="H630" s="299">
        <v>1</v>
      </c>
      <c r="I630" s="160">
        <v>4000</v>
      </c>
      <c r="J630" s="161">
        <f t="shared" si="278"/>
        <v>4000</v>
      </c>
      <c r="K630" s="264" t="s">
        <v>143</v>
      </c>
      <c r="L630" s="162"/>
      <c r="M630" s="163" t="s">
        <v>1</v>
      </c>
      <c r="N630" s="164" t="s">
        <v>38</v>
      </c>
      <c r="O630" s="51"/>
      <c r="P630" s="156">
        <f t="shared" si="279"/>
        <v>0</v>
      </c>
      <c r="Q630" s="156">
        <v>2.3E-2</v>
      </c>
      <c r="R630" s="156">
        <f t="shared" si="280"/>
        <v>2.3E-2</v>
      </c>
      <c r="S630" s="230"/>
      <c r="T630" s="230">
        <v>0</v>
      </c>
      <c r="U630" s="234"/>
      <c r="V630" s="157">
        <f t="shared" si="281"/>
        <v>0</v>
      </c>
      <c r="AP630" s="219" t="s">
        <v>263</v>
      </c>
      <c r="AR630" s="219" t="s">
        <v>203</v>
      </c>
      <c r="AS630" s="219" t="s">
        <v>79</v>
      </c>
      <c r="AW630" s="219" t="s">
        <v>137</v>
      </c>
      <c r="BC630" s="158">
        <f t="shared" si="282"/>
        <v>0</v>
      </c>
      <c r="BD630" s="158">
        <f t="shared" si="283"/>
        <v>4000</v>
      </c>
      <c r="BE630" s="158">
        <f t="shared" si="284"/>
        <v>0</v>
      </c>
      <c r="BF630" s="158">
        <f t="shared" si="285"/>
        <v>0</v>
      </c>
      <c r="BG630" s="158">
        <f t="shared" si="286"/>
        <v>0</v>
      </c>
      <c r="BH630" s="219" t="s">
        <v>79</v>
      </c>
      <c r="BI630" s="158">
        <f t="shared" si="287"/>
        <v>4000</v>
      </c>
      <c r="BJ630" s="219" t="s">
        <v>193</v>
      </c>
      <c r="BK630" s="219" t="s">
        <v>1826</v>
      </c>
      <c r="BO630" s="315"/>
      <c r="BP630" s="316">
        <f t="shared" si="288"/>
        <v>0</v>
      </c>
      <c r="BQ630" s="317"/>
      <c r="BR630" s="316">
        <f t="shared" si="289"/>
        <v>0</v>
      </c>
      <c r="BS630" s="315"/>
      <c r="BT630" s="316">
        <f t="shared" si="290"/>
        <v>0</v>
      </c>
    </row>
    <row r="631" spans="1:72" s="217" customFormat="1" ht="16.5" customHeight="1" x14ac:dyDescent="0.2">
      <c r="A631" s="198"/>
      <c r="B631" s="26"/>
      <c r="C631" s="186" t="s">
        <v>1827</v>
      </c>
      <c r="D631" s="159" t="s">
        <v>203</v>
      </c>
      <c r="E631" s="263" t="s">
        <v>1828</v>
      </c>
      <c r="F631" s="264" t="s">
        <v>1829</v>
      </c>
      <c r="G631" s="159" t="s">
        <v>257</v>
      </c>
      <c r="H631" s="299">
        <v>1</v>
      </c>
      <c r="I631" s="160">
        <v>5500</v>
      </c>
      <c r="J631" s="161">
        <f t="shared" si="278"/>
        <v>5500</v>
      </c>
      <c r="K631" s="264" t="s">
        <v>143</v>
      </c>
      <c r="L631" s="162"/>
      <c r="M631" s="163" t="s">
        <v>1</v>
      </c>
      <c r="N631" s="164" t="s">
        <v>38</v>
      </c>
      <c r="O631" s="51"/>
      <c r="P631" s="156">
        <f t="shared" si="279"/>
        <v>0</v>
      </c>
      <c r="Q631" s="156">
        <v>2.7E-2</v>
      </c>
      <c r="R631" s="156">
        <f t="shared" si="280"/>
        <v>2.7E-2</v>
      </c>
      <c r="S631" s="230"/>
      <c r="T631" s="230">
        <v>0</v>
      </c>
      <c r="U631" s="234"/>
      <c r="V631" s="157">
        <f t="shared" si="281"/>
        <v>0</v>
      </c>
      <c r="AP631" s="219" t="s">
        <v>263</v>
      </c>
      <c r="AR631" s="219" t="s">
        <v>203</v>
      </c>
      <c r="AS631" s="219" t="s">
        <v>79</v>
      </c>
      <c r="AW631" s="219" t="s">
        <v>137</v>
      </c>
      <c r="BC631" s="158">
        <f t="shared" si="282"/>
        <v>0</v>
      </c>
      <c r="BD631" s="158">
        <f t="shared" si="283"/>
        <v>5500</v>
      </c>
      <c r="BE631" s="158">
        <f t="shared" si="284"/>
        <v>0</v>
      </c>
      <c r="BF631" s="158">
        <f t="shared" si="285"/>
        <v>0</v>
      </c>
      <c r="BG631" s="158">
        <f t="shared" si="286"/>
        <v>0</v>
      </c>
      <c r="BH631" s="219" t="s">
        <v>79</v>
      </c>
      <c r="BI631" s="158">
        <f t="shared" si="287"/>
        <v>5500</v>
      </c>
      <c r="BJ631" s="219" t="s">
        <v>193</v>
      </c>
      <c r="BK631" s="219" t="s">
        <v>1830</v>
      </c>
      <c r="BO631" s="315"/>
      <c r="BP631" s="316">
        <f t="shared" si="288"/>
        <v>0</v>
      </c>
      <c r="BQ631" s="317"/>
      <c r="BR631" s="316">
        <f t="shared" si="289"/>
        <v>0</v>
      </c>
      <c r="BS631" s="315"/>
      <c r="BT631" s="316">
        <f t="shared" si="290"/>
        <v>0</v>
      </c>
    </row>
    <row r="632" spans="1:72" s="217" customFormat="1" ht="16.5" customHeight="1" x14ac:dyDescent="0.2">
      <c r="A632" s="198"/>
      <c r="B632" s="26"/>
      <c r="C632" s="186" t="s">
        <v>1831</v>
      </c>
      <c r="D632" s="159" t="s">
        <v>203</v>
      </c>
      <c r="E632" s="263" t="s">
        <v>1832</v>
      </c>
      <c r="F632" s="264" t="s">
        <v>1833</v>
      </c>
      <c r="G632" s="159" t="s">
        <v>257</v>
      </c>
      <c r="H632" s="299">
        <v>1</v>
      </c>
      <c r="I632" s="160">
        <v>5900</v>
      </c>
      <c r="J632" s="161">
        <f t="shared" si="278"/>
        <v>5900</v>
      </c>
      <c r="K632" s="264" t="s">
        <v>143</v>
      </c>
      <c r="L632" s="162"/>
      <c r="M632" s="163" t="s">
        <v>1</v>
      </c>
      <c r="N632" s="164" t="s">
        <v>38</v>
      </c>
      <c r="O632" s="51"/>
      <c r="P632" s="156">
        <f t="shared" si="279"/>
        <v>0</v>
      </c>
      <c r="Q632" s="156">
        <v>0.03</v>
      </c>
      <c r="R632" s="156">
        <f t="shared" si="280"/>
        <v>0.03</v>
      </c>
      <c r="S632" s="230"/>
      <c r="T632" s="230">
        <v>0</v>
      </c>
      <c r="U632" s="234"/>
      <c r="V632" s="157">
        <f t="shared" si="281"/>
        <v>0</v>
      </c>
      <c r="AP632" s="219" t="s">
        <v>263</v>
      </c>
      <c r="AR632" s="219" t="s">
        <v>203</v>
      </c>
      <c r="AS632" s="219" t="s">
        <v>79</v>
      </c>
      <c r="AW632" s="219" t="s">
        <v>137</v>
      </c>
      <c r="BC632" s="158">
        <f t="shared" si="282"/>
        <v>0</v>
      </c>
      <c r="BD632" s="158">
        <f t="shared" si="283"/>
        <v>5900</v>
      </c>
      <c r="BE632" s="158">
        <f t="shared" si="284"/>
        <v>0</v>
      </c>
      <c r="BF632" s="158">
        <f t="shared" si="285"/>
        <v>0</v>
      </c>
      <c r="BG632" s="158">
        <f t="shared" si="286"/>
        <v>0</v>
      </c>
      <c r="BH632" s="219" t="s">
        <v>79</v>
      </c>
      <c r="BI632" s="158">
        <f t="shared" si="287"/>
        <v>5900</v>
      </c>
      <c r="BJ632" s="219" t="s">
        <v>193</v>
      </c>
      <c r="BK632" s="219" t="s">
        <v>1834</v>
      </c>
      <c r="BO632" s="315"/>
      <c r="BP632" s="316">
        <f t="shared" si="288"/>
        <v>0</v>
      </c>
      <c r="BQ632" s="317"/>
      <c r="BR632" s="316">
        <f t="shared" si="289"/>
        <v>0</v>
      </c>
      <c r="BS632" s="315"/>
      <c r="BT632" s="316">
        <f t="shared" si="290"/>
        <v>0</v>
      </c>
    </row>
    <row r="633" spans="1:72" s="217" customFormat="1" ht="16.5" customHeight="1" x14ac:dyDescent="0.2">
      <c r="A633" s="198"/>
      <c r="B633" s="26"/>
      <c r="C633" s="170" t="s">
        <v>1835</v>
      </c>
      <c r="D633" s="151" t="s">
        <v>139</v>
      </c>
      <c r="E633" s="261" t="s">
        <v>1836</v>
      </c>
      <c r="F633" s="262" t="s">
        <v>1837</v>
      </c>
      <c r="G633" s="151" t="s">
        <v>257</v>
      </c>
      <c r="H633" s="298">
        <v>3</v>
      </c>
      <c r="I633" s="152">
        <v>1000</v>
      </c>
      <c r="J633" s="153">
        <f t="shared" si="278"/>
        <v>3000</v>
      </c>
      <c r="K633" s="262" t="s">
        <v>143</v>
      </c>
      <c r="L633" s="30"/>
      <c r="M633" s="154" t="s">
        <v>1</v>
      </c>
      <c r="N633" s="155" t="s">
        <v>38</v>
      </c>
      <c r="O633" s="51"/>
      <c r="P633" s="156">
        <f t="shared" si="279"/>
        <v>0</v>
      </c>
      <c r="Q633" s="156">
        <v>4.6999999999999999E-4</v>
      </c>
      <c r="R633" s="156">
        <f t="shared" si="280"/>
        <v>1.41E-3</v>
      </c>
      <c r="S633" s="230"/>
      <c r="T633" s="230">
        <v>0</v>
      </c>
      <c r="U633" s="234"/>
      <c r="V633" s="157">
        <f t="shared" si="281"/>
        <v>0</v>
      </c>
      <c r="AP633" s="219" t="s">
        <v>193</v>
      </c>
      <c r="AR633" s="219" t="s">
        <v>139</v>
      </c>
      <c r="AS633" s="219" t="s">
        <v>79</v>
      </c>
      <c r="AW633" s="219" t="s">
        <v>137</v>
      </c>
      <c r="BC633" s="158">
        <f t="shared" si="282"/>
        <v>0</v>
      </c>
      <c r="BD633" s="158">
        <f t="shared" si="283"/>
        <v>3000</v>
      </c>
      <c r="BE633" s="158">
        <f t="shared" si="284"/>
        <v>0</v>
      </c>
      <c r="BF633" s="158">
        <f t="shared" si="285"/>
        <v>0</v>
      </c>
      <c r="BG633" s="158">
        <f t="shared" si="286"/>
        <v>0</v>
      </c>
      <c r="BH633" s="219" t="s">
        <v>79</v>
      </c>
      <c r="BI633" s="158">
        <f t="shared" si="287"/>
        <v>3000</v>
      </c>
      <c r="BJ633" s="219" t="s">
        <v>193</v>
      </c>
      <c r="BK633" s="219" t="s">
        <v>1838</v>
      </c>
      <c r="BO633" s="315"/>
      <c r="BP633" s="316">
        <f t="shared" si="288"/>
        <v>0</v>
      </c>
      <c r="BQ633" s="317"/>
      <c r="BR633" s="316">
        <f t="shared" si="289"/>
        <v>0</v>
      </c>
      <c r="BS633" s="315"/>
      <c r="BT633" s="316">
        <f t="shared" si="290"/>
        <v>0</v>
      </c>
    </row>
    <row r="634" spans="1:72" s="217" customFormat="1" ht="16.5" customHeight="1" x14ac:dyDescent="0.2">
      <c r="A634" s="198"/>
      <c r="B634" s="26"/>
      <c r="C634" s="186" t="s">
        <v>1839</v>
      </c>
      <c r="D634" s="159" t="s">
        <v>203</v>
      </c>
      <c r="E634" s="263" t="s">
        <v>1840</v>
      </c>
      <c r="F634" s="264" t="s">
        <v>1841</v>
      </c>
      <c r="G634" s="159" t="s">
        <v>257</v>
      </c>
      <c r="H634" s="299">
        <v>3</v>
      </c>
      <c r="I634" s="160">
        <v>2490</v>
      </c>
      <c r="J634" s="161">
        <f t="shared" si="278"/>
        <v>7470</v>
      </c>
      <c r="K634" s="264" t="s">
        <v>143</v>
      </c>
      <c r="L634" s="162"/>
      <c r="M634" s="163" t="s">
        <v>1</v>
      </c>
      <c r="N634" s="164" t="s">
        <v>38</v>
      </c>
      <c r="O634" s="51"/>
      <c r="P634" s="156">
        <f t="shared" si="279"/>
        <v>0</v>
      </c>
      <c r="Q634" s="156">
        <v>1.6E-2</v>
      </c>
      <c r="R634" s="156">
        <f t="shared" si="280"/>
        <v>4.8000000000000001E-2</v>
      </c>
      <c r="S634" s="230"/>
      <c r="T634" s="230">
        <v>0</v>
      </c>
      <c r="U634" s="234"/>
      <c r="V634" s="157">
        <f t="shared" si="281"/>
        <v>0</v>
      </c>
      <c r="AP634" s="219" t="s">
        <v>263</v>
      </c>
      <c r="AR634" s="219" t="s">
        <v>203</v>
      </c>
      <c r="AS634" s="219" t="s">
        <v>79</v>
      </c>
      <c r="AW634" s="219" t="s">
        <v>137</v>
      </c>
      <c r="BC634" s="158">
        <f t="shared" si="282"/>
        <v>0</v>
      </c>
      <c r="BD634" s="158">
        <f t="shared" si="283"/>
        <v>7470</v>
      </c>
      <c r="BE634" s="158">
        <f t="shared" si="284"/>
        <v>0</v>
      </c>
      <c r="BF634" s="158">
        <f t="shared" si="285"/>
        <v>0</v>
      </c>
      <c r="BG634" s="158">
        <f t="shared" si="286"/>
        <v>0</v>
      </c>
      <c r="BH634" s="219" t="s">
        <v>79</v>
      </c>
      <c r="BI634" s="158">
        <f t="shared" si="287"/>
        <v>7470</v>
      </c>
      <c r="BJ634" s="219" t="s">
        <v>193</v>
      </c>
      <c r="BK634" s="219" t="s">
        <v>1842</v>
      </c>
      <c r="BO634" s="315"/>
      <c r="BP634" s="316">
        <f t="shared" si="288"/>
        <v>0</v>
      </c>
      <c r="BQ634" s="317"/>
      <c r="BR634" s="316">
        <f t="shared" si="289"/>
        <v>0</v>
      </c>
      <c r="BS634" s="315"/>
      <c r="BT634" s="316">
        <f t="shared" si="290"/>
        <v>0</v>
      </c>
    </row>
    <row r="635" spans="1:72" s="217" customFormat="1" ht="16.5" customHeight="1" x14ac:dyDescent="0.2">
      <c r="A635" s="198"/>
      <c r="B635" s="26"/>
      <c r="C635" s="170" t="s">
        <v>1843</v>
      </c>
      <c r="D635" s="151" t="s">
        <v>139</v>
      </c>
      <c r="E635" s="261" t="s">
        <v>1844</v>
      </c>
      <c r="F635" s="262" t="s">
        <v>1845</v>
      </c>
      <c r="G635" s="151" t="s">
        <v>257</v>
      </c>
      <c r="H635" s="298">
        <v>0</v>
      </c>
      <c r="I635" s="152">
        <v>120</v>
      </c>
      <c r="J635" s="153">
        <f t="shared" si="278"/>
        <v>0</v>
      </c>
      <c r="K635" s="262" t="s">
        <v>143</v>
      </c>
      <c r="L635" s="30"/>
      <c r="M635" s="154" t="s">
        <v>1</v>
      </c>
      <c r="N635" s="155" t="s">
        <v>38</v>
      </c>
      <c r="O635" s="51"/>
      <c r="P635" s="156">
        <f t="shared" si="279"/>
        <v>0</v>
      </c>
      <c r="Q635" s="156">
        <v>0</v>
      </c>
      <c r="R635" s="156">
        <f t="shared" si="280"/>
        <v>0</v>
      </c>
      <c r="S635" s="230"/>
      <c r="T635" s="230">
        <v>0</v>
      </c>
      <c r="U635" s="234"/>
      <c r="V635" s="157">
        <f t="shared" si="281"/>
        <v>0</v>
      </c>
      <c r="AP635" s="219" t="s">
        <v>193</v>
      </c>
      <c r="AR635" s="219" t="s">
        <v>139</v>
      </c>
      <c r="AS635" s="219" t="s">
        <v>79</v>
      </c>
      <c r="AW635" s="219" t="s">
        <v>137</v>
      </c>
      <c r="BC635" s="158">
        <f t="shared" si="282"/>
        <v>0</v>
      </c>
      <c r="BD635" s="158">
        <f t="shared" si="283"/>
        <v>0</v>
      </c>
      <c r="BE635" s="158">
        <f t="shared" si="284"/>
        <v>0</v>
      </c>
      <c r="BF635" s="158">
        <f t="shared" si="285"/>
        <v>0</v>
      </c>
      <c r="BG635" s="158">
        <f t="shared" si="286"/>
        <v>0</v>
      </c>
      <c r="BH635" s="219" t="s">
        <v>79</v>
      </c>
      <c r="BI635" s="158">
        <f t="shared" si="287"/>
        <v>0</v>
      </c>
      <c r="BJ635" s="219" t="s">
        <v>193</v>
      </c>
      <c r="BK635" s="219" t="s">
        <v>1846</v>
      </c>
      <c r="BO635" s="315"/>
      <c r="BP635" s="316">
        <f t="shared" ref="BP635:BP648" si="291">BO635*I635</f>
        <v>0</v>
      </c>
      <c r="BQ635" s="317"/>
      <c r="BR635" s="316">
        <f t="shared" ref="BR635:BR648" si="292">BQ635*I635</f>
        <v>0</v>
      </c>
      <c r="BS635" s="315"/>
      <c r="BT635" s="316">
        <f t="shared" ref="BT635:BT648" si="293">BS635*I635</f>
        <v>0</v>
      </c>
    </row>
    <row r="636" spans="1:72" s="280" customFormat="1" ht="16.5" customHeight="1" x14ac:dyDescent="0.2">
      <c r="A636" s="198"/>
      <c r="B636" s="26"/>
      <c r="C636" s="170" t="s">
        <v>1843</v>
      </c>
      <c r="D636" s="151" t="s">
        <v>139</v>
      </c>
      <c r="E636" s="261" t="s">
        <v>1844</v>
      </c>
      <c r="F636" s="262" t="s">
        <v>1845</v>
      </c>
      <c r="G636" s="151" t="s">
        <v>257</v>
      </c>
      <c r="H636" s="298">
        <v>23</v>
      </c>
      <c r="I636" s="152">
        <v>120</v>
      </c>
      <c r="J636" s="153">
        <f t="shared" si="278"/>
        <v>2760</v>
      </c>
      <c r="K636" s="262" t="s">
        <v>143</v>
      </c>
      <c r="L636" s="30"/>
      <c r="M636" s="154" t="s">
        <v>1</v>
      </c>
      <c r="N636" s="155" t="s">
        <v>38</v>
      </c>
      <c r="O636" s="51"/>
      <c r="P636" s="156">
        <f t="shared" si="279"/>
        <v>0</v>
      </c>
      <c r="Q636" s="156">
        <v>0</v>
      </c>
      <c r="R636" s="156">
        <f t="shared" si="280"/>
        <v>0</v>
      </c>
      <c r="S636" s="230"/>
      <c r="T636" s="230">
        <v>0</v>
      </c>
      <c r="U636" s="234"/>
      <c r="V636" s="157">
        <f t="shared" si="281"/>
        <v>0</v>
      </c>
      <c r="AP636" s="281" t="s">
        <v>193</v>
      </c>
      <c r="AR636" s="281" t="s">
        <v>139</v>
      </c>
      <c r="AS636" s="281" t="s">
        <v>79</v>
      </c>
      <c r="AW636" s="281" t="s">
        <v>137</v>
      </c>
      <c r="BC636" s="158">
        <f t="shared" si="282"/>
        <v>0</v>
      </c>
      <c r="BD636" s="158">
        <f t="shared" si="283"/>
        <v>2760</v>
      </c>
      <c r="BE636" s="158">
        <f t="shared" si="284"/>
        <v>0</v>
      </c>
      <c r="BF636" s="158">
        <f t="shared" si="285"/>
        <v>0</v>
      </c>
      <c r="BG636" s="158">
        <f t="shared" si="286"/>
        <v>0</v>
      </c>
      <c r="BH636" s="281" t="s">
        <v>79</v>
      </c>
      <c r="BI636" s="158">
        <f t="shared" si="287"/>
        <v>2760</v>
      </c>
      <c r="BJ636" s="281" t="s">
        <v>193</v>
      </c>
      <c r="BK636" s="281" t="s">
        <v>1846</v>
      </c>
      <c r="BO636" s="315"/>
      <c r="BP636" s="316">
        <f t="shared" si="291"/>
        <v>0</v>
      </c>
      <c r="BQ636" s="317"/>
      <c r="BR636" s="316">
        <f t="shared" si="292"/>
        <v>0</v>
      </c>
      <c r="BS636" s="315"/>
      <c r="BT636" s="316">
        <f t="shared" si="293"/>
        <v>0</v>
      </c>
    </row>
    <row r="637" spans="1:72" s="280" customFormat="1" ht="16.5" customHeight="1" x14ac:dyDescent="0.2">
      <c r="A637" s="198"/>
      <c r="B637" s="26"/>
      <c r="C637" s="186" t="s">
        <v>1847</v>
      </c>
      <c r="D637" s="159" t="s">
        <v>203</v>
      </c>
      <c r="E637" s="263" t="s">
        <v>1848</v>
      </c>
      <c r="F637" s="264" t="s">
        <v>1849</v>
      </c>
      <c r="G637" s="159" t="s">
        <v>257</v>
      </c>
      <c r="H637" s="299">
        <v>0</v>
      </c>
      <c r="I637" s="160">
        <v>750</v>
      </c>
      <c r="J637" s="161">
        <f t="shared" si="278"/>
        <v>0</v>
      </c>
      <c r="K637" s="264" t="s">
        <v>143</v>
      </c>
      <c r="L637" s="162"/>
      <c r="M637" s="163" t="s">
        <v>1</v>
      </c>
      <c r="N637" s="164" t="s">
        <v>38</v>
      </c>
      <c r="O637" s="51"/>
      <c r="P637" s="156">
        <f t="shared" si="279"/>
        <v>0</v>
      </c>
      <c r="Q637" s="156">
        <v>1.1999999999999999E-3</v>
      </c>
      <c r="R637" s="156">
        <f t="shared" si="280"/>
        <v>0</v>
      </c>
      <c r="S637" s="230"/>
      <c r="T637" s="230">
        <v>0</v>
      </c>
      <c r="U637" s="234"/>
      <c r="V637" s="157">
        <f t="shared" si="281"/>
        <v>0</v>
      </c>
      <c r="AP637" s="281" t="s">
        <v>263</v>
      </c>
      <c r="AR637" s="281" t="s">
        <v>203</v>
      </c>
      <c r="AS637" s="281" t="s">
        <v>79</v>
      </c>
      <c r="AW637" s="281" t="s">
        <v>137</v>
      </c>
      <c r="BC637" s="158">
        <f t="shared" si="282"/>
        <v>0</v>
      </c>
      <c r="BD637" s="158">
        <f t="shared" si="283"/>
        <v>0</v>
      </c>
      <c r="BE637" s="158">
        <f t="shared" si="284"/>
        <v>0</v>
      </c>
      <c r="BF637" s="158">
        <f t="shared" si="285"/>
        <v>0</v>
      </c>
      <c r="BG637" s="158">
        <f t="shared" si="286"/>
        <v>0</v>
      </c>
      <c r="BH637" s="281" t="s">
        <v>79</v>
      </c>
      <c r="BI637" s="158">
        <f t="shared" si="287"/>
        <v>0</v>
      </c>
      <c r="BJ637" s="281" t="s">
        <v>193</v>
      </c>
      <c r="BK637" s="281" t="s">
        <v>1850</v>
      </c>
      <c r="BO637" s="315"/>
      <c r="BP637" s="316">
        <f t="shared" si="291"/>
        <v>0</v>
      </c>
      <c r="BQ637" s="317"/>
      <c r="BR637" s="316">
        <f t="shared" si="292"/>
        <v>0</v>
      </c>
      <c r="BS637" s="315"/>
      <c r="BT637" s="316">
        <f t="shared" si="293"/>
        <v>0</v>
      </c>
    </row>
    <row r="638" spans="1:72" s="217" customFormat="1" ht="16.5" customHeight="1" x14ac:dyDescent="0.2">
      <c r="A638" s="198"/>
      <c r="B638" s="26"/>
      <c r="C638" s="186" t="s">
        <v>1847</v>
      </c>
      <c r="D638" s="159" t="s">
        <v>203</v>
      </c>
      <c r="E638" s="263" t="s">
        <v>1848</v>
      </c>
      <c r="F638" s="264" t="s">
        <v>1849</v>
      </c>
      <c r="G638" s="159" t="s">
        <v>257</v>
      </c>
      <c r="H638" s="299">
        <v>23</v>
      </c>
      <c r="I638" s="160">
        <v>750</v>
      </c>
      <c r="J638" s="161">
        <f t="shared" si="278"/>
        <v>17250</v>
      </c>
      <c r="K638" s="264" t="s">
        <v>143</v>
      </c>
      <c r="L638" s="162"/>
      <c r="M638" s="163" t="s">
        <v>1</v>
      </c>
      <c r="N638" s="164" t="s">
        <v>38</v>
      </c>
      <c r="O638" s="51"/>
      <c r="P638" s="156">
        <f t="shared" si="279"/>
        <v>0</v>
      </c>
      <c r="Q638" s="156">
        <v>1.1999999999999999E-3</v>
      </c>
      <c r="R638" s="156">
        <f t="shared" si="280"/>
        <v>2.7599999999999996E-2</v>
      </c>
      <c r="S638" s="230"/>
      <c r="T638" s="230">
        <v>0</v>
      </c>
      <c r="U638" s="234"/>
      <c r="V638" s="157">
        <f t="shared" si="281"/>
        <v>0</v>
      </c>
      <c r="AP638" s="219" t="s">
        <v>263</v>
      </c>
      <c r="AR638" s="219" t="s">
        <v>203</v>
      </c>
      <c r="AS638" s="219" t="s">
        <v>79</v>
      </c>
      <c r="AW638" s="219" t="s">
        <v>137</v>
      </c>
      <c r="BC638" s="158">
        <f t="shared" si="282"/>
        <v>0</v>
      </c>
      <c r="BD638" s="158">
        <f t="shared" si="283"/>
        <v>17250</v>
      </c>
      <c r="BE638" s="158">
        <f t="shared" si="284"/>
        <v>0</v>
      </c>
      <c r="BF638" s="158">
        <f t="shared" si="285"/>
        <v>0</v>
      </c>
      <c r="BG638" s="158">
        <f t="shared" si="286"/>
        <v>0</v>
      </c>
      <c r="BH638" s="219" t="s">
        <v>79</v>
      </c>
      <c r="BI638" s="158">
        <f t="shared" si="287"/>
        <v>17250</v>
      </c>
      <c r="BJ638" s="219" t="s">
        <v>193</v>
      </c>
      <c r="BK638" s="219" t="s">
        <v>1850</v>
      </c>
      <c r="BO638" s="315"/>
      <c r="BP638" s="316">
        <f t="shared" si="291"/>
        <v>0</v>
      </c>
      <c r="BQ638" s="317"/>
      <c r="BR638" s="316">
        <f t="shared" si="292"/>
        <v>0</v>
      </c>
      <c r="BS638" s="315"/>
      <c r="BT638" s="316">
        <f t="shared" si="293"/>
        <v>0</v>
      </c>
    </row>
    <row r="639" spans="1:72" s="280" customFormat="1" ht="16.5" customHeight="1" x14ac:dyDescent="0.2">
      <c r="A639" s="198"/>
      <c r="B639" s="26"/>
      <c r="C639" s="186" t="s">
        <v>1851</v>
      </c>
      <c r="D639" s="159" t="s">
        <v>203</v>
      </c>
      <c r="E639" s="263" t="s">
        <v>1852</v>
      </c>
      <c r="F639" s="264" t="s">
        <v>1853</v>
      </c>
      <c r="G639" s="159" t="s">
        <v>257</v>
      </c>
      <c r="H639" s="299">
        <v>0</v>
      </c>
      <c r="I639" s="160">
        <v>220</v>
      </c>
      <c r="J639" s="161">
        <f t="shared" si="278"/>
        <v>0</v>
      </c>
      <c r="K639" s="264" t="s">
        <v>143</v>
      </c>
      <c r="L639" s="162"/>
      <c r="M639" s="163" t="s">
        <v>1</v>
      </c>
      <c r="N639" s="164" t="s">
        <v>38</v>
      </c>
      <c r="O639" s="51"/>
      <c r="P639" s="156">
        <f t="shared" si="279"/>
        <v>0</v>
      </c>
      <c r="Q639" s="156">
        <v>1.4999999999999999E-4</v>
      </c>
      <c r="R639" s="156">
        <f t="shared" si="280"/>
        <v>0</v>
      </c>
      <c r="S639" s="230"/>
      <c r="T639" s="230">
        <v>0</v>
      </c>
      <c r="U639" s="234"/>
      <c r="V639" s="157">
        <f t="shared" si="281"/>
        <v>0</v>
      </c>
      <c r="AP639" s="281" t="s">
        <v>263</v>
      </c>
      <c r="AR639" s="281" t="s">
        <v>203</v>
      </c>
      <c r="AS639" s="281" t="s">
        <v>79</v>
      </c>
      <c r="AW639" s="281" t="s">
        <v>137</v>
      </c>
      <c r="BC639" s="158">
        <f t="shared" si="282"/>
        <v>0</v>
      </c>
      <c r="BD639" s="158">
        <f t="shared" si="283"/>
        <v>0</v>
      </c>
      <c r="BE639" s="158">
        <f t="shared" si="284"/>
        <v>0</v>
      </c>
      <c r="BF639" s="158">
        <f t="shared" si="285"/>
        <v>0</v>
      </c>
      <c r="BG639" s="158">
        <f t="shared" si="286"/>
        <v>0</v>
      </c>
      <c r="BH639" s="281" t="s">
        <v>79</v>
      </c>
      <c r="BI639" s="158">
        <f t="shared" si="287"/>
        <v>0</v>
      </c>
      <c r="BJ639" s="281" t="s">
        <v>193</v>
      </c>
      <c r="BK639" s="281" t="s">
        <v>1854</v>
      </c>
      <c r="BO639" s="315"/>
      <c r="BP639" s="316">
        <f t="shared" si="291"/>
        <v>0</v>
      </c>
      <c r="BQ639" s="317"/>
      <c r="BR639" s="316">
        <f t="shared" si="292"/>
        <v>0</v>
      </c>
      <c r="BS639" s="315"/>
      <c r="BT639" s="316">
        <f t="shared" si="293"/>
        <v>0</v>
      </c>
    </row>
    <row r="640" spans="1:72" s="217" customFormat="1" ht="16.5" customHeight="1" x14ac:dyDescent="0.2">
      <c r="A640" s="198"/>
      <c r="B640" s="26"/>
      <c r="C640" s="186" t="s">
        <v>1851</v>
      </c>
      <c r="D640" s="159" t="s">
        <v>203</v>
      </c>
      <c r="E640" s="263" t="s">
        <v>1852</v>
      </c>
      <c r="F640" s="264" t="s">
        <v>1853</v>
      </c>
      <c r="G640" s="159" t="s">
        <v>257</v>
      </c>
      <c r="H640" s="299">
        <v>16</v>
      </c>
      <c r="I640" s="160">
        <v>220</v>
      </c>
      <c r="J640" s="161">
        <f t="shared" si="278"/>
        <v>3520</v>
      </c>
      <c r="K640" s="264" t="s">
        <v>143</v>
      </c>
      <c r="L640" s="162"/>
      <c r="M640" s="163" t="s">
        <v>1</v>
      </c>
      <c r="N640" s="164" t="s">
        <v>38</v>
      </c>
      <c r="O640" s="51"/>
      <c r="P640" s="156">
        <f t="shared" si="279"/>
        <v>0</v>
      </c>
      <c r="Q640" s="156">
        <v>1.4999999999999999E-4</v>
      </c>
      <c r="R640" s="156">
        <f t="shared" si="280"/>
        <v>2.3999999999999998E-3</v>
      </c>
      <c r="S640" s="230"/>
      <c r="T640" s="230">
        <v>0</v>
      </c>
      <c r="U640" s="234"/>
      <c r="V640" s="157">
        <f t="shared" si="281"/>
        <v>0</v>
      </c>
      <c r="AP640" s="219" t="s">
        <v>263</v>
      </c>
      <c r="AR640" s="219" t="s">
        <v>203</v>
      </c>
      <c r="AS640" s="219" t="s">
        <v>79</v>
      </c>
      <c r="AW640" s="219" t="s">
        <v>137</v>
      </c>
      <c r="BC640" s="158">
        <f t="shared" si="282"/>
        <v>0</v>
      </c>
      <c r="BD640" s="158">
        <f t="shared" si="283"/>
        <v>3520</v>
      </c>
      <c r="BE640" s="158">
        <f t="shared" si="284"/>
        <v>0</v>
      </c>
      <c r="BF640" s="158">
        <f t="shared" si="285"/>
        <v>0</v>
      </c>
      <c r="BG640" s="158">
        <f t="shared" si="286"/>
        <v>0</v>
      </c>
      <c r="BH640" s="219" t="s">
        <v>79</v>
      </c>
      <c r="BI640" s="158">
        <f t="shared" si="287"/>
        <v>3520</v>
      </c>
      <c r="BJ640" s="219" t="s">
        <v>193</v>
      </c>
      <c r="BK640" s="219" t="s">
        <v>1854</v>
      </c>
      <c r="BO640" s="315"/>
      <c r="BP640" s="316">
        <f t="shared" si="291"/>
        <v>0</v>
      </c>
      <c r="BQ640" s="317"/>
      <c r="BR640" s="316">
        <f t="shared" si="292"/>
        <v>0</v>
      </c>
      <c r="BS640" s="315"/>
      <c r="BT640" s="316">
        <f t="shared" si="293"/>
        <v>0</v>
      </c>
    </row>
    <row r="641" spans="1:72" s="217" customFormat="1" ht="16.5" customHeight="1" x14ac:dyDescent="0.2">
      <c r="A641" s="198"/>
      <c r="B641" s="26"/>
      <c r="C641" s="170" t="s">
        <v>1855</v>
      </c>
      <c r="D641" s="151" t="s">
        <v>139</v>
      </c>
      <c r="E641" s="261" t="s">
        <v>1856</v>
      </c>
      <c r="F641" s="262" t="s">
        <v>1857</v>
      </c>
      <c r="G641" s="151" t="s">
        <v>257</v>
      </c>
      <c r="H641" s="298">
        <v>8</v>
      </c>
      <c r="I641" s="152">
        <v>95</v>
      </c>
      <c r="J641" s="153">
        <f t="shared" si="278"/>
        <v>760</v>
      </c>
      <c r="K641" s="262" t="s">
        <v>143</v>
      </c>
      <c r="L641" s="30"/>
      <c r="M641" s="154" t="s">
        <v>1</v>
      </c>
      <c r="N641" s="155" t="s">
        <v>38</v>
      </c>
      <c r="O641" s="51"/>
      <c r="P641" s="156">
        <f t="shared" si="279"/>
        <v>0</v>
      </c>
      <c r="Q641" s="156">
        <v>0</v>
      </c>
      <c r="R641" s="156">
        <f t="shared" si="280"/>
        <v>0</v>
      </c>
      <c r="S641" s="230"/>
      <c r="T641" s="230">
        <v>0</v>
      </c>
      <c r="U641" s="234"/>
      <c r="V641" s="157">
        <f t="shared" si="281"/>
        <v>0</v>
      </c>
      <c r="AP641" s="219" t="s">
        <v>193</v>
      </c>
      <c r="AR641" s="219" t="s">
        <v>139</v>
      </c>
      <c r="AS641" s="219" t="s">
        <v>79</v>
      </c>
      <c r="AW641" s="219" t="s">
        <v>137</v>
      </c>
      <c r="BC641" s="158">
        <f t="shared" si="282"/>
        <v>0</v>
      </c>
      <c r="BD641" s="158">
        <f t="shared" si="283"/>
        <v>760</v>
      </c>
      <c r="BE641" s="158">
        <f t="shared" si="284"/>
        <v>0</v>
      </c>
      <c r="BF641" s="158">
        <f t="shared" si="285"/>
        <v>0</v>
      </c>
      <c r="BG641" s="158">
        <f t="shared" si="286"/>
        <v>0</v>
      </c>
      <c r="BH641" s="219" t="s">
        <v>79</v>
      </c>
      <c r="BI641" s="158">
        <f t="shared" si="287"/>
        <v>760</v>
      </c>
      <c r="BJ641" s="219" t="s">
        <v>193</v>
      </c>
      <c r="BK641" s="219" t="s">
        <v>1858</v>
      </c>
      <c r="BO641" s="315"/>
      <c r="BP641" s="316">
        <f t="shared" si="291"/>
        <v>0</v>
      </c>
      <c r="BQ641" s="317"/>
      <c r="BR641" s="316">
        <f t="shared" si="292"/>
        <v>0</v>
      </c>
      <c r="BS641" s="315"/>
      <c r="BT641" s="316">
        <f t="shared" si="293"/>
        <v>0</v>
      </c>
    </row>
    <row r="642" spans="1:72" s="217" customFormat="1" ht="16.5" customHeight="1" x14ac:dyDescent="0.2">
      <c r="A642" s="198"/>
      <c r="B642" s="26"/>
      <c r="C642" s="186" t="s">
        <v>1859</v>
      </c>
      <c r="D642" s="159" t="s">
        <v>203</v>
      </c>
      <c r="E642" s="263" t="s">
        <v>1860</v>
      </c>
      <c r="F642" s="264" t="s">
        <v>1861</v>
      </c>
      <c r="G642" s="159" t="s">
        <v>257</v>
      </c>
      <c r="H642" s="299">
        <v>7</v>
      </c>
      <c r="I642" s="160">
        <v>120</v>
      </c>
      <c r="J642" s="161">
        <f t="shared" si="278"/>
        <v>840</v>
      </c>
      <c r="K642" s="264" t="s">
        <v>143</v>
      </c>
      <c r="L642" s="162"/>
      <c r="M642" s="163" t="s">
        <v>1</v>
      </c>
      <c r="N642" s="164" t="s">
        <v>38</v>
      </c>
      <c r="O642" s="51"/>
      <c r="P642" s="156">
        <f t="shared" si="279"/>
        <v>0</v>
      </c>
      <c r="Q642" s="156">
        <v>1.8E-3</v>
      </c>
      <c r="R642" s="156">
        <f t="shared" si="280"/>
        <v>1.26E-2</v>
      </c>
      <c r="S642" s="230"/>
      <c r="T642" s="230">
        <v>0</v>
      </c>
      <c r="U642" s="234"/>
      <c r="V642" s="157">
        <f t="shared" si="281"/>
        <v>0</v>
      </c>
      <c r="AP642" s="219" t="s">
        <v>263</v>
      </c>
      <c r="AR642" s="219" t="s">
        <v>203</v>
      </c>
      <c r="AS642" s="219" t="s">
        <v>79</v>
      </c>
      <c r="AW642" s="219" t="s">
        <v>137</v>
      </c>
      <c r="BC642" s="158">
        <f t="shared" si="282"/>
        <v>0</v>
      </c>
      <c r="BD642" s="158">
        <f t="shared" si="283"/>
        <v>840</v>
      </c>
      <c r="BE642" s="158">
        <f t="shared" si="284"/>
        <v>0</v>
      </c>
      <c r="BF642" s="158">
        <f t="shared" si="285"/>
        <v>0</v>
      </c>
      <c r="BG642" s="158">
        <f t="shared" si="286"/>
        <v>0</v>
      </c>
      <c r="BH642" s="219" t="s">
        <v>79</v>
      </c>
      <c r="BI642" s="158">
        <f t="shared" si="287"/>
        <v>840</v>
      </c>
      <c r="BJ642" s="219" t="s">
        <v>193</v>
      </c>
      <c r="BK642" s="219" t="s">
        <v>1862</v>
      </c>
      <c r="BO642" s="315"/>
      <c r="BP642" s="316">
        <f t="shared" si="291"/>
        <v>0</v>
      </c>
      <c r="BQ642" s="317"/>
      <c r="BR642" s="316">
        <f t="shared" si="292"/>
        <v>0</v>
      </c>
      <c r="BS642" s="315"/>
      <c r="BT642" s="316">
        <f t="shared" si="293"/>
        <v>0</v>
      </c>
    </row>
    <row r="643" spans="1:72" s="217" customFormat="1" ht="16.5" customHeight="1" x14ac:dyDescent="0.2">
      <c r="A643" s="198"/>
      <c r="B643" s="26"/>
      <c r="C643" s="186" t="s">
        <v>1863</v>
      </c>
      <c r="D643" s="159" t="s">
        <v>203</v>
      </c>
      <c r="E643" s="263" t="s">
        <v>1864</v>
      </c>
      <c r="F643" s="264" t="s">
        <v>1865</v>
      </c>
      <c r="G643" s="159" t="s">
        <v>257</v>
      </c>
      <c r="H643" s="299">
        <v>1</v>
      </c>
      <c r="I643" s="160">
        <v>135</v>
      </c>
      <c r="J643" s="161">
        <f t="shared" si="278"/>
        <v>135</v>
      </c>
      <c r="K643" s="264" t="s">
        <v>143</v>
      </c>
      <c r="L643" s="162"/>
      <c r="M643" s="163" t="s">
        <v>1</v>
      </c>
      <c r="N643" s="164" t="s">
        <v>38</v>
      </c>
      <c r="O643" s="51"/>
      <c r="P643" s="156">
        <f t="shared" si="279"/>
        <v>0</v>
      </c>
      <c r="Q643" s="156">
        <v>2.0300000000000001E-3</v>
      </c>
      <c r="R643" s="156">
        <f t="shared" si="280"/>
        <v>2.0300000000000001E-3</v>
      </c>
      <c r="S643" s="230"/>
      <c r="T643" s="230">
        <v>0</v>
      </c>
      <c r="U643" s="234"/>
      <c r="V643" s="157">
        <f t="shared" si="281"/>
        <v>0</v>
      </c>
      <c r="AP643" s="219" t="s">
        <v>263</v>
      </c>
      <c r="AR643" s="219" t="s">
        <v>203</v>
      </c>
      <c r="AS643" s="219" t="s">
        <v>79</v>
      </c>
      <c r="AW643" s="219" t="s">
        <v>137</v>
      </c>
      <c r="BC643" s="158">
        <f t="shared" si="282"/>
        <v>0</v>
      </c>
      <c r="BD643" s="158">
        <f t="shared" si="283"/>
        <v>135</v>
      </c>
      <c r="BE643" s="158">
        <f t="shared" si="284"/>
        <v>0</v>
      </c>
      <c r="BF643" s="158">
        <f t="shared" si="285"/>
        <v>0</v>
      </c>
      <c r="BG643" s="158">
        <f t="shared" si="286"/>
        <v>0</v>
      </c>
      <c r="BH643" s="219" t="s">
        <v>79</v>
      </c>
      <c r="BI643" s="158">
        <f t="shared" si="287"/>
        <v>135</v>
      </c>
      <c r="BJ643" s="219" t="s">
        <v>193</v>
      </c>
      <c r="BK643" s="219" t="s">
        <v>1866</v>
      </c>
      <c r="BO643" s="315"/>
      <c r="BP643" s="316">
        <f t="shared" si="291"/>
        <v>0</v>
      </c>
      <c r="BQ643" s="317"/>
      <c r="BR643" s="316">
        <f t="shared" si="292"/>
        <v>0</v>
      </c>
      <c r="BS643" s="315"/>
      <c r="BT643" s="316">
        <f t="shared" si="293"/>
        <v>0</v>
      </c>
    </row>
    <row r="644" spans="1:72" s="217" customFormat="1" ht="16.5" customHeight="1" x14ac:dyDescent="0.2">
      <c r="A644" s="198"/>
      <c r="B644" s="26"/>
      <c r="C644" s="170" t="s">
        <v>1867</v>
      </c>
      <c r="D644" s="151" t="s">
        <v>139</v>
      </c>
      <c r="E644" s="261" t="s">
        <v>1868</v>
      </c>
      <c r="F644" s="262" t="s">
        <v>1869</v>
      </c>
      <c r="G644" s="151" t="s">
        <v>257</v>
      </c>
      <c r="H644" s="298">
        <v>3</v>
      </c>
      <c r="I644" s="152">
        <v>200</v>
      </c>
      <c r="J644" s="153">
        <f t="shared" si="278"/>
        <v>600</v>
      </c>
      <c r="K644" s="262" t="s">
        <v>143</v>
      </c>
      <c r="L644" s="30"/>
      <c r="M644" s="154" t="s">
        <v>1</v>
      </c>
      <c r="N644" s="155" t="s">
        <v>38</v>
      </c>
      <c r="O644" s="51"/>
      <c r="P644" s="156">
        <f t="shared" si="279"/>
        <v>0</v>
      </c>
      <c r="Q644" s="156">
        <v>0</v>
      </c>
      <c r="R644" s="156">
        <f t="shared" si="280"/>
        <v>0</v>
      </c>
      <c r="S644" s="230"/>
      <c r="T644" s="230">
        <v>0</v>
      </c>
      <c r="U644" s="234"/>
      <c r="V644" s="157">
        <f t="shared" si="281"/>
        <v>0</v>
      </c>
      <c r="AP644" s="219" t="s">
        <v>193</v>
      </c>
      <c r="AR644" s="219" t="s">
        <v>139</v>
      </c>
      <c r="AS644" s="219" t="s">
        <v>79</v>
      </c>
      <c r="AW644" s="219" t="s">
        <v>137</v>
      </c>
      <c r="BC644" s="158">
        <f t="shared" si="282"/>
        <v>0</v>
      </c>
      <c r="BD644" s="158">
        <f t="shared" si="283"/>
        <v>600</v>
      </c>
      <c r="BE644" s="158">
        <f t="shared" si="284"/>
        <v>0</v>
      </c>
      <c r="BF644" s="158">
        <f t="shared" si="285"/>
        <v>0</v>
      </c>
      <c r="BG644" s="158">
        <f t="shared" si="286"/>
        <v>0</v>
      </c>
      <c r="BH644" s="219" t="s">
        <v>79</v>
      </c>
      <c r="BI644" s="158">
        <f t="shared" si="287"/>
        <v>600</v>
      </c>
      <c r="BJ644" s="219" t="s">
        <v>193</v>
      </c>
      <c r="BK644" s="219" t="s">
        <v>1870</v>
      </c>
      <c r="BO644" s="315"/>
      <c r="BP644" s="316">
        <f t="shared" si="291"/>
        <v>0</v>
      </c>
      <c r="BQ644" s="317"/>
      <c r="BR644" s="316">
        <f t="shared" si="292"/>
        <v>0</v>
      </c>
      <c r="BS644" s="315"/>
      <c r="BT644" s="316">
        <f t="shared" si="293"/>
        <v>0</v>
      </c>
    </row>
    <row r="645" spans="1:72" s="217" customFormat="1" ht="16.5" customHeight="1" x14ac:dyDescent="0.2">
      <c r="A645" s="198"/>
      <c r="B645" s="26"/>
      <c r="C645" s="186" t="s">
        <v>1871</v>
      </c>
      <c r="D645" s="159" t="s">
        <v>203</v>
      </c>
      <c r="E645" s="263" t="s">
        <v>1872</v>
      </c>
      <c r="F645" s="264" t="s">
        <v>1873</v>
      </c>
      <c r="G645" s="159" t="s">
        <v>257</v>
      </c>
      <c r="H645" s="299">
        <v>3</v>
      </c>
      <c r="I645" s="160">
        <v>1025</v>
      </c>
      <c r="J645" s="161">
        <f t="shared" si="278"/>
        <v>3075</v>
      </c>
      <c r="K645" s="264" t="s">
        <v>143</v>
      </c>
      <c r="L645" s="162"/>
      <c r="M645" s="163" t="s">
        <v>1</v>
      </c>
      <c r="N645" s="164" t="s">
        <v>38</v>
      </c>
      <c r="O645" s="51"/>
      <c r="P645" s="156">
        <f t="shared" si="279"/>
        <v>0</v>
      </c>
      <c r="Q645" s="156">
        <v>4.7000000000000002E-3</v>
      </c>
      <c r="R645" s="156">
        <f t="shared" si="280"/>
        <v>1.4100000000000001E-2</v>
      </c>
      <c r="S645" s="230"/>
      <c r="T645" s="230">
        <v>0</v>
      </c>
      <c r="U645" s="234"/>
      <c r="V645" s="157">
        <f t="shared" si="281"/>
        <v>0</v>
      </c>
      <c r="AP645" s="219" t="s">
        <v>263</v>
      </c>
      <c r="AR645" s="219" t="s">
        <v>203</v>
      </c>
      <c r="AS645" s="219" t="s">
        <v>79</v>
      </c>
      <c r="AW645" s="219" t="s">
        <v>137</v>
      </c>
      <c r="BC645" s="158">
        <f t="shared" si="282"/>
        <v>0</v>
      </c>
      <c r="BD645" s="158">
        <f t="shared" si="283"/>
        <v>3075</v>
      </c>
      <c r="BE645" s="158">
        <f t="shared" si="284"/>
        <v>0</v>
      </c>
      <c r="BF645" s="158">
        <f t="shared" si="285"/>
        <v>0</v>
      </c>
      <c r="BG645" s="158">
        <f t="shared" si="286"/>
        <v>0</v>
      </c>
      <c r="BH645" s="219" t="s">
        <v>79</v>
      </c>
      <c r="BI645" s="158">
        <f t="shared" si="287"/>
        <v>3075</v>
      </c>
      <c r="BJ645" s="219" t="s">
        <v>193</v>
      </c>
      <c r="BK645" s="219" t="s">
        <v>1874</v>
      </c>
      <c r="BO645" s="315"/>
      <c r="BP645" s="316">
        <f t="shared" si="291"/>
        <v>0</v>
      </c>
      <c r="BQ645" s="317"/>
      <c r="BR645" s="316">
        <f t="shared" si="292"/>
        <v>0</v>
      </c>
      <c r="BS645" s="315"/>
      <c r="BT645" s="316">
        <f t="shared" si="293"/>
        <v>0</v>
      </c>
    </row>
    <row r="646" spans="1:72" s="217" customFormat="1" ht="16.5" customHeight="1" x14ac:dyDescent="0.2">
      <c r="A646" s="198"/>
      <c r="B646" s="26"/>
      <c r="C646" s="170" t="s">
        <v>1875</v>
      </c>
      <c r="D646" s="151" t="s">
        <v>139</v>
      </c>
      <c r="E646" s="261" t="s">
        <v>1876</v>
      </c>
      <c r="F646" s="262" t="s">
        <v>1877</v>
      </c>
      <c r="G646" s="151" t="s">
        <v>257</v>
      </c>
      <c r="H646" s="298">
        <v>6</v>
      </c>
      <c r="I646" s="152">
        <v>21900</v>
      </c>
      <c r="J646" s="153">
        <f t="shared" si="278"/>
        <v>131400</v>
      </c>
      <c r="K646" s="262" t="s">
        <v>1</v>
      </c>
      <c r="L646" s="30"/>
      <c r="M646" s="154" t="s">
        <v>1</v>
      </c>
      <c r="N646" s="155" t="s">
        <v>38</v>
      </c>
      <c r="O646" s="51"/>
      <c r="P646" s="156">
        <f t="shared" si="279"/>
        <v>0</v>
      </c>
      <c r="Q646" s="156">
        <v>0</v>
      </c>
      <c r="R646" s="156">
        <f t="shared" si="280"/>
        <v>0</v>
      </c>
      <c r="S646" s="230"/>
      <c r="T646" s="230">
        <v>0</v>
      </c>
      <c r="U646" s="234"/>
      <c r="V646" s="157">
        <f t="shared" si="281"/>
        <v>0</v>
      </c>
      <c r="AP646" s="219" t="s">
        <v>193</v>
      </c>
      <c r="AR646" s="219" t="s">
        <v>139</v>
      </c>
      <c r="AS646" s="219" t="s">
        <v>79</v>
      </c>
      <c r="AW646" s="219" t="s">
        <v>137</v>
      </c>
      <c r="BC646" s="158">
        <f t="shared" si="282"/>
        <v>0</v>
      </c>
      <c r="BD646" s="158">
        <f t="shared" si="283"/>
        <v>131400</v>
      </c>
      <c r="BE646" s="158">
        <f t="shared" si="284"/>
        <v>0</v>
      </c>
      <c r="BF646" s="158">
        <f t="shared" si="285"/>
        <v>0</v>
      </c>
      <c r="BG646" s="158">
        <f t="shared" si="286"/>
        <v>0</v>
      </c>
      <c r="BH646" s="219" t="s">
        <v>79</v>
      </c>
      <c r="BI646" s="158">
        <f t="shared" si="287"/>
        <v>131400</v>
      </c>
      <c r="BJ646" s="219" t="s">
        <v>193</v>
      </c>
      <c r="BK646" s="219" t="s">
        <v>1878</v>
      </c>
      <c r="BO646" s="315"/>
      <c r="BP646" s="316">
        <f t="shared" si="291"/>
        <v>0</v>
      </c>
      <c r="BQ646" s="317"/>
      <c r="BR646" s="316">
        <f t="shared" si="292"/>
        <v>0</v>
      </c>
      <c r="BS646" s="315"/>
      <c r="BT646" s="316">
        <f t="shared" si="293"/>
        <v>0</v>
      </c>
    </row>
    <row r="647" spans="1:72" s="217" customFormat="1" ht="16.5" customHeight="1" x14ac:dyDescent="0.2">
      <c r="A647" s="198"/>
      <c r="B647" s="26"/>
      <c r="C647" s="170" t="s">
        <v>1879</v>
      </c>
      <c r="D647" s="151" t="s">
        <v>139</v>
      </c>
      <c r="E647" s="261" t="s">
        <v>1880</v>
      </c>
      <c r="F647" s="262" t="s">
        <v>1881</v>
      </c>
      <c r="G647" s="151" t="s">
        <v>600</v>
      </c>
      <c r="H647" s="298">
        <v>0</v>
      </c>
      <c r="I647" s="152">
        <v>300</v>
      </c>
      <c r="J647" s="153">
        <f t="shared" si="278"/>
        <v>0</v>
      </c>
      <c r="K647" s="262" t="s">
        <v>143</v>
      </c>
      <c r="L647" s="30"/>
      <c r="M647" s="154" t="s">
        <v>1</v>
      </c>
      <c r="N647" s="155" t="s">
        <v>38</v>
      </c>
      <c r="O647" s="51"/>
      <c r="P647" s="156">
        <f t="shared" si="279"/>
        <v>0</v>
      </c>
      <c r="Q647" s="156">
        <v>0</v>
      </c>
      <c r="R647" s="156">
        <f t="shared" si="280"/>
        <v>0</v>
      </c>
      <c r="S647" s="230"/>
      <c r="T647" s="230">
        <v>0</v>
      </c>
      <c r="U647" s="234"/>
      <c r="V647" s="157">
        <f t="shared" si="281"/>
        <v>0</v>
      </c>
      <c r="AP647" s="219" t="s">
        <v>193</v>
      </c>
      <c r="AR647" s="219" t="s">
        <v>139</v>
      </c>
      <c r="AS647" s="219" t="s">
        <v>79</v>
      </c>
      <c r="AW647" s="219" t="s">
        <v>137</v>
      </c>
      <c r="BC647" s="158">
        <f t="shared" si="282"/>
        <v>0</v>
      </c>
      <c r="BD647" s="158">
        <f t="shared" si="283"/>
        <v>0</v>
      </c>
      <c r="BE647" s="158">
        <f t="shared" si="284"/>
        <v>0</v>
      </c>
      <c r="BF647" s="158">
        <f t="shared" si="285"/>
        <v>0</v>
      </c>
      <c r="BG647" s="158">
        <f t="shared" si="286"/>
        <v>0</v>
      </c>
      <c r="BH647" s="219" t="s">
        <v>79</v>
      </c>
      <c r="BI647" s="158">
        <f t="shared" si="287"/>
        <v>0</v>
      </c>
      <c r="BJ647" s="219" t="s">
        <v>193</v>
      </c>
      <c r="BK647" s="219" t="s">
        <v>1882</v>
      </c>
      <c r="BO647" s="315"/>
      <c r="BP647" s="316">
        <f t="shared" si="291"/>
        <v>0</v>
      </c>
      <c r="BQ647" s="317"/>
      <c r="BR647" s="316">
        <f t="shared" si="292"/>
        <v>0</v>
      </c>
      <c r="BS647" s="315"/>
      <c r="BT647" s="316">
        <f t="shared" si="293"/>
        <v>0</v>
      </c>
    </row>
    <row r="648" spans="1:72" s="217" customFormat="1" ht="16.5" customHeight="1" x14ac:dyDescent="0.2">
      <c r="A648" s="198"/>
      <c r="B648" s="26"/>
      <c r="C648" s="170" t="s">
        <v>1883</v>
      </c>
      <c r="D648" s="151" t="s">
        <v>139</v>
      </c>
      <c r="E648" s="261" t="s">
        <v>1884</v>
      </c>
      <c r="F648" s="262" t="s">
        <v>1885</v>
      </c>
      <c r="G648" s="151" t="s">
        <v>859</v>
      </c>
      <c r="H648" s="307">
        <v>3603.92</v>
      </c>
      <c r="I648" s="152">
        <v>1.08</v>
      </c>
      <c r="J648" s="153">
        <f t="shared" si="278"/>
        <v>3892.23</v>
      </c>
      <c r="K648" s="262" t="s">
        <v>143</v>
      </c>
      <c r="L648" s="30"/>
      <c r="M648" s="154" t="s">
        <v>1</v>
      </c>
      <c r="N648" s="155" t="s">
        <v>38</v>
      </c>
      <c r="O648" s="51"/>
      <c r="P648" s="156">
        <f t="shared" si="279"/>
        <v>0</v>
      </c>
      <c r="Q648" s="156">
        <v>0</v>
      </c>
      <c r="R648" s="156">
        <f t="shared" si="280"/>
        <v>0</v>
      </c>
      <c r="S648" s="230"/>
      <c r="T648" s="230">
        <v>0</v>
      </c>
      <c r="U648" s="234"/>
      <c r="V648" s="157">
        <f t="shared" si="281"/>
        <v>0</v>
      </c>
      <c r="AP648" s="219" t="s">
        <v>193</v>
      </c>
      <c r="AR648" s="219" t="s">
        <v>139</v>
      </c>
      <c r="AS648" s="219" t="s">
        <v>79</v>
      </c>
      <c r="AW648" s="219" t="s">
        <v>137</v>
      </c>
      <c r="BC648" s="158">
        <f t="shared" si="282"/>
        <v>0</v>
      </c>
      <c r="BD648" s="158">
        <f t="shared" si="283"/>
        <v>3892.23</v>
      </c>
      <c r="BE648" s="158">
        <f t="shared" si="284"/>
        <v>0</v>
      </c>
      <c r="BF648" s="158">
        <f t="shared" si="285"/>
        <v>0</v>
      </c>
      <c r="BG648" s="158">
        <f t="shared" si="286"/>
        <v>0</v>
      </c>
      <c r="BH648" s="219" t="s">
        <v>79</v>
      </c>
      <c r="BI648" s="158">
        <f t="shared" si="287"/>
        <v>3892.23</v>
      </c>
      <c r="BJ648" s="219" t="s">
        <v>193</v>
      </c>
      <c r="BK648" s="219" t="s">
        <v>1886</v>
      </c>
      <c r="BO648" s="315"/>
      <c r="BP648" s="316">
        <f t="shared" si="291"/>
        <v>0</v>
      </c>
      <c r="BQ648" s="317"/>
      <c r="BR648" s="316">
        <f t="shared" si="292"/>
        <v>0</v>
      </c>
      <c r="BS648" s="315"/>
      <c r="BT648" s="316">
        <f t="shared" si="293"/>
        <v>0</v>
      </c>
    </row>
    <row r="649" spans="1:72" s="9" customFormat="1" ht="22.9" customHeight="1" x14ac:dyDescent="0.3">
      <c r="A649" s="198"/>
      <c r="B649" s="135"/>
      <c r="C649" s="185"/>
      <c r="D649" s="137" t="s">
        <v>65</v>
      </c>
      <c r="E649" s="149" t="s">
        <v>1887</v>
      </c>
      <c r="F649" s="149" t="s">
        <v>1888</v>
      </c>
      <c r="G649" s="136"/>
      <c r="H649" s="297"/>
      <c r="I649" s="139"/>
      <c r="J649" s="150">
        <f>BI649</f>
        <v>79201.87</v>
      </c>
      <c r="K649" s="136"/>
      <c r="L649" s="30"/>
      <c r="M649" s="142"/>
      <c r="N649" s="143"/>
      <c r="O649" s="143"/>
      <c r="P649" s="144">
        <f>SUM(P650:P658)</f>
        <v>0</v>
      </c>
      <c r="Q649" s="143"/>
      <c r="R649" s="144">
        <f>SUM(R650:R658)</f>
        <v>0.67415900000000006</v>
      </c>
      <c r="S649" s="221">
        <f>SUM(S650:S658)</f>
        <v>0.52155899999999999</v>
      </c>
      <c r="T649" s="230">
        <v>0</v>
      </c>
      <c r="U649" s="223">
        <f>SUM(U650:U658)</f>
        <v>0</v>
      </c>
      <c r="V649" s="145">
        <f>SUM(V650:V658)</f>
        <v>0</v>
      </c>
      <c r="AP649" s="146" t="s">
        <v>79</v>
      </c>
      <c r="AR649" s="147" t="s">
        <v>65</v>
      </c>
      <c r="AS649" s="147" t="s">
        <v>73</v>
      </c>
      <c r="AW649" s="146" t="s">
        <v>137</v>
      </c>
      <c r="BI649" s="148">
        <f>SUM(BI650:BI658)</f>
        <v>79201.87</v>
      </c>
      <c r="BO649" s="312"/>
      <c r="BP649" s="313">
        <f>SUM(BP650:BP658)</f>
        <v>0</v>
      </c>
      <c r="BQ649" s="314"/>
      <c r="BR649" s="313">
        <f>SUM(BR650:BR658)</f>
        <v>0</v>
      </c>
      <c r="BS649" s="312"/>
      <c r="BT649" s="313">
        <f>SUM(BT650:BT658)</f>
        <v>0</v>
      </c>
    </row>
    <row r="650" spans="1:72" s="217" customFormat="1" ht="16.5" customHeight="1" x14ac:dyDescent="0.2">
      <c r="A650" s="198"/>
      <c r="B650" s="26"/>
      <c r="C650" s="170" t="s">
        <v>1889</v>
      </c>
      <c r="D650" s="151" t="s">
        <v>139</v>
      </c>
      <c r="E650" s="261" t="s">
        <v>1890</v>
      </c>
      <c r="F650" s="262" t="s">
        <v>1891</v>
      </c>
      <c r="G650" s="151" t="s">
        <v>600</v>
      </c>
      <c r="H650" s="298">
        <v>12</v>
      </c>
      <c r="I650" s="152">
        <v>350</v>
      </c>
      <c r="J650" s="153">
        <f t="shared" ref="J650:J658" si="294">ROUND(I650*H650,2)</f>
        <v>4200</v>
      </c>
      <c r="K650" s="262" t="s">
        <v>143</v>
      </c>
      <c r="L650" s="30"/>
      <c r="M650" s="154" t="s">
        <v>1</v>
      </c>
      <c r="N650" s="155" t="s">
        <v>38</v>
      </c>
      <c r="O650" s="51"/>
      <c r="P650" s="156">
        <f t="shared" ref="P650:P658" si="295">O650*H650</f>
        <v>0</v>
      </c>
      <c r="Q650" s="156">
        <v>0</v>
      </c>
      <c r="R650" s="156">
        <f>Q650*H650</f>
        <v>0</v>
      </c>
      <c r="S650" s="230"/>
      <c r="T650" s="236"/>
      <c r="U650" s="234"/>
      <c r="V650" s="157">
        <f t="shared" ref="V650:V658" si="296">T650*H650</f>
        <v>0</v>
      </c>
      <c r="AP650" s="219" t="s">
        <v>193</v>
      </c>
      <c r="AR650" s="219" t="s">
        <v>139</v>
      </c>
      <c r="AS650" s="219" t="s">
        <v>79</v>
      </c>
      <c r="AW650" s="219" t="s">
        <v>137</v>
      </c>
      <c r="BC650" s="158">
        <f t="shared" ref="BC650:BC658" si="297">IF(N650="základní",J650,0)</f>
        <v>0</v>
      </c>
      <c r="BD650" s="158">
        <f t="shared" ref="BD650:BD658" si="298">IF(N650="snížená",J650,0)</f>
        <v>4200</v>
      </c>
      <c r="BE650" s="158">
        <f t="shared" ref="BE650:BE658" si="299">IF(N650="zákl. přenesená",J650,0)</f>
        <v>0</v>
      </c>
      <c r="BF650" s="158">
        <f t="shared" ref="BF650:BF658" si="300">IF(N650="sníž. přenesená",J650,0)</f>
        <v>0</v>
      </c>
      <c r="BG650" s="158">
        <f t="shared" ref="BG650:BG658" si="301">IF(N650="nulová",J650,0)</f>
        <v>0</v>
      </c>
      <c r="BH650" s="219" t="s">
        <v>79</v>
      </c>
      <c r="BI650" s="158">
        <f t="shared" ref="BI650:BI658" si="302">ROUND(I650*H650,2)</f>
        <v>4200</v>
      </c>
      <c r="BJ650" s="219" t="s">
        <v>193</v>
      </c>
      <c r="BK650" s="219" t="s">
        <v>1892</v>
      </c>
      <c r="BO650" s="315"/>
      <c r="BP650" s="316">
        <f t="shared" ref="BP650:BP658" si="303">BO650*I650</f>
        <v>0</v>
      </c>
      <c r="BQ650" s="317"/>
      <c r="BR650" s="316">
        <f t="shared" ref="BR650:BR658" si="304">BQ650*I650</f>
        <v>0</v>
      </c>
      <c r="BS650" s="315"/>
      <c r="BT650" s="316">
        <f t="shared" ref="BT650:BT658" si="305">BS650*I650</f>
        <v>0</v>
      </c>
    </row>
    <row r="651" spans="1:72" s="217" customFormat="1" ht="16.5" customHeight="1" x14ac:dyDescent="0.2">
      <c r="A651" s="198"/>
      <c r="B651" s="26"/>
      <c r="C651" s="190" t="s">
        <v>2283</v>
      </c>
      <c r="D651" s="187" t="s">
        <v>139</v>
      </c>
      <c r="E651" s="267" t="s">
        <v>2131</v>
      </c>
      <c r="F651" s="268" t="s">
        <v>2132</v>
      </c>
      <c r="G651" s="190" t="s">
        <v>2090</v>
      </c>
      <c r="H651" s="300">
        <v>1</v>
      </c>
      <c r="I651" s="188">
        <v>5650</v>
      </c>
      <c r="J651" s="189">
        <f t="shared" si="294"/>
        <v>5650</v>
      </c>
      <c r="K651" s="266"/>
      <c r="L651" s="30"/>
      <c r="M651" s="154" t="s">
        <v>1</v>
      </c>
      <c r="N651" s="155" t="s">
        <v>38</v>
      </c>
      <c r="O651" s="51"/>
      <c r="P651" s="156">
        <f t="shared" si="295"/>
        <v>0</v>
      </c>
      <c r="Q651" s="156">
        <v>0.08</v>
      </c>
      <c r="R651" s="156"/>
      <c r="S651" s="209">
        <f>Q651*H651</f>
        <v>0.08</v>
      </c>
      <c r="T651" s="235"/>
      <c r="U651" s="234"/>
      <c r="V651" s="157">
        <f t="shared" si="296"/>
        <v>0</v>
      </c>
      <c r="AP651" s="219" t="s">
        <v>193</v>
      </c>
      <c r="AR651" s="219" t="s">
        <v>139</v>
      </c>
      <c r="AS651" s="219" t="s">
        <v>79</v>
      </c>
      <c r="AW651" s="219" t="s">
        <v>137</v>
      </c>
      <c r="BC651" s="158">
        <f t="shared" si="297"/>
        <v>0</v>
      </c>
      <c r="BD651" s="158">
        <f t="shared" si="298"/>
        <v>5650</v>
      </c>
      <c r="BE651" s="158">
        <f t="shared" si="299"/>
        <v>0</v>
      </c>
      <c r="BF651" s="158">
        <f t="shared" si="300"/>
        <v>0</v>
      </c>
      <c r="BG651" s="158">
        <f t="shared" si="301"/>
        <v>0</v>
      </c>
      <c r="BH651" s="219" t="s">
        <v>79</v>
      </c>
      <c r="BI651" s="158">
        <f t="shared" si="302"/>
        <v>5650</v>
      </c>
      <c r="BJ651" s="219" t="s">
        <v>193</v>
      </c>
      <c r="BK651" s="219" t="s">
        <v>1896</v>
      </c>
      <c r="BO651" s="315"/>
      <c r="BP651" s="316">
        <f t="shared" si="303"/>
        <v>0</v>
      </c>
      <c r="BQ651" s="317"/>
      <c r="BR651" s="316">
        <f t="shared" si="304"/>
        <v>0</v>
      </c>
      <c r="BS651" s="315"/>
      <c r="BT651" s="316">
        <f t="shared" si="305"/>
        <v>0</v>
      </c>
    </row>
    <row r="652" spans="1:72" s="217" customFormat="1" ht="16.5" customHeight="1" x14ac:dyDescent="0.2">
      <c r="A652" s="198"/>
      <c r="B652" s="26"/>
      <c r="C652" s="190" t="s">
        <v>2284</v>
      </c>
      <c r="D652" s="187" t="s">
        <v>139</v>
      </c>
      <c r="E652" s="267" t="s">
        <v>2131</v>
      </c>
      <c r="F652" s="268" t="s">
        <v>2133</v>
      </c>
      <c r="G652" s="190" t="s">
        <v>196</v>
      </c>
      <c r="H652" s="300">
        <v>0.40510000000000002</v>
      </c>
      <c r="I652" s="188">
        <v>34500</v>
      </c>
      <c r="J652" s="189">
        <f t="shared" si="294"/>
        <v>13975.95</v>
      </c>
      <c r="K652" s="266"/>
      <c r="L652" s="30"/>
      <c r="M652" s="154" t="s">
        <v>1</v>
      </c>
      <c r="N652" s="155" t="s">
        <v>38</v>
      </c>
      <c r="O652" s="51"/>
      <c r="P652" s="156">
        <f t="shared" si="295"/>
        <v>0</v>
      </c>
      <c r="Q652" s="156">
        <v>1.0900000000000001</v>
      </c>
      <c r="R652" s="156"/>
      <c r="S652" s="209">
        <f>Q652*H652</f>
        <v>0.44155900000000003</v>
      </c>
      <c r="T652" s="235"/>
      <c r="U652" s="234"/>
      <c r="V652" s="157">
        <f t="shared" si="296"/>
        <v>0</v>
      </c>
      <c r="AP652" s="219" t="s">
        <v>193</v>
      </c>
      <c r="AR652" s="219" t="s">
        <v>139</v>
      </c>
      <c r="AS652" s="219" t="s">
        <v>79</v>
      </c>
      <c r="AW652" s="219" t="s">
        <v>137</v>
      </c>
      <c r="BC652" s="158">
        <f t="shared" si="297"/>
        <v>0</v>
      </c>
      <c r="BD652" s="158">
        <f t="shared" si="298"/>
        <v>13975.95</v>
      </c>
      <c r="BE652" s="158">
        <f t="shared" si="299"/>
        <v>0</v>
      </c>
      <c r="BF652" s="158">
        <f t="shared" si="300"/>
        <v>0</v>
      </c>
      <c r="BG652" s="158">
        <f t="shared" si="301"/>
        <v>0</v>
      </c>
      <c r="BH652" s="219" t="s">
        <v>79</v>
      </c>
      <c r="BI652" s="158">
        <f t="shared" si="302"/>
        <v>13975.95</v>
      </c>
      <c r="BJ652" s="219" t="s">
        <v>193</v>
      </c>
      <c r="BK652" s="219" t="s">
        <v>1896</v>
      </c>
      <c r="BO652" s="315"/>
      <c r="BP652" s="316">
        <f t="shared" si="303"/>
        <v>0</v>
      </c>
      <c r="BQ652" s="317"/>
      <c r="BR652" s="316">
        <f t="shared" si="304"/>
        <v>0</v>
      </c>
      <c r="BS652" s="315"/>
      <c r="BT652" s="316">
        <f t="shared" si="305"/>
        <v>0</v>
      </c>
    </row>
    <row r="653" spans="1:72" s="217" customFormat="1" ht="16.5" customHeight="1" x14ac:dyDescent="0.2">
      <c r="A653" s="198"/>
      <c r="B653" s="26"/>
      <c r="C653" s="170" t="s">
        <v>1893</v>
      </c>
      <c r="D653" s="151" t="s">
        <v>139</v>
      </c>
      <c r="E653" s="261" t="s">
        <v>1894</v>
      </c>
      <c r="F653" s="262" t="s">
        <v>1895</v>
      </c>
      <c r="G653" s="151" t="s">
        <v>223</v>
      </c>
      <c r="H653" s="298">
        <v>26.59</v>
      </c>
      <c r="I653" s="152">
        <v>300</v>
      </c>
      <c r="J653" s="153">
        <f t="shared" si="294"/>
        <v>7977</v>
      </c>
      <c r="K653" s="262" t="s">
        <v>143</v>
      </c>
      <c r="L653" s="30"/>
      <c r="M653" s="154" t="s">
        <v>1</v>
      </c>
      <c r="N653" s="155" t="s">
        <v>38</v>
      </c>
      <c r="O653" s="51"/>
      <c r="P653" s="156">
        <f t="shared" si="295"/>
        <v>0</v>
      </c>
      <c r="Q653" s="156">
        <v>1E-4</v>
      </c>
      <c r="R653" s="156">
        <f t="shared" ref="R653:R658" si="306">Q653*H653</f>
        <v>2.6589999999999999E-3</v>
      </c>
      <c r="S653" s="230"/>
      <c r="T653" s="235"/>
      <c r="U653" s="234"/>
      <c r="V653" s="157">
        <f t="shared" si="296"/>
        <v>0</v>
      </c>
      <c r="AP653" s="219" t="s">
        <v>193</v>
      </c>
      <c r="AR653" s="219" t="s">
        <v>139</v>
      </c>
      <c r="AS653" s="219" t="s">
        <v>79</v>
      </c>
      <c r="AW653" s="219" t="s">
        <v>137</v>
      </c>
      <c r="BC653" s="158">
        <f t="shared" si="297"/>
        <v>0</v>
      </c>
      <c r="BD653" s="158">
        <f t="shared" si="298"/>
        <v>7977</v>
      </c>
      <c r="BE653" s="158">
        <f t="shared" si="299"/>
        <v>0</v>
      </c>
      <c r="BF653" s="158">
        <f t="shared" si="300"/>
        <v>0</v>
      </c>
      <c r="BG653" s="158">
        <f t="shared" si="301"/>
        <v>0</v>
      </c>
      <c r="BH653" s="219" t="s">
        <v>79</v>
      </c>
      <c r="BI653" s="158">
        <f t="shared" si="302"/>
        <v>7977</v>
      </c>
      <c r="BJ653" s="219" t="s">
        <v>193</v>
      </c>
      <c r="BK653" s="219" t="s">
        <v>1896</v>
      </c>
      <c r="BO653" s="315"/>
      <c r="BP653" s="316">
        <f t="shared" si="303"/>
        <v>0</v>
      </c>
      <c r="BQ653" s="317"/>
      <c r="BR653" s="316">
        <f t="shared" si="304"/>
        <v>0</v>
      </c>
      <c r="BS653" s="315"/>
      <c r="BT653" s="316">
        <f t="shared" si="305"/>
        <v>0</v>
      </c>
    </row>
    <row r="654" spans="1:72" s="217" customFormat="1" ht="16.5" customHeight="1" x14ac:dyDescent="0.2">
      <c r="A654" s="198"/>
      <c r="B654" s="26"/>
      <c r="C654" s="170" t="s">
        <v>1897</v>
      </c>
      <c r="D654" s="151" t="s">
        <v>139</v>
      </c>
      <c r="E654" s="261" t="s">
        <v>1898</v>
      </c>
      <c r="F654" s="262" t="s">
        <v>1899</v>
      </c>
      <c r="G654" s="151" t="s">
        <v>257</v>
      </c>
      <c r="H654" s="298">
        <v>5</v>
      </c>
      <c r="I654" s="152">
        <v>1250</v>
      </c>
      <c r="J654" s="153">
        <f t="shared" si="294"/>
        <v>6250</v>
      </c>
      <c r="K654" s="262" t="s">
        <v>1</v>
      </c>
      <c r="L654" s="30"/>
      <c r="M654" s="154" t="s">
        <v>1</v>
      </c>
      <c r="N654" s="155" t="s">
        <v>38</v>
      </c>
      <c r="O654" s="51"/>
      <c r="P654" s="156">
        <f t="shared" si="295"/>
        <v>0</v>
      </c>
      <c r="Q654" s="156">
        <v>1E-4</v>
      </c>
      <c r="R654" s="156">
        <f t="shared" si="306"/>
        <v>5.0000000000000001E-4</v>
      </c>
      <c r="S654" s="230"/>
      <c r="T654" s="235"/>
      <c r="U654" s="234"/>
      <c r="V654" s="157">
        <f t="shared" si="296"/>
        <v>0</v>
      </c>
      <c r="AP654" s="219" t="s">
        <v>193</v>
      </c>
      <c r="AR654" s="219" t="s">
        <v>139</v>
      </c>
      <c r="AS654" s="219" t="s">
        <v>79</v>
      </c>
      <c r="AW654" s="219" t="s">
        <v>137</v>
      </c>
      <c r="BC654" s="158">
        <f t="shared" si="297"/>
        <v>0</v>
      </c>
      <c r="BD654" s="158">
        <f t="shared" si="298"/>
        <v>6250</v>
      </c>
      <c r="BE654" s="158">
        <f t="shared" si="299"/>
        <v>0</v>
      </c>
      <c r="BF654" s="158">
        <f t="shared" si="300"/>
        <v>0</v>
      </c>
      <c r="BG654" s="158">
        <f t="shared" si="301"/>
        <v>0</v>
      </c>
      <c r="BH654" s="219" t="s">
        <v>79</v>
      </c>
      <c r="BI654" s="158">
        <f t="shared" si="302"/>
        <v>6250</v>
      </c>
      <c r="BJ654" s="219" t="s">
        <v>193</v>
      </c>
      <c r="BK654" s="219" t="s">
        <v>1900</v>
      </c>
      <c r="BO654" s="315"/>
      <c r="BP654" s="316">
        <f t="shared" si="303"/>
        <v>0</v>
      </c>
      <c r="BQ654" s="317"/>
      <c r="BR654" s="316">
        <f t="shared" si="304"/>
        <v>0</v>
      </c>
      <c r="BS654" s="315"/>
      <c r="BT654" s="316">
        <f t="shared" si="305"/>
        <v>0</v>
      </c>
    </row>
    <row r="655" spans="1:72" s="217" customFormat="1" ht="16.5" customHeight="1" x14ac:dyDescent="0.2">
      <c r="A655" s="198"/>
      <c r="B655" s="26"/>
      <c r="C655" s="186" t="s">
        <v>1901</v>
      </c>
      <c r="D655" s="159" t="s">
        <v>203</v>
      </c>
      <c r="E655" s="263" t="s">
        <v>1902</v>
      </c>
      <c r="F655" s="264" t="s">
        <v>1903</v>
      </c>
      <c r="G655" s="159" t="s">
        <v>196</v>
      </c>
      <c r="H655" s="299">
        <v>0.67100000000000004</v>
      </c>
      <c r="I655" s="160">
        <v>25500</v>
      </c>
      <c r="J655" s="161">
        <f t="shared" si="294"/>
        <v>17110.5</v>
      </c>
      <c r="K655" s="264" t="s">
        <v>143</v>
      </c>
      <c r="L655" s="30"/>
      <c r="M655" s="163" t="s">
        <v>1</v>
      </c>
      <c r="N655" s="164" t="s">
        <v>38</v>
      </c>
      <c r="O655" s="51"/>
      <c r="P655" s="156">
        <f t="shared" si="295"/>
        <v>0</v>
      </c>
      <c r="Q655" s="156">
        <v>1</v>
      </c>
      <c r="R655" s="156">
        <f t="shared" si="306"/>
        <v>0.67100000000000004</v>
      </c>
      <c r="S655" s="230"/>
      <c r="T655" s="235"/>
      <c r="U655" s="234"/>
      <c r="V655" s="157">
        <f t="shared" si="296"/>
        <v>0</v>
      </c>
      <c r="AP655" s="219" t="s">
        <v>263</v>
      </c>
      <c r="AR655" s="219" t="s">
        <v>203</v>
      </c>
      <c r="AS655" s="219" t="s">
        <v>79</v>
      </c>
      <c r="AW655" s="219" t="s">
        <v>137</v>
      </c>
      <c r="BC655" s="158">
        <f t="shared" si="297"/>
        <v>0</v>
      </c>
      <c r="BD655" s="158">
        <f t="shared" si="298"/>
        <v>17110.5</v>
      </c>
      <c r="BE655" s="158">
        <f t="shared" si="299"/>
        <v>0</v>
      </c>
      <c r="BF655" s="158">
        <f t="shared" si="300"/>
        <v>0</v>
      </c>
      <c r="BG655" s="158">
        <f t="shared" si="301"/>
        <v>0</v>
      </c>
      <c r="BH655" s="219" t="s">
        <v>79</v>
      </c>
      <c r="BI655" s="158">
        <f t="shared" si="302"/>
        <v>17110.5</v>
      </c>
      <c r="BJ655" s="219" t="s">
        <v>193</v>
      </c>
      <c r="BK655" s="219" t="s">
        <v>1904</v>
      </c>
      <c r="BO655" s="315"/>
      <c r="BP655" s="316">
        <f t="shared" si="303"/>
        <v>0</v>
      </c>
      <c r="BQ655" s="317"/>
      <c r="BR655" s="316">
        <f t="shared" si="304"/>
        <v>0</v>
      </c>
      <c r="BS655" s="315"/>
      <c r="BT655" s="316">
        <f t="shared" si="305"/>
        <v>0</v>
      </c>
    </row>
    <row r="656" spans="1:72" s="217" customFormat="1" ht="16.5" customHeight="1" x14ac:dyDescent="0.2">
      <c r="A656" s="198"/>
      <c r="B656" s="26"/>
      <c r="C656" s="186" t="s">
        <v>1905</v>
      </c>
      <c r="D656" s="159" t="s">
        <v>203</v>
      </c>
      <c r="E656" s="263" t="s">
        <v>1906</v>
      </c>
      <c r="F656" s="264" t="s">
        <v>1907</v>
      </c>
      <c r="G656" s="159" t="s">
        <v>223</v>
      </c>
      <c r="H656" s="299">
        <v>37.729999999999997</v>
      </c>
      <c r="I656" s="160">
        <v>600</v>
      </c>
      <c r="J656" s="161">
        <f t="shared" si="294"/>
        <v>22638</v>
      </c>
      <c r="K656" s="264" t="s">
        <v>1</v>
      </c>
      <c r="L656" s="30"/>
      <c r="M656" s="163" t="s">
        <v>1</v>
      </c>
      <c r="N656" s="164" t="s">
        <v>38</v>
      </c>
      <c r="O656" s="51"/>
      <c r="P656" s="156">
        <f t="shared" si="295"/>
        <v>0</v>
      </c>
      <c r="Q656" s="156">
        <v>0</v>
      </c>
      <c r="R656" s="156">
        <f t="shared" si="306"/>
        <v>0</v>
      </c>
      <c r="S656" s="230"/>
      <c r="T656" s="236"/>
      <c r="U656" s="234"/>
      <c r="V656" s="157">
        <f t="shared" si="296"/>
        <v>0</v>
      </c>
      <c r="AP656" s="219" t="s">
        <v>263</v>
      </c>
      <c r="AR656" s="219" t="s">
        <v>203</v>
      </c>
      <c r="AS656" s="219" t="s">
        <v>79</v>
      </c>
      <c r="AW656" s="219" t="s">
        <v>137</v>
      </c>
      <c r="BC656" s="158">
        <f t="shared" si="297"/>
        <v>0</v>
      </c>
      <c r="BD656" s="158">
        <f t="shared" si="298"/>
        <v>22638</v>
      </c>
      <c r="BE656" s="158">
        <f t="shared" si="299"/>
        <v>0</v>
      </c>
      <c r="BF656" s="158">
        <f t="shared" si="300"/>
        <v>0</v>
      </c>
      <c r="BG656" s="158">
        <f t="shared" si="301"/>
        <v>0</v>
      </c>
      <c r="BH656" s="219" t="s">
        <v>79</v>
      </c>
      <c r="BI656" s="158">
        <f t="shared" si="302"/>
        <v>22638</v>
      </c>
      <c r="BJ656" s="219" t="s">
        <v>193</v>
      </c>
      <c r="BK656" s="219" t="s">
        <v>1908</v>
      </c>
      <c r="BO656" s="315"/>
      <c r="BP656" s="316">
        <f t="shared" si="303"/>
        <v>0</v>
      </c>
      <c r="BQ656" s="317"/>
      <c r="BR656" s="316">
        <f t="shared" si="304"/>
        <v>0</v>
      </c>
      <c r="BS656" s="315"/>
      <c r="BT656" s="316">
        <f t="shared" si="305"/>
        <v>0</v>
      </c>
    </row>
    <row r="657" spans="1:72" s="217" customFormat="1" ht="16.5" customHeight="1" x14ac:dyDescent="0.2">
      <c r="A657" s="198"/>
      <c r="B657" s="26"/>
      <c r="C657" s="170" t="s">
        <v>1909</v>
      </c>
      <c r="D657" s="151" t="s">
        <v>139</v>
      </c>
      <c r="E657" s="261" t="s">
        <v>1910</v>
      </c>
      <c r="F657" s="262" t="s">
        <v>1911</v>
      </c>
      <c r="G657" s="151" t="s">
        <v>859</v>
      </c>
      <c r="H657" s="302">
        <v>581.75</v>
      </c>
      <c r="I657" s="152">
        <v>1.8</v>
      </c>
      <c r="J657" s="153">
        <f t="shared" si="294"/>
        <v>1047.1500000000001</v>
      </c>
      <c r="K657" s="262" t="s">
        <v>143</v>
      </c>
      <c r="L657" s="30"/>
      <c r="M657" s="154" t="s">
        <v>1</v>
      </c>
      <c r="N657" s="155" t="s">
        <v>38</v>
      </c>
      <c r="O657" s="51"/>
      <c r="P657" s="156">
        <f t="shared" si="295"/>
        <v>0</v>
      </c>
      <c r="Q657" s="156">
        <v>0</v>
      </c>
      <c r="R657" s="156">
        <f t="shared" si="306"/>
        <v>0</v>
      </c>
      <c r="S657" s="230"/>
      <c r="T657" s="230">
        <v>0</v>
      </c>
      <c r="U657" s="234"/>
      <c r="V657" s="157">
        <f t="shared" si="296"/>
        <v>0</v>
      </c>
      <c r="AP657" s="219" t="s">
        <v>193</v>
      </c>
      <c r="AR657" s="219" t="s">
        <v>139</v>
      </c>
      <c r="AS657" s="219" t="s">
        <v>79</v>
      </c>
      <c r="AW657" s="219" t="s">
        <v>137</v>
      </c>
      <c r="BC657" s="158">
        <f t="shared" si="297"/>
        <v>0</v>
      </c>
      <c r="BD657" s="158">
        <f t="shared" si="298"/>
        <v>1047.1500000000001</v>
      </c>
      <c r="BE657" s="158">
        <f t="shared" si="299"/>
        <v>0</v>
      </c>
      <c r="BF657" s="158">
        <f t="shared" si="300"/>
        <v>0</v>
      </c>
      <c r="BG657" s="158">
        <f t="shared" si="301"/>
        <v>0</v>
      </c>
      <c r="BH657" s="219" t="s">
        <v>79</v>
      </c>
      <c r="BI657" s="158">
        <f t="shared" si="302"/>
        <v>1047.1500000000001</v>
      </c>
      <c r="BJ657" s="219" t="s">
        <v>193</v>
      </c>
      <c r="BK657" s="219" t="s">
        <v>1912</v>
      </c>
      <c r="BO657" s="315"/>
      <c r="BP657" s="316">
        <f t="shared" si="303"/>
        <v>0</v>
      </c>
      <c r="BQ657" s="317"/>
      <c r="BR657" s="316">
        <f t="shared" si="304"/>
        <v>0</v>
      </c>
      <c r="BS657" s="315"/>
      <c r="BT657" s="316">
        <f t="shared" si="305"/>
        <v>0</v>
      </c>
    </row>
    <row r="658" spans="1:72" s="217" customFormat="1" ht="16.5" customHeight="1" x14ac:dyDescent="0.2">
      <c r="A658" s="198"/>
      <c r="B658" s="26"/>
      <c r="C658" s="191" t="s">
        <v>2264</v>
      </c>
      <c r="D658" s="192" t="s">
        <v>139</v>
      </c>
      <c r="E658" s="269" t="s">
        <v>1910</v>
      </c>
      <c r="F658" s="271" t="s">
        <v>1911</v>
      </c>
      <c r="G658" s="192" t="s">
        <v>859</v>
      </c>
      <c r="H658" s="304">
        <f>SUM(J651:J652)/100</f>
        <v>196.2595</v>
      </c>
      <c r="I658" s="193">
        <v>1.8</v>
      </c>
      <c r="J658" s="194">
        <f t="shared" si="294"/>
        <v>353.27</v>
      </c>
      <c r="K658" s="271" t="s">
        <v>143</v>
      </c>
      <c r="L658" s="30"/>
      <c r="M658" s="154" t="s">
        <v>1</v>
      </c>
      <c r="N658" s="155" t="s">
        <v>38</v>
      </c>
      <c r="O658" s="51"/>
      <c r="P658" s="156">
        <f t="shared" si="295"/>
        <v>0</v>
      </c>
      <c r="Q658" s="156">
        <v>0</v>
      </c>
      <c r="R658" s="156">
        <f t="shared" si="306"/>
        <v>0</v>
      </c>
      <c r="S658" s="230"/>
      <c r="T658" s="222"/>
      <c r="U658" s="234"/>
      <c r="V658" s="157">
        <f t="shared" si="296"/>
        <v>0</v>
      </c>
      <c r="AP658" s="219" t="s">
        <v>193</v>
      </c>
      <c r="AR658" s="219" t="s">
        <v>139</v>
      </c>
      <c r="AS658" s="219" t="s">
        <v>79</v>
      </c>
      <c r="AW658" s="219" t="s">
        <v>137</v>
      </c>
      <c r="BC658" s="158">
        <f t="shared" si="297"/>
        <v>0</v>
      </c>
      <c r="BD658" s="158">
        <f t="shared" si="298"/>
        <v>353.27</v>
      </c>
      <c r="BE658" s="158">
        <f t="shared" si="299"/>
        <v>0</v>
      </c>
      <c r="BF658" s="158">
        <f t="shared" si="300"/>
        <v>0</v>
      </c>
      <c r="BG658" s="158">
        <f t="shared" si="301"/>
        <v>0</v>
      </c>
      <c r="BH658" s="219" t="s">
        <v>79</v>
      </c>
      <c r="BI658" s="158">
        <f t="shared" si="302"/>
        <v>353.27</v>
      </c>
      <c r="BJ658" s="219" t="s">
        <v>193</v>
      </c>
      <c r="BK658" s="219" t="s">
        <v>1912</v>
      </c>
      <c r="BO658" s="315"/>
      <c r="BP658" s="316">
        <f t="shared" si="303"/>
        <v>0</v>
      </c>
      <c r="BQ658" s="317"/>
      <c r="BR658" s="316">
        <f t="shared" si="304"/>
        <v>0</v>
      </c>
      <c r="BS658" s="315"/>
      <c r="BT658" s="316">
        <f t="shared" si="305"/>
        <v>0</v>
      </c>
    </row>
    <row r="659" spans="1:72" s="9" customFormat="1" ht="22.9" customHeight="1" x14ac:dyDescent="0.3">
      <c r="A659" s="197"/>
      <c r="B659" s="135"/>
      <c r="C659" s="185"/>
      <c r="D659" s="137" t="s">
        <v>65</v>
      </c>
      <c r="E659" s="149" t="s">
        <v>1913</v>
      </c>
      <c r="F659" s="149" t="s">
        <v>1914</v>
      </c>
      <c r="G659" s="136"/>
      <c r="H659" s="297"/>
      <c r="I659" s="139"/>
      <c r="J659" s="150">
        <f>BI659</f>
        <v>141271.84000000003</v>
      </c>
      <c r="K659" s="136"/>
      <c r="L659" s="30"/>
      <c r="M659" s="142"/>
      <c r="N659" s="143"/>
      <c r="O659" s="143"/>
      <c r="P659" s="144">
        <f>SUM(P660:P668)</f>
        <v>0</v>
      </c>
      <c r="Q659" s="143"/>
      <c r="R659" s="144">
        <f>SUM(R660:R668)</f>
        <v>4.2661534999999997</v>
      </c>
      <c r="S659" s="221">
        <f>SUM(S660:S668)</f>
        <v>0</v>
      </c>
      <c r="T659" s="230">
        <v>0</v>
      </c>
      <c r="U659" s="223">
        <f>SUM(U660:U668)</f>
        <v>0</v>
      </c>
      <c r="V659" s="145">
        <f>SUM(V660:V668)</f>
        <v>0</v>
      </c>
      <c r="AP659" s="146" t="s">
        <v>79</v>
      </c>
      <c r="AR659" s="147" t="s">
        <v>65</v>
      </c>
      <c r="AS659" s="147" t="s">
        <v>73</v>
      </c>
      <c r="AW659" s="146" t="s">
        <v>137</v>
      </c>
      <c r="BI659" s="148">
        <f>SUM(BI660:BI668)</f>
        <v>141271.84000000003</v>
      </c>
      <c r="BO659" s="312"/>
      <c r="BP659" s="313">
        <f>SUM(BP660:BP668)</f>
        <v>0</v>
      </c>
      <c r="BQ659" s="314"/>
      <c r="BR659" s="313">
        <f>SUM(BR660:BR668)</f>
        <v>0</v>
      </c>
      <c r="BS659" s="312"/>
      <c r="BT659" s="313">
        <f>SUM(BT660:BT668)</f>
        <v>0</v>
      </c>
    </row>
    <row r="660" spans="1:72" s="217" customFormat="1" ht="16.5" customHeight="1" x14ac:dyDescent="0.2">
      <c r="A660" s="172"/>
      <c r="B660" s="26"/>
      <c r="C660" s="170" t="s">
        <v>1915</v>
      </c>
      <c r="D660" s="151" t="s">
        <v>139</v>
      </c>
      <c r="E660" s="261" t="s">
        <v>1916</v>
      </c>
      <c r="F660" s="262" t="s">
        <v>1917</v>
      </c>
      <c r="G660" s="151" t="s">
        <v>240</v>
      </c>
      <c r="H660" s="298">
        <v>109.18</v>
      </c>
      <c r="I660" s="152">
        <v>90</v>
      </c>
      <c r="J660" s="153">
        <f t="shared" ref="J660:J668" si="307">ROUND(I660*H660,2)</f>
        <v>9826.2000000000007</v>
      </c>
      <c r="K660" s="262" t="s">
        <v>143</v>
      </c>
      <c r="L660" s="30"/>
      <c r="M660" s="154" t="s">
        <v>1</v>
      </c>
      <c r="N660" s="155" t="s">
        <v>38</v>
      </c>
      <c r="O660" s="51"/>
      <c r="P660" s="156">
        <f t="shared" ref="P660:P668" si="308">O660*H660</f>
        <v>0</v>
      </c>
      <c r="Q660" s="156">
        <v>2.7999999999999998E-4</v>
      </c>
      <c r="R660" s="156">
        <f t="shared" ref="R660:R668" si="309">Q660*H660</f>
        <v>3.0570399999999998E-2</v>
      </c>
      <c r="S660" s="230"/>
      <c r="T660" s="235"/>
      <c r="U660" s="234"/>
      <c r="V660" s="157">
        <f t="shared" ref="V660:V668" si="310">T660*H660</f>
        <v>0</v>
      </c>
      <c r="AP660" s="219" t="s">
        <v>193</v>
      </c>
      <c r="AR660" s="219" t="s">
        <v>139</v>
      </c>
      <c r="AS660" s="219" t="s">
        <v>79</v>
      </c>
      <c r="AW660" s="219" t="s">
        <v>137</v>
      </c>
      <c r="BC660" s="158">
        <f t="shared" ref="BC660:BC668" si="311">IF(N660="základní",J660,0)</f>
        <v>0</v>
      </c>
      <c r="BD660" s="158">
        <f t="shared" ref="BD660:BD668" si="312">IF(N660="snížená",J660,0)</f>
        <v>9826.2000000000007</v>
      </c>
      <c r="BE660" s="158">
        <f t="shared" ref="BE660:BE668" si="313">IF(N660="zákl. přenesená",J660,0)</f>
        <v>0</v>
      </c>
      <c r="BF660" s="158">
        <f t="shared" ref="BF660:BF668" si="314">IF(N660="sníž. přenesená",J660,0)</f>
        <v>0</v>
      </c>
      <c r="BG660" s="158">
        <f t="shared" ref="BG660:BG668" si="315">IF(N660="nulová",J660,0)</f>
        <v>0</v>
      </c>
      <c r="BH660" s="219" t="s">
        <v>79</v>
      </c>
      <c r="BI660" s="158">
        <f t="shared" ref="BI660:BI668" si="316">ROUND(I660*H660,2)</f>
        <v>9826.2000000000007</v>
      </c>
      <c r="BJ660" s="219" t="s">
        <v>193</v>
      </c>
      <c r="BK660" s="219" t="s">
        <v>1918</v>
      </c>
      <c r="BO660" s="315"/>
      <c r="BP660" s="316">
        <f t="shared" ref="BP660:BP668" si="317">BO660*I660</f>
        <v>0</v>
      </c>
      <c r="BQ660" s="317"/>
      <c r="BR660" s="316">
        <f t="shared" ref="BR660:BR668" si="318">BQ660*I660</f>
        <v>0</v>
      </c>
      <c r="BS660" s="315"/>
      <c r="BT660" s="316">
        <f t="shared" ref="BT660:BT668" si="319">BS660*I660</f>
        <v>0</v>
      </c>
    </row>
    <row r="661" spans="1:72" s="217" customFormat="1" ht="16.5" customHeight="1" x14ac:dyDescent="0.2">
      <c r="A661" s="172"/>
      <c r="B661" s="26"/>
      <c r="C661" s="170" t="s">
        <v>1919</v>
      </c>
      <c r="D661" s="151" t="s">
        <v>139</v>
      </c>
      <c r="E661" s="261" t="s">
        <v>1920</v>
      </c>
      <c r="F661" s="262" t="s">
        <v>1921</v>
      </c>
      <c r="G661" s="151" t="s">
        <v>240</v>
      </c>
      <c r="H661" s="298">
        <v>25.32</v>
      </c>
      <c r="I661" s="152">
        <v>90</v>
      </c>
      <c r="J661" s="153">
        <f t="shared" si="307"/>
        <v>2278.8000000000002</v>
      </c>
      <c r="K661" s="262" t="s">
        <v>143</v>
      </c>
      <c r="L661" s="30"/>
      <c r="M661" s="154" t="s">
        <v>1</v>
      </c>
      <c r="N661" s="155" t="s">
        <v>38</v>
      </c>
      <c r="O661" s="51"/>
      <c r="P661" s="156">
        <f t="shared" si="308"/>
        <v>0</v>
      </c>
      <c r="Q661" s="156">
        <v>2.7999999999999998E-4</v>
      </c>
      <c r="R661" s="156">
        <f t="shared" si="309"/>
        <v>7.0895999999999997E-3</v>
      </c>
      <c r="S661" s="230"/>
      <c r="T661" s="235"/>
      <c r="U661" s="234"/>
      <c r="V661" s="157">
        <f t="shared" si="310"/>
        <v>0</v>
      </c>
      <c r="AP661" s="219" t="s">
        <v>193</v>
      </c>
      <c r="AR661" s="219" t="s">
        <v>139</v>
      </c>
      <c r="AS661" s="219" t="s">
        <v>79</v>
      </c>
      <c r="AW661" s="219" t="s">
        <v>137</v>
      </c>
      <c r="BC661" s="158">
        <f t="shared" si="311"/>
        <v>0</v>
      </c>
      <c r="BD661" s="158">
        <f t="shared" si="312"/>
        <v>2278.8000000000002</v>
      </c>
      <c r="BE661" s="158">
        <f t="shared" si="313"/>
        <v>0</v>
      </c>
      <c r="BF661" s="158">
        <f t="shared" si="314"/>
        <v>0</v>
      </c>
      <c r="BG661" s="158">
        <f t="shared" si="315"/>
        <v>0</v>
      </c>
      <c r="BH661" s="219" t="s">
        <v>79</v>
      </c>
      <c r="BI661" s="158">
        <f t="shared" si="316"/>
        <v>2278.8000000000002</v>
      </c>
      <c r="BJ661" s="219" t="s">
        <v>193</v>
      </c>
      <c r="BK661" s="219" t="s">
        <v>1922</v>
      </c>
      <c r="BO661" s="315"/>
      <c r="BP661" s="316">
        <f t="shared" si="317"/>
        <v>0</v>
      </c>
      <c r="BQ661" s="317"/>
      <c r="BR661" s="316">
        <f t="shared" si="318"/>
        <v>0</v>
      </c>
      <c r="BS661" s="315"/>
      <c r="BT661" s="316">
        <f t="shared" si="319"/>
        <v>0</v>
      </c>
    </row>
    <row r="662" spans="1:72" s="217" customFormat="1" ht="16.5" customHeight="1" x14ac:dyDescent="0.2">
      <c r="A662" s="172"/>
      <c r="B662" s="26"/>
      <c r="C662" s="170" t="s">
        <v>1923</v>
      </c>
      <c r="D662" s="151" t="s">
        <v>139</v>
      </c>
      <c r="E662" s="261" t="s">
        <v>1924</v>
      </c>
      <c r="F662" s="262" t="s">
        <v>1925</v>
      </c>
      <c r="G662" s="151" t="s">
        <v>240</v>
      </c>
      <c r="H662" s="298">
        <v>9.06</v>
      </c>
      <c r="I662" s="152">
        <v>315</v>
      </c>
      <c r="J662" s="153">
        <f t="shared" si="307"/>
        <v>2853.9</v>
      </c>
      <c r="K662" s="262" t="s">
        <v>143</v>
      </c>
      <c r="L662" s="30"/>
      <c r="M662" s="154" t="s">
        <v>1</v>
      </c>
      <c r="N662" s="155" t="s">
        <v>38</v>
      </c>
      <c r="O662" s="51"/>
      <c r="P662" s="156">
        <f t="shared" si="308"/>
        <v>0</v>
      </c>
      <c r="Q662" s="156">
        <v>1.47E-3</v>
      </c>
      <c r="R662" s="156">
        <f t="shared" si="309"/>
        <v>1.3318200000000001E-2</v>
      </c>
      <c r="S662" s="230"/>
      <c r="T662" s="235"/>
      <c r="U662" s="234"/>
      <c r="V662" s="157">
        <f t="shared" si="310"/>
        <v>0</v>
      </c>
      <c r="AP662" s="219" t="s">
        <v>193</v>
      </c>
      <c r="AR662" s="219" t="s">
        <v>139</v>
      </c>
      <c r="AS662" s="219" t="s">
        <v>79</v>
      </c>
      <c r="AW662" s="219" t="s">
        <v>137</v>
      </c>
      <c r="BC662" s="158">
        <f t="shared" si="311"/>
        <v>0</v>
      </c>
      <c r="BD662" s="158">
        <f t="shared" si="312"/>
        <v>2853.9</v>
      </c>
      <c r="BE662" s="158">
        <f t="shared" si="313"/>
        <v>0</v>
      </c>
      <c r="BF662" s="158">
        <f t="shared" si="314"/>
        <v>0</v>
      </c>
      <c r="BG662" s="158">
        <f t="shared" si="315"/>
        <v>0</v>
      </c>
      <c r="BH662" s="219" t="s">
        <v>79</v>
      </c>
      <c r="BI662" s="158">
        <f t="shared" si="316"/>
        <v>2853.9</v>
      </c>
      <c r="BJ662" s="219" t="s">
        <v>193</v>
      </c>
      <c r="BK662" s="219" t="s">
        <v>1926</v>
      </c>
      <c r="BO662" s="315"/>
      <c r="BP662" s="316">
        <f t="shared" si="317"/>
        <v>0</v>
      </c>
      <c r="BQ662" s="317"/>
      <c r="BR662" s="316">
        <f t="shared" si="318"/>
        <v>0</v>
      </c>
      <c r="BS662" s="315"/>
      <c r="BT662" s="316">
        <f t="shared" si="319"/>
        <v>0</v>
      </c>
    </row>
    <row r="663" spans="1:72" s="217" customFormat="1" ht="16.5" customHeight="1" x14ac:dyDescent="0.2">
      <c r="A663" s="172"/>
      <c r="B663" s="26"/>
      <c r="C663" s="170" t="s">
        <v>1927</v>
      </c>
      <c r="D663" s="151" t="s">
        <v>139</v>
      </c>
      <c r="E663" s="261" t="s">
        <v>1928</v>
      </c>
      <c r="F663" s="262" t="s">
        <v>1929</v>
      </c>
      <c r="G663" s="151" t="s">
        <v>240</v>
      </c>
      <c r="H663" s="298">
        <v>9.06</v>
      </c>
      <c r="I663" s="152">
        <v>315</v>
      </c>
      <c r="J663" s="153">
        <f t="shared" si="307"/>
        <v>2853.9</v>
      </c>
      <c r="K663" s="262" t="s">
        <v>143</v>
      </c>
      <c r="L663" s="30"/>
      <c r="M663" s="154" t="s">
        <v>1</v>
      </c>
      <c r="N663" s="155" t="s">
        <v>38</v>
      </c>
      <c r="O663" s="51"/>
      <c r="P663" s="156">
        <f t="shared" si="308"/>
        <v>0</v>
      </c>
      <c r="Q663" s="156">
        <v>9.7999999999999997E-4</v>
      </c>
      <c r="R663" s="156">
        <f t="shared" si="309"/>
        <v>8.8788000000000009E-3</v>
      </c>
      <c r="S663" s="230"/>
      <c r="T663" s="236"/>
      <c r="U663" s="234"/>
      <c r="V663" s="157">
        <f t="shared" si="310"/>
        <v>0</v>
      </c>
      <c r="AP663" s="219" t="s">
        <v>193</v>
      </c>
      <c r="AR663" s="219" t="s">
        <v>139</v>
      </c>
      <c r="AS663" s="219" t="s">
        <v>79</v>
      </c>
      <c r="AW663" s="219" t="s">
        <v>137</v>
      </c>
      <c r="BC663" s="158">
        <f t="shared" si="311"/>
        <v>0</v>
      </c>
      <c r="BD663" s="158">
        <f t="shared" si="312"/>
        <v>2853.9</v>
      </c>
      <c r="BE663" s="158">
        <f t="shared" si="313"/>
        <v>0</v>
      </c>
      <c r="BF663" s="158">
        <f t="shared" si="314"/>
        <v>0</v>
      </c>
      <c r="BG663" s="158">
        <f t="shared" si="315"/>
        <v>0</v>
      </c>
      <c r="BH663" s="219" t="s">
        <v>79</v>
      </c>
      <c r="BI663" s="158">
        <f t="shared" si="316"/>
        <v>2853.9</v>
      </c>
      <c r="BJ663" s="219" t="s">
        <v>193</v>
      </c>
      <c r="BK663" s="219" t="s">
        <v>1930</v>
      </c>
      <c r="BO663" s="315"/>
      <c r="BP663" s="316">
        <f t="shared" si="317"/>
        <v>0</v>
      </c>
      <c r="BQ663" s="317"/>
      <c r="BR663" s="316">
        <f t="shared" si="318"/>
        <v>0</v>
      </c>
      <c r="BS663" s="315"/>
      <c r="BT663" s="316">
        <f t="shared" si="319"/>
        <v>0</v>
      </c>
    </row>
    <row r="664" spans="1:72" s="217" customFormat="1" ht="16.5" customHeight="1" x14ac:dyDescent="0.2">
      <c r="A664" s="172"/>
      <c r="B664" s="26"/>
      <c r="C664" s="170" t="s">
        <v>1931</v>
      </c>
      <c r="D664" s="151" t="s">
        <v>139</v>
      </c>
      <c r="E664" s="261" t="s">
        <v>1932</v>
      </c>
      <c r="F664" s="262" t="s">
        <v>1933</v>
      </c>
      <c r="G664" s="151" t="s">
        <v>223</v>
      </c>
      <c r="H664" s="298">
        <v>109.045</v>
      </c>
      <c r="I664" s="152">
        <v>368</v>
      </c>
      <c r="J664" s="153">
        <f t="shared" si="307"/>
        <v>40128.559999999998</v>
      </c>
      <c r="K664" s="262" t="s">
        <v>143</v>
      </c>
      <c r="L664" s="30"/>
      <c r="M664" s="154" t="s">
        <v>1</v>
      </c>
      <c r="N664" s="155" t="s">
        <v>38</v>
      </c>
      <c r="O664" s="51"/>
      <c r="P664" s="156">
        <f t="shared" si="308"/>
        <v>0</v>
      </c>
      <c r="Q664" s="156">
        <v>3.9199999999999999E-3</v>
      </c>
      <c r="R664" s="156">
        <f t="shared" si="309"/>
        <v>0.42745640000000001</v>
      </c>
      <c r="S664" s="230"/>
      <c r="T664" s="235"/>
      <c r="U664" s="234"/>
      <c r="V664" s="157">
        <f t="shared" si="310"/>
        <v>0</v>
      </c>
      <c r="AP664" s="219" t="s">
        <v>193</v>
      </c>
      <c r="AR664" s="219" t="s">
        <v>139</v>
      </c>
      <c r="AS664" s="219" t="s">
        <v>79</v>
      </c>
      <c r="AW664" s="219" t="s">
        <v>137</v>
      </c>
      <c r="BC664" s="158">
        <f t="shared" si="311"/>
        <v>0</v>
      </c>
      <c r="BD664" s="158">
        <f t="shared" si="312"/>
        <v>40128.559999999998</v>
      </c>
      <c r="BE664" s="158">
        <f t="shared" si="313"/>
        <v>0</v>
      </c>
      <c r="BF664" s="158">
        <f t="shared" si="314"/>
        <v>0</v>
      </c>
      <c r="BG664" s="158">
        <f t="shared" si="315"/>
        <v>0</v>
      </c>
      <c r="BH664" s="219" t="s">
        <v>79</v>
      </c>
      <c r="BI664" s="158">
        <f t="shared" si="316"/>
        <v>40128.559999999998</v>
      </c>
      <c r="BJ664" s="219" t="s">
        <v>193</v>
      </c>
      <c r="BK664" s="219" t="s">
        <v>1934</v>
      </c>
      <c r="BO664" s="315"/>
      <c r="BP664" s="316">
        <f t="shared" si="317"/>
        <v>0</v>
      </c>
      <c r="BQ664" s="317"/>
      <c r="BR664" s="316">
        <f t="shared" si="318"/>
        <v>0</v>
      </c>
      <c r="BS664" s="315"/>
      <c r="BT664" s="316">
        <f t="shared" si="319"/>
        <v>0</v>
      </c>
    </row>
    <row r="665" spans="1:72" s="217" customFormat="1" ht="16.5" customHeight="1" x14ac:dyDescent="0.2">
      <c r="A665" s="172"/>
      <c r="B665" s="26"/>
      <c r="C665" s="170" t="s">
        <v>1935</v>
      </c>
      <c r="D665" s="151" t="s">
        <v>139</v>
      </c>
      <c r="E665" s="261" t="s">
        <v>1936</v>
      </c>
      <c r="F665" s="262" t="s">
        <v>1937</v>
      </c>
      <c r="G665" s="151" t="s">
        <v>240</v>
      </c>
      <c r="H665" s="298">
        <v>14.14</v>
      </c>
      <c r="I665" s="152">
        <v>120</v>
      </c>
      <c r="J665" s="153">
        <f t="shared" si="307"/>
        <v>1696.8</v>
      </c>
      <c r="K665" s="262" t="s">
        <v>1</v>
      </c>
      <c r="L665" s="30"/>
      <c r="M665" s="154" t="s">
        <v>1</v>
      </c>
      <c r="N665" s="155" t="s">
        <v>38</v>
      </c>
      <c r="O665" s="51"/>
      <c r="P665" s="156">
        <f t="shared" si="308"/>
        <v>0</v>
      </c>
      <c r="Q665" s="156">
        <v>0</v>
      </c>
      <c r="R665" s="156">
        <f t="shared" si="309"/>
        <v>0</v>
      </c>
      <c r="S665" s="230"/>
      <c r="T665" s="235"/>
      <c r="U665" s="234"/>
      <c r="V665" s="157">
        <f t="shared" si="310"/>
        <v>0</v>
      </c>
      <c r="AP665" s="219" t="s">
        <v>193</v>
      </c>
      <c r="AR665" s="219" t="s">
        <v>139</v>
      </c>
      <c r="AS665" s="219" t="s">
        <v>79</v>
      </c>
      <c r="AW665" s="219" t="s">
        <v>137</v>
      </c>
      <c r="BC665" s="158">
        <f t="shared" si="311"/>
        <v>0</v>
      </c>
      <c r="BD665" s="158">
        <f t="shared" si="312"/>
        <v>1696.8</v>
      </c>
      <c r="BE665" s="158">
        <f t="shared" si="313"/>
        <v>0</v>
      </c>
      <c r="BF665" s="158">
        <f t="shared" si="314"/>
        <v>0</v>
      </c>
      <c r="BG665" s="158">
        <f t="shared" si="315"/>
        <v>0</v>
      </c>
      <c r="BH665" s="219" t="s">
        <v>79</v>
      </c>
      <c r="BI665" s="158">
        <f t="shared" si="316"/>
        <v>1696.8</v>
      </c>
      <c r="BJ665" s="219" t="s">
        <v>193</v>
      </c>
      <c r="BK665" s="219" t="s">
        <v>1938</v>
      </c>
      <c r="BO665" s="315"/>
      <c r="BP665" s="316">
        <f t="shared" si="317"/>
        <v>0</v>
      </c>
      <c r="BQ665" s="317"/>
      <c r="BR665" s="316">
        <f t="shared" si="318"/>
        <v>0</v>
      </c>
      <c r="BS665" s="315"/>
      <c r="BT665" s="316">
        <f t="shared" si="319"/>
        <v>0</v>
      </c>
    </row>
    <row r="666" spans="1:72" s="217" customFormat="1" ht="16.5" customHeight="1" x14ac:dyDescent="0.2">
      <c r="A666" s="172"/>
      <c r="B666" s="26"/>
      <c r="C666" s="170" t="s">
        <v>1939</v>
      </c>
      <c r="D666" s="151" t="s">
        <v>139</v>
      </c>
      <c r="E666" s="261" t="s">
        <v>1940</v>
      </c>
      <c r="F666" s="262" t="s">
        <v>1941</v>
      </c>
      <c r="G666" s="151" t="s">
        <v>223</v>
      </c>
      <c r="H666" s="298">
        <v>109.045</v>
      </c>
      <c r="I666" s="152">
        <v>165</v>
      </c>
      <c r="J666" s="153">
        <f t="shared" si="307"/>
        <v>17992.43</v>
      </c>
      <c r="K666" s="262" t="s">
        <v>143</v>
      </c>
      <c r="L666" s="30"/>
      <c r="M666" s="154" t="s">
        <v>1</v>
      </c>
      <c r="N666" s="155" t="s">
        <v>38</v>
      </c>
      <c r="O666" s="51"/>
      <c r="P666" s="156">
        <f t="shared" si="308"/>
        <v>0</v>
      </c>
      <c r="Q666" s="156">
        <v>7.7000000000000002E-3</v>
      </c>
      <c r="R666" s="156">
        <f t="shared" si="309"/>
        <v>0.83964650000000007</v>
      </c>
      <c r="S666" s="230"/>
      <c r="T666" s="236"/>
      <c r="U666" s="234"/>
      <c r="V666" s="157">
        <f t="shared" si="310"/>
        <v>0</v>
      </c>
      <c r="AP666" s="219" t="s">
        <v>193</v>
      </c>
      <c r="AR666" s="219" t="s">
        <v>139</v>
      </c>
      <c r="AS666" s="219" t="s">
        <v>79</v>
      </c>
      <c r="AW666" s="219" t="s">
        <v>137</v>
      </c>
      <c r="BC666" s="158">
        <f t="shared" si="311"/>
        <v>0</v>
      </c>
      <c r="BD666" s="158">
        <f t="shared" si="312"/>
        <v>17992.43</v>
      </c>
      <c r="BE666" s="158">
        <f t="shared" si="313"/>
        <v>0</v>
      </c>
      <c r="BF666" s="158">
        <f t="shared" si="314"/>
        <v>0</v>
      </c>
      <c r="BG666" s="158">
        <f t="shared" si="315"/>
        <v>0</v>
      </c>
      <c r="BH666" s="219" t="s">
        <v>79</v>
      </c>
      <c r="BI666" s="158">
        <f t="shared" si="316"/>
        <v>17992.43</v>
      </c>
      <c r="BJ666" s="219" t="s">
        <v>193</v>
      </c>
      <c r="BK666" s="219" t="s">
        <v>1942</v>
      </c>
      <c r="BO666" s="315"/>
      <c r="BP666" s="316">
        <f t="shared" si="317"/>
        <v>0</v>
      </c>
      <c r="BQ666" s="317"/>
      <c r="BR666" s="316">
        <f t="shared" si="318"/>
        <v>0</v>
      </c>
      <c r="BS666" s="315"/>
      <c r="BT666" s="316">
        <f t="shared" si="319"/>
        <v>0</v>
      </c>
    </row>
    <row r="667" spans="1:72" s="217" customFormat="1" ht="16.5" customHeight="1" x14ac:dyDescent="0.2">
      <c r="A667" s="172"/>
      <c r="B667" s="26"/>
      <c r="C667" s="186" t="s">
        <v>1943</v>
      </c>
      <c r="D667" s="159" t="s">
        <v>203</v>
      </c>
      <c r="E667" s="263" t="s">
        <v>1944</v>
      </c>
      <c r="F667" s="264" t="s">
        <v>1945</v>
      </c>
      <c r="G667" s="159" t="s">
        <v>223</v>
      </c>
      <c r="H667" s="299">
        <v>153.083</v>
      </c>
      <c r="I667" s="160">
        <v>359</v>
      </c>
      <c r="J667" s="161">
        <f t="shared" si="307"/>
        <v>54956.800000000003</v>
      </c>
      <c r="K667" s="264" t="s">
        <v>143</v>
      </c>
      <c r="L667" s="162"/>
      <c r="M667" s="163" t="s">
        <v>1</v>
      </c>
      <c r="N667" s="164" t="s">
        <v>38</v>
      </c>
      <c r="O667" s="51"/>
      <c r="P667" s="156">
        <f t="shared" si="308"/>
        <v>0</v>
      </c>
      <c r="Q667" s="156">
        <v>1.9199999999999998E-2</v>
      </c>
      <c r="R667" s="156">
        <f t="shared" si="309"/>
        <v>2.9391935999999999</v>
      </c>
      <c r="S667" s="230"/>
      <c r="T667" s="236"/>
      <c r="U667" s="234"/>
      <c r="V667" s="157">
        <f t="shared" si="310"/>
        <v>0</v>
      </c>
      <c r="AP667" s="219" t="s">
        <v>263</v>
      </c>
      <c r="AR667" s="219" t="s">
        <v>203</v>
      </c>
      <c r="AS667" s="219" t="s">
        <v>79</v>
      </c>
      <c r="AW667" s="219" t="s">
        <v>137</v>
      </c>
      <c r="BC667" s="158">
        <f t="shared" si="311"/>
        <v>0</v>
      </c>
      <c r="BD667" s="158">
        <f t="shared" si="312"/>
        <v>54956.800000000003</v>
      </c>
      <c r="BE667" s="158">
        <f t="shared" si="313"/>
        <v>0</v>
      </c>
      <c r="BF667" s="158">
        <f t="shared" si="314"/>
        <v>0</v>
      </c>
      <c r="BG667" s="158">
        <f t="shared" si="315"/>
        <v>0</v>
      </c>
      <c r="BH667" s="219" t="s">
        <v>79</v>
      </c>
      <c r="BI667" s="158">
        <f t="shared" si="316"/>
        <v>54956.800000000003</v>
      </c>
      <c r="BJ667" s="219" t="s">
        <v>193</v>
      </c>
      <c r="BK667" s="219" t="s">
        <v>1946</v>
      </c>
      <c r="BO667" s="315"/>
      <c r="BP667" s="316">
        <f t="shared" si="317"/>
        <v>0</v>
      </c>
      <c r="BQ667" s="317"/>
      <c r="BR667" s="316">
        <f t="shared" si="318"/>
        <v>0</v>
      </c>
      <c r="BS667" s="315"/>
      <c r="BT667" s="316">
        <f t="shared" si="319"/>
        <v>0</v>
      </c>
    </row>
    <row r="668" spans="1:72" s="217" customFormat="1" ht="16.5" customHeight="1" x14ac:dyDescent="0.2">
      <c r="A668" s="172"/>
      <c r="B668" s="26"/>
      <c r="C668" s="170" t="s">
        <v>1947</v>
      </c>
      <c r="D668" s="151" t="s">
        <v>139</v>
      </c>
      <c r="E668" s="261" t="s">
        <v>1948</v>
      </c>
      <c r="F668" s="262" t="s">
        <v>1949</v>
      </c>
      <c r="G668" s="151" t="s">
        <v>859</v>
      </c>
      <c r="H668" s="302">
        <v>1325.87</v>
      </c>
      <c r="I668" s="152">
        <v>6.55</v>
      </c>
      <c r="J668" s="153">
        <f t="shared" si="307"/>
        <v>8684.4500000000007</v>
      </c>
      <c r="K668" s="262" t="s">
        <v>143</v>
      </c>
      <c r="L668" s="30"/>
      <c r="M668" s="154" t="s">
        <v>1</v>
      </c>
      <c r="N668" s="155" t="s">
        <v>38</v>
      </c>
      <c r="O668" s="51"/>
      <c r="P668" s="156">
        <f t="shared" si="308"/>
        <v>0</v>
      </c>
      <c r="Q668" s="156">
        <v>0</v>
      </c>
      <c r="R668" s="156">
        <f t="shared" si="309"/>
        <v>0</v>
      </c>
      <c r="S668" s="230"/>
      <c r="T668" s="222"/>
      <c r="U668" s="234"/>
      <c r="V668" s="157">
        <f t="shared" si="310"/>
        <v>0</v>
      </c>
      <c r="AP668" s="219" t="s">
        <v>193</v>
      </c>
      <c r="AR668" s="219" t="s">
        <v>139</v>
      </c>
      <c r="AS668" s="219" t="s">
        <v>79</v>
      </c>
      <c r="AW668" s="219" t="s">
        <v>137</v>
      </c>
      <c r="BC668" s="158">
        <f t="shared" si="311"/>
        <v>0</v>
      </c>
      <c r="BD668" s="158">
        <f t="shared" si="312"/>
        <v>8684.4500000000007</v>
      </c>
      <c r="BE668" s="158">
        <f t="shared" si="313"/>
        <v>0</v>
      </c>
      <c r="BF668" s="158">
        <f t="shared" si="314"/>
        <v>0</v>
      </c>
      <c r="BG668" s="158">
        <f t="shared" si="315"/>
        <v>0</v>
      </c>
      <c r="BH668" s="219" t="s">
        <v>79</v>
      </c>
      <c r="BI668" s="158">
        <f t="shared" si="316"/>
        <v>8684.4500000000007</v>
      </c>
      <c r="BJ668" s="219" t="s">
        <v>193</v>
      </c>
      <c r="BK668" s="219" t="s">
        <v>1950</v>
      </c>
      <c r="BO668" s="315"/>
      <c r="BP668" s="316">
        <f t="shared" si="317"/>
        <v>0</v>
      </c>
      <c r="BQ668" s="317"/>
      <c r="BR668" s="316">
        <f t="shared" si="318"/>
        <v>0</v>
      </c>
      <c r="BS668" s="315"/>
      <c r="BT668" s="316">
        <f t="shared" si="319"/>
        <v>0</v>
      </c>
    </row>
    <row r="669" spans="1:72" s="9" customFormat="1" ht="22.9" customHeight="1" x14ac:dyDescent="0.3">
      <c r="A669" s="197"/>
      <c r="B669" s="135"/>
      <c r="C669" s="185"/>
      <c r="D669" s="137" t="s">
        <v>65</v>
      </c>
      <c r="E669" s="149" t="s">
        <v>1951</v>
      </c>
      <c r="F669" s="149" t="s">
        <v>1952</v>
      </c>
      <c r="G669" s="136"/>
      <c r="H669" s="297"/>
      <c r="I669" s="139"/>
      <c r="J669" s="150">
        <f>BI669</f>
        <v>104718.71</v>
      </c>
      <c r="K669" s="136"/>
      <c r="L669" s="141"/>
      <c r="M669" s="142"/>
      <c r="N669" s="143"/>
      <c r="O669" s="143"/>
      <c r="P669" s="144">
        <f>SUM(P670:P678)</f>
        <v>0</v>
      </c>
      <c r="Q669" s="143"/>
      <c r="R669" s="144">
        <f>SUM(R670:R678)</f>
        <v>1.7950256500000001</v>
      </c>
      <c r="S669" s="221">
        <f>SUM(S670:S678)</f>
        <v>0</v>
      </c>
      <c r="T669" s="230">
        <v>0</v>
      </c>
      <c r="U669" s="223">
        <f>SUM(U670:U678)</f>
        <v>0</v>
      </c>
      <c r="V669" s="145">
        <f>SUM(V670:V678)</f>
        <v>0</v>
      </c>
      <c r="AP669" s="146" t="s">
        <v>79</v>
      </c>
      <c r="AR669" s="147" t="s">
        <v>65</v>
      </c>
      <c r="AS669" s="147" t="s">
        <v>73</v>
      </c>
      <c r="AW669" s="146" t="s">
        <v>137</v>
      </c>
      <c r="BI669" s="148">
        <f>SUM(BI670:BI678)</f>
        <v>104718.71</v>
      </c>
      <c r="BO669" s="312"/>
      <c r="BP669" s="313">
        <f>SUM(BP670:BP678)</f>
        <v>0</v>
      </c>
      <c r="BQ669" s="314"/>
      <c r="BR669" s="313">
        <f>SUM(BR670:BR678)</f>
        <v>0</v>
      </c>
      <c r="BS669" s="312"/>
      <c r="BT669" s="313">
        <f>SUM(BT670:BT678)</f>
        <v>0</v>
      </c>
    </row>
    <row r="670" spans="1:72" s="217" customFormat="1" ht="16.5" customHeight="1" x14ac:dyDescent="0.2">
      <c r="A670" s="172"/>
      <c r="B670" s="26"/>
      <c r="C670" s="170" t="s">
        <v>1953</v>
      </c>
      <c r="D670" s="151" t="s">
        <v>139</v>
      </c>
      <c r="E670" s="261" t="s">
        <v>1954</v>
      </c>
      <c r="F670" s="262" t="s">
        <v>1955</v>
      </c>
      <c r="G670" s="151" t="s">
        <v>223</v>
      </c>
      <c r="H670" s="298">
        <v>154.91499999999999</v>
      </c>
      <c r="I670" s="152">
        <v>10</v>
      </c>
      <c r="J670" s="153">
        <f t="shared" ref="J670:J678" si="320">ROUND(I670*H670,2)</f>
        <v>1549.15</v>
      </c>
      <c r="K670" s="262" t="s">
        <v>143</v>
      </c>
      <c r="L670" s="30"/>
      <c r="M670" s="154" t="s">
        <v>1</v>
      </c>
      <c r="N670" s="155" t="s">
        <v>38</v>
      </c>
      <c r="O670" s="51"/>
      <c r="P670" s="156">
        <f t="shared" ref="P670:P678" si="321">O670*H670</f>
        <v>0</v>
      </c>
      <c r="Q670" s="156">
        <v>3.0000000000000001E-5</v>
      </c>
      <c r="R670" s="156">
        <f t="shared" ref="R670:R678" si="322">Q670*H670</f>
        <v>4.64745E-3</v>
      </c>
      <c r="S670" s="230"/>
      <c r="T670" s="235"/>
      <c r="U670" s="234"/>
      <c r="V670" s="157">
        <f t="shared" ref="V670:V678" si="323">T670*H670</f>
        <v>0</v>
      </c>
      <c r="AP670" s="219" t="s">
        <v>193</v>
      </c>
      <c r="AR670" s="219" t="s">
        <v>139</v>
      </c>
      <c r="AS670" s="219" t="s">
        <v>79</v>
      </c>
      <c r="AW670" s="219" t="s">
        <v>137</v>
      </c>
      <c r="BC670" s="158">
        <f t="shared" ref="BC670:BC678" si="324">IF(N670="základní",J670,0)</f>
        <v>0</v>
      </c>
      <c r="BD670" s="158">
        <f t="shared" ref="BD670:BD678" si="325">IF(N670="snížená",J670,0)</f>
        <v>1549.15</v>
      </c>
      <c r="BE670" s="158">
        <f t="shared" ref="BE670:BE678" si="326">IF(N670="zákl. přenesená",J670,0)</f>
        <v>0</v>
      </c>
      <c r="BF670" s="158">
        <f t="shared" ref="BF670:BF678" si="327">IF(N670="sníž. přenesená",J670,0)</f>
        <v>0</v>
      </c>
      <c r="BG670" s="158">
        <f t="shared" ref="BG670:BG678" si="328">IF(N670="nulová",J670,0)</f>
        <v>0</v>
      </c>
      <c r="BH670" s="219" t="s">
        <v>79</v>
      </c>
      <c r="BI670" s="158">
        <f t="shared" ref="BI670:BI678" si="329">ROUND(I670*H670,2)</f>
        <v>1549.15</v>
      </c>
      <c r="BJ670" s="219" t="s">
        <v>193</v>
      </c>
      <c r="BK670" s="219" t="s">
        <v>1956</v>
      </c>
      <c r="BO670" s="315"/>
      <c r="BP670" s="316">
        <f t="shared" ref="BP670:BP678" si="330">BO670*I670</f>
        <v>0</v>
      </c>
      <c r="BQ670" s="317"/>
      <c r="BR670" s="316">
        <f t="shared" ref="BR670:BR678" si="331">BQ670*I670</f>
        <v>0</v>
      </c>
      <c r="BS670" s="315"/>
      <c r="BT670" s="316">
        <f t="shared" ref="BT670:BT678" si="332">BS670*I670</f>
        <v>0</v>
      </c>
    </row>
    <row r="671" spans="1:72" s="217" customFormat="1" ht="16.5" customHeight="1" x14ac:dyDescent="0.2">
      <c r="A671" s="172"/>
      <c r="B671" s="26"/>
      <c r="C671" s="170" t="s">
        <v>1957</v>
      </c>
      <c r="D671" s="151" t="s">
        <v>139</v>
      </c>
      <c r="E671" s="261" t="s">
        <v>1958</v>
      </c>
      <c r="F671" s="262" t="s">
        <v>1959</v>
      </c>
      <c r="G671" s="151" t="s">
        <v>223</v>
      </c>
      <c r="H671" s="298">
        <v>154.91499999999999</v>
      </c>
      <c r="I671" s="152">
        <v>165</v>
      </c>
      <c r="J671" s="153">
        <f t="shared" si="320"/>
        <v>25560.98</v>
      </c>
      <c r="K671" s="262" t="s">
        <v>143</v>
      </c>
      <c r="L671" s="30"/>
      <c r="M671" s="154" t="s">
        <v>1</v>
      </c>
      <c r="N671" s="155" t="s">
        <v>38</v>
      </c>
      <c r="O671" s="51"/>
      <c r="P671" s="156">
        <f t="shared" si="321"/>
        <v>0</v>
      </c>
      <c r="Q671" s="156">
        <v>7.5799999999999999E-3</v>
      </c>
      <c r="R671" s="156">
        <f t="shared" si="322"/>
        <v>1.1742557</v>
      </c>
      <c r="S671" s="230"/>
      <c r="T671" s="236"/>
      <c r="U671" s="234"/>
      <c r="V671" s="157">
        <f t="shared" si="323"/>
        <v>0</v>
      </c>
      <c r="AP671" s="219" t="s">
        <v>193</v>
      </c>
      <c r="AR671" s="219" t="s">
        <v>139</v>
      </c>
      <c r="AS671" s="219" t="s">
        <v>79</v>
      </c>
      <c r="AW671" s="219" t="s">
        <v>137</v>
      </c>
      <c r="BC671" s="158">
        <f t="shared" si="324"/>
        <v>0</v>
      </c>
      <c r="BD671" s="158">
        <f t="shared" si="325"/>
        <v>25560.98</v>
      </c>
      <c r="BE671" s="158">
        <f t="shared" si="326"/>
        <v>0</v>
      </c>
      <c r="BF671" s="158">
        <f t="shared" si="327"/>
        <v>0</v>
      </c>
      <c r="BG671" s="158">
        <f t="shared" si="328"/>
        <v>0</v>
      </c>
      <c r="BH671" s="219" t="s">
        <v>79</v>
      </c>
      <c r="BI671" s="158">
        <f t="shared" si="329"/>
        <v>25560.98</v>
      </c>
      <c r="BJ671" s="219" t="s">
        <v>193</v>
      </c>
      <c r="BK671" s="219" t="s">
        <v>1960</v>
      </c>
      <c r="BO671" s="315"/>
      <c r="BP671" s="316">
        <f t="shared" si="330"/>
        <v>0</v>
      </c>
      <c r="BQ671" s="317"/>
      <c r="BR671" s="316">
        <f t="shared" si="331"/>
        <v>0</v>
      </c>
      <c r="BS671" s="315"/>
      <c r="BT671" s="316">
        <f t="shared" si="332"/>
        <v>0</v>
      </c>
    </row>
    <row r="672" spans="1:72" s="217" customFormat="1" ht="16.5" customHeight="1" x14ac:dyDescent="0.2">
      <c r="A672" s="172"/>
      <c r="B672" s="26"/>
      <c r="C672" s="170" t="s">
        <v>1961</v>
      </c>
      <c r="D672" s="151" t="s">
        <v>139</v>
      </c>
      <c r="E672" s="261" t="s">
        <v>1962</v>
      </c>
      <c r="F672" s="262" t="s">
        <v>1963</v>
      </c>
      <c r="G672" s="151" t="s">
        <v>223</v>
      </c>
      <c r="H672" s="298">
        <v>154.91499999999999</v>
      </c>
      <c r="I672" s="152">
        <v>89</v>
      </c>
      <c r="J672" s="153">
        <f t="shared" si="320"/>
        <v>13787.44</v>
      </c>
      <c r="K672" s="262" t="s">
        <v>143</v>
      </c>
      <c r="L672" s="30"/>
      <c r="M672" s="154" t="s">
        <v>1</v>
      </c>
      <c r="N672" s="155" t="s">
        <v>38</v>
      </c>
      <c r="O672" s="51"/>
      <c r="P672" s="156">
        <f t="shared" si="321"/>
        <v>0</v>
      </c>
      <c r="Q672" s="156">
        <v>2.9999999999999997E-4</v>
      </c>
      <c r="R672" s="156">
        <f t="shared" si="322"/>
        <v>4.6474499999999995E-2</v>
      </c>
      <c r="S672" s="230"/>
      <c r="T672" s="236"/>
      <c r="U672" s="234"/>
      <c r="V672" s="157">
        <f t="shared" si="323"/>
        <v>0</v>
      </c>
      <c r="AP672" s="219" t="s">
        <v>193</v>
      </c>
      <c r="AR672" s="219" t="s">
        <v>139</v>
      </c>
      <c r="AS672" s="219" t="s">
        <v>79</v>
      </c>
      <c r="AW672" s="219" t="s">
        <v>137</v>
      </c>
      <c r="BC672" s="158">
        <f t="shared" si="324"/>
        <v>0</v>
      </c>
      <c r="BD672" s="158">
        <f t="shared" si="325"/>
        <v>13787.44</v>
      </c>
      <c r="BE672" s="158">
        <f t="shared" si="326"/>
        <v>0</v>
      </c>
      <c r="BF672" s="158">
        <f t="shared" si="327"/>
        <v>0</v>
      </c>
      <c r="BG672" s="158">
        <f t="shared" si="328"/>
        <v>0</v>
      </c>
      <c r="BH672" s="219" t="s">
        <v>79</v>
      </c>
      <c r="BI672" s="158">
        <f t="shared" si="329"/>
        <v>13787.44</v>
      </c>
      <c r="BJ672" s="219" t="s">
        <v>193</v>
      </c>
      <c r="BK672" s="219" t="s">
        <v>1964</v>
      </c>
      <c r="BO672" s="315"/>
      <c r="BP672" s="316">
        <f t="shared" si="330"/>
        <v>0</v>
      </c>
      <c r="BQ672" s="317"/>
      <c r="BR672" s="316">
        <f t="shared" si="331"/>
        <v>0</v>
      </c>
      <c r="BS672" s="315"/>
      <c r="BT672" s="316">
        <f t="shared" si="332"/>
        <v>0</v>
      </c>
    </row>
    <row r="673" spans="1:72" s="217" customFormat="1" ht="16.5" customHeight="1" x14ac:dyDescent="0.2">
      <c r="A673" s="172"/>
      <c r="B673" s="26"/>
      <c r="C673" s="186" t="s">
        <v>1965</v>
      </c>
      <c r="D673" s="159" t="s">
        <v>203</v>
      </c>
      <c r="E673" s="263" t="s">
        <v>1966</v>
      </c>
      <c r="F673" s="264" t="s">
        <v>1967</v>
      </c>
      <c r="G673" s="159" t="s">
        <v>223</v>
      </c>
      <c r="H673" s="299">
        <v>185.898</v>
      </c>
      <c r="I673" s="160">
        <v>269</v>
      </c>
      <c r="J673" s="161">
        <f t="shared" si="320"/>
        <v>50006.559999999998</v>
      </c>
      <c r="K673" s="264" t="s">
        <v>143</v>
      </c>
      <c r="L673" s="162"/>
      <c r="M673" s="163" t="s">
        <v>1</v>
      </c>
      <c r="N673" s="164" t="s">
        <v>38</v>
      </c>
      <c r="O673" s="51"/>
      <c r="P673" s="156">
        <f t="shared" si="321"/>
        <v>0</v>
      </c>
      <c r="Q673" s="156">
        <v>2.8300000000000001E-3</v>
      </c>
      <c r="R673" s="156">
        <f t="shared" si="322"/>
        <v>0.52609134000000002</v>
      </c>
      <c r="S673" s="230"/>
      <c r="T673" s="236"/>
      <c r="U673" s="234"/>
      <c r="V673" s="157">
        <f t="shared" si="323"/>
        <v>0</v>
      </c>
      <c r="AP673" s="219" t="s">
        <v>263</v>
      </c>
      <c r="AR673" s="219" t="s">
        <v>203</v>
      </c>
      <c r="AS673" s="219" t="s">
        <v>79</v>
      </c>
      <c r="AW673" s="219" t="s">
        <v>137</v>
      </c>
      <c r="BC673" s="158">
        <f t="shared" si="324"/>
        <v>0</v>
      </c>
      <c r="BD673" s="158">
        <f t="shared" si="325"/>
        <v>50006.559999999998</v>
      </c>
      <c r="BE673" s="158">
        <f t="shared" si="326"/>
        <v>0</v>
      </c>
      <c r="BF673" s="158">
        <f t="shared" si="327"/>
        <v>0</v>
      </c>
      <c r="BG673" s="158">
        <f t="shared" si="328"/>
        <v>0</v>
      </c>
      <c r="BH673" s="219" t="s">
        <v>79</v>
      </c>
      <c r="BI673" s="158">
        <f t="shared" si="329"/>
        <v>50006.559999999998</v>
      </c>
      <c r="BJ673" s="219" t="s">
        <v>193</v>
      </c>
      <c r="BK673" s="219" t="s">
        <v>1968</v>
      </c>
      <c r="BO673" s="315"/>
      <c r="BP673" s="316">
        <f t="shared" si="330"/>
        <v>0</v>
      </c>
      <c r="BQ673" s="317"/>
      <c r="BR673" s="316">
        <f t="shared" si="331"/>
        <v>0</v>
      </c>
      <c r="BS673" s="315"/>
      <c r="BT673" s="316">
        <f t="shared" si="332"/>
        <v>0</v>
      </c>
    </row>
    <row r="674" spans="1:72" s="217" customFormat="1" ht="16.5" customHeight="1" x14ac:dyDescent="0.2">
      <c r="A674" s="172"/>
      <c r="B674" s="26"/>
      <c r="C674" s="170" t="s">
        <v>1969</v>
      </c>
      <c r="D674" s="151" t="s">
        <v>139</v>
      </c>
      <c r="E674" s="261" t="s">
        <v>1970</v>
      </c>
      <c r="F674" s="262" t="s">
        <v>1971</v>
      </c>
      <c r="G674" s="151" t="s">
        <v>240</v>
      </c>
      <c r="H674" s="298">
        <v>149.40799999999999</v>
      </c>
      <c r="I674" s="152">
        <v>35</v>
      </c>
      <c r="J674" s="153">
        <f t="shared" si="320"/>
        <v>5229.28</v>
      </c>
      <c r="K674" s="262" t="s">
        <v>143</v>
      </c>
      <c r="L674" s="30"/>
      <c r="M674" s="154" t="s">
        <v>1</v>
      </c>
      <c r="N674" s="155" t="s">
        <v>38</v>
      </c>
      <c r="O674" s="51"/>
      <c r="P674" s="156">
        <f t="shared" si="321"/>
        <v>0</v>
      </c>
      <c r="Q674" s="156">
        <v>1.0000000000000001E-5</v>
      </c>
      <c r="R674" s="156">
        <f t="shared" si="322"/>
        <v>1.4940800000000001E-3</v>
      </c>
      <c r="S674" s="230"/>
      <c r="T674" s="235"/>
      <c r="U674" s="234"/>
      <c r="V674" s="157">
        <f t="shared" si="323"/>
        <v>0</v>
      </c>
      <c r="AP674" s="219" t="s">
        <v>193</v>
      </c>
      <c r="AR674" s="219" t="s">
        <v>139</v>
      </c>
      <c r="AS674" s="219" t="s">
        <v>79</v>
      </c>
      <c r="AW674" s="219" t="s">
        <v>137</v>
      </c>
      <c r="BC674" s="158">
        <f t="shared" si="324"/>
        <v>0</v>
      </c>
      <c r="BD674" s="158">
        <f t="shared" si="325"/>
        <v>5229.28</v>
      </c>
      <c r="BE674" s="158">
        <f t="shared" si="326"/>
        <v>0</v>
      </c>
      <c r="BF674" s="158">
        <f t="shared" si="327"/>
        <v>0</v>
      </c>
      <c r="BG674" s="158">
        <f t="shared" si="328"/>
        <v>0</v>
      </c>
      <c r="BH674" s="219" t="s">
        <v>79</v>
      </c>
      <c r="BI674" s="158">
        <f t="shared" si="329"/>
        <v>5229.28</v>
      </c>
      <c r="BJ674" s="219" t="s">
        <v>193</v>
      </c>
      <c r="BK674" s="219" t="s">
        <v>1972</v>
      </c>
      <c r="BO674" s="315"/>
      <c r="BP674" s="316">
        <f t="shared" si="330"/>
        <v>0</v>
      </c>
      <c r="BQ674" s="317"/>
      <c r="BR674" s="316">
        <f t="shared" si="331"/>
        <v>0</v>
      </c>
      <c r="BS674" s="315"/>
      <c r="BT674" s="316">
        <f t="shared" si="332"/>
        <v>0</v>
      </c>
    </row>
    <row r="675" spans="1:72" s="217" customFormat="1" ht="16.5" customHeight="1" x14ac:dyDescent="0.2">
      <c r="A675" s="172"/>
      <c r="B675" s="26"/>
      <c r="C675" s="186" t="s">
        <v>1973</v>
      </c>
      <c r="D675" s="159" t="s">
        <v>203</v>
      </c>
      <c r="E675" s="263" t="s">
        <v>1974</v>
      </c>
      <c r="F675" s="264" t="s">
        <v>1975</v>
      </c>
      <c r="G675" s="159" t="s">
        <v>240</v>
      </c>
      <c r="H675" s="299">
        <v>164.34899999999999</v>
      </c>
      <c r="I675" s="160">
        <v>19</v>
      </c>
      <c r="J675" s="161">
        <f t="shared" si="320"/>
        <v>3122.63</v>
      </c>
      <c r="K675" s="264" t="s">
        <v>143</v>
      </c>
      <c r="L675" s="162"/>
      <c r="M675" s="163" t="s">
        <v>1</v>
      </c>
      <c r="N675" s="164" t="s">
        <v>38</v>
      </c>
      <c r="O675" s="51"/>
      <c r="P675" s="156">
        <f t="shared" si="321"/>
        <v>0</v>
      </c>
      <c r="Q675" s="156">
        <v>2.2000000000000001E-4</v>
      </c>
      <c r="R675" s="156">
        <f t="shared" si="322"/>
        <v>3.6156779999999999E-2</v>
      </c>
      <c r="S675" s="230"/>
      <c r="T675" s="236"/>
      <c r="U675" s="234"/>
      <c r="V675" s="157">
        <f t="shared" si="323"/>
        <v>0</v>
      </c>
      <c r="AP675" s="219" t="s">
        <v>263</v>
      </c>
      <c r="AR675" s="219" t="s">
        <v>203</v>
      </c>
      <c r="AS675" s="219" t="s">
        <v>79</v>
      </c>
      <c r="AW675" s="219" t="s">
        <v>137</v>
      </c>
      <c r="BC675" s="158">
        <f t="shared" si="324"/>
        <v>0</v>
      </c>
      <c r="BD675" s="158">
        <f t="shared" si="325"/>
        <v>3122.63</v>
      </c>
      <c r="BE675" s="158">
        <f t="shared" si="326"/>
        <v>0</v>
      </c>
      <c r="BF675" s="158">
        <f t="shared" si="327"/>
        <v>0</v>
      </c>
      <c r="BG675" s="158">
        <f t="shared" si="328"/>
        <v>0</v>
      </c>
      <c r="BH675" s="219" t="s">
        <v>79</v>
      </c>
      <c r="BI675" s="158">
        <f t="shared" si="329"/>
        <v>3122.63</v>
      </c>
      <c r="BJ675" s="219" t="s">
        <v>193</v>
      </c>
      <c r="BK675" s="219" t="s">
        <v>1976</v>
      </c>
      <c r="BO675" s="315"/>
      <c r="BP675" s="316">
        <f t="shared" si="330"/>
        <v>0</v>
      </c>
      <c r="BQ675" s="317"/>
      <c r="BR675" s="316">
        <f t="shared" si="331"/>
        <v>0</v>
      </c>
      <c r="BS675" s="315"/>
      <c r="BT675" s="316">
        <f t="shared" si="332"/>
        <v>0</v>
      </c>
    </row>
    <row r="676" spans="1:72" s="217" customFormat="1" ht="16.5" customHeight="1" x14ac:dyDescent="0.2">
      <c r="A676" s="172"/>
      <c r="B676" s="26"/>
      <c r="C676" s="170" t="s">
        <v>1977</v>
      </c>
      <c r="D676" s="151" t="s">
        <v>139</v>
      </c>
      <c r="E676" s="261" t="s">
        <v>1978</v>
      </c>
      <c r="F676" s="262" t="s">
        <v>1979</v>
      </c>
      <c r="G676" s="151" t="s">
        <v>240</v>
      </c>
      <c r="H676" s="298">
        <v>28.95</v>
      </c>
      <c r="I676" s="152">
        <v>49</v>
      </c>
      <c r="J676" s="153">
        <f t="shared" si="320"/>
        <v>1418.55</v>
      </c>
      <c r="K676" s="262" t="s">
        <v>143</v>
      </c>
      <c r="L676" s="30"/>
      <c r="M676" s="154" t="s">
        <v>1</v>
      </c>
      <c r="N676" s="155" t="s">
        <v>38</v>
      </c>
      <c r="O676" s="51"/>
      <c r="P676" s="156">
        <f t="shared" si="321"/>
        <v>0</v>
      </c>
      <c r="Q676" s="156">
        <v>0</v>
      </c>
      <c r="R676" s="156">
        <f t="shared" si="322"/>
        <v>0</v>
      </c>
      <c r="S676" s="230"/>
      <c r="T676" s="235"/>
      <c r="U676" s="234"/>
      <c r="V676" s="157">
        <f t="shared" si="323"/>
        <v>0</v>
      </c>
      <c r="AP676" s="219" t="s">
        <v>193</v>
      </c>
      <c r="AR676" s="219" t="s">
        <v>139</v>
      </c>
      <c r="AS676" s="219" t="s">
        <v>79</v>
      </c>
      <c r="AW676" s="219" t="s">
        <v>137</v>
      </c>
      <c r="BC676" s="158">
        <f t="shared" si="324"/>
        <v>0</v>
      </c>
      <c r="BD676" s="158">
        <f t="shared" si="325"/>
        <v>1418.55</v>
      </c>
      <c r="BE676" s="158">
        <f t="shared" si="326"/>
        <v>0</v>
      </c>
      <c r="BF676" s="158">
        <f t="shared" si="327"/>
        <v>0</v>
      </c>
      <c r="BG676" s="158">
        <f t="shared" si="328"/>
        <v>0</v>
      </c>
      <c r="BH676" s="219" t="s">
        <v>79</v>
      </c>
      <c r="BI676" s="158">
        <f t="shared" si="329"/>
        <v>1418.55</v>
      </c>
      <c r="BJ676" s="219" t="s">
        <v>193</v>
      </c>
      <c r="BK676" s="219" t="s">
        <v>1980</v>
      </c>
      <c r="BO676" s="315"/>
      <c r="BP676" s="316">
        <f t="shared" si="330"/>
        <v>0</v>
      </c>
      <c r="BQ676" s="317"/>
      <c r="BR676" s="316">
        <f t="shared" si="331"/>
        <v>0</v>
      </c>
      <c r="BS676" s="315"/>
      <c r="BT676" s="316">
        <f t="shared" si="332"/>
        <v>0</v>
      </c>
    </row>
    <row r="677" spans="1:72" s="217" customFormat="1" ht="16.5" customHeight="1" x14ac:dyDescent="0.2">
      <c r="A677" s="172"/>
      <c r="B677" s="26"/>
      <c r="C677" s="186" t="s">
        <v>1981</v>
      </c>
      <c r="D677" s="159" t="s">
        <v>203</v>
      </c>
      <c r="E677" s="263" t="s">
        <v>1982</v>
      </c>
      <c r="F677" s="264" t="s">
        <v>1983</v>
      </c>
      <c r="G677" s="159" t="s">
        <v>240</v>
      </c>
      <c r="H677" s="299">
        <v>34.74</v>
      </c>
      <c r="I677" s="160">
        <v>105</v>
      </c>
      <c r="J677" s="161">
        <f t="shared" si="320"/>
        <v>3647.7</v>
      </c>
      <c r="K677" s="264" t="s">
        <v>143</v>
      </c>
      <c r="L677" s="162"/>
      <c r="M677" s="163" t="s">
        <v>1</v>
      </c>
      <c r="N677" s="164" t="s">
        <v>38</v>
      </c>
      <c r="O677" s="51"/>
      <c r="P677" s="156">
        <f t="shared" si="321"/>
        <v>0</v>
      </c>
      <c r="Q677" s="156">
        <v>1.7000000000000001E-4</v>
      </c>
      <c r="R677" s="156">
        <f t="shared" si="322"/>
        <v>5.905800000000001E-3</v>
      </c>
      <c r="S677" s="230"/>
      <c r="T677" s="236"/>
      <c r="U677" s="234"/>
      <c r="V677" s="157">
        <f t="shared" si="323"/>
        <v>0</v>
      </c>
      <c r="AP677" s="219" t="s">
        <v>263</v>
      </c>
      <c r="AR677" s="219" t="s">
        <v>203</v>
      </c>
      <c r="AS677" s="219" t="s">
        <v>79</v>
      </c>
      <c r="AW677" s="219" t="s">
        <v>137</v>
      </c>
      <c r="BC677" s="158">
        <f t="shared" si="324"/>
        <v>0</v>
      </c>
      <c r="BD677" s="158">
        <f t="shared" si="325"/>
        <v>3647.7</v>
      </c>
      <c r="BE677" s="158">
        <f t="shared" si="326"/>
        <v>0</v>
      </c>
      <c r="BF677" s="158">
        <f t="shared" si="327"/>
        <v>0</v>
      </c>
      <c r="BG677" s="158">
        <f t="shared" si="328"/>
        <v>0</v>
      </c>
      <c r="BH677" s="219" t="s">
        <v>79</v>
      </c>
      <c r="BI677" s="158">
        <f t="shared" si="329"/>
        <v>3647.7</v>
      </c>
      <c r="BJ677" s="219" t="s">
        <v>193</v>
      </c>
      <c r="BK677" s="219" t="s">
        <v>1984</v>
      </c>
      <c r="BO677" s="315"/>
      <c r="BP677" s="316">
        <f t="shared" si="330"/>
        <v>0</v>
      </c>
      <c r="BQ677" s="317"/>
      <c r="BR677" s="316">
        <f t="shared" si="331"/>
        <v>0</v>
      </c>
      <c r="BS677" s="315"/>
      <c r="BT677" s="316">
        <f t="shared" si="332"/>
        <v>0</v>
      </c>
    </row>
    <row r="678" spans="1:72" s="217" customFormat="1" ht="16.5" customHeight="1" x14ac:dyDescent="0.2">
      <c r="A678" s="172"/>
      <c r="B678" s="26"/>
      <c r="C678" s="170" t="s">
        <v>1985</v>
      </c>
      <c r="D678" s="151" t="s">
        <v>139</v>
      </c>
      <c r="E678" s="261" t="s">
        <v>1986</v>
      </c>
      <c r="F678" s="262" t="s">
        <v>1987</v>
      </c>
      <c r="G678" s="151" t="s">
        <v>859</v>
      </c>
      <c r="H678" s="302">
        <v>1043.22</v>
      </c>
      <c r="I678" s="152">
        <v>0.38</v>
      </c>
      <c r="J678" s="153">
        <f t="shared" si="320"/>
        <v>396.42</v>
      </c>
      <c r="K678" s="262" t="s">
        <v>143</v>
      </c>
      <c r="L678" s="30"/>
      <c r="M678" s="154" t="s">
        <v>1</v>
      </c>
      <c r="N678" s="155" t="s">
        <v>38</v>
      </c>
      <c r="O678" s="51"/>
      <c r="P678" s="156">
        <f t="shared" si="321"/>
        <v>0</v>
      </c>
      <c r="Q678" s="156">
        <v>0</v>
      </c>
      <c r="R678" s="156">
        <f t="shared" si="322"/>
        <v>0</v>
      </c>
      <c r="S678" s="230"/>
      <c r="T678" s="222"/>
      <c r="U678" s="234"/>
      <c r="V678" s="157">
        <f t="shared" si="323"/>
        <v>0</v>
      </c>
      <c r="AP678" s="219" t="s">
        <v>193</v>
      </c>
      <c r="AR678" s="219" t="s">
        <v>139</v>
      </c>
      <c r="AS678" s="219" t="s">
        <v>79</v>
      </c>
      <c r="AW678" s="219" t="s">
        <v>137</v>
      </c>
      <c r="BC678" s="158">
        <f t="shared" si="324"/>
        <v>0</v>
      </c>
      <c r="BD678" s="158">
        <f t="shared" si="325"/>
        <v>396.42</v>
      </c>
      <c r="BE678" s="158">
        <f t="shared" si="326"/>
        <v>0</v>
      </c>
      <c r="BF678" s="158">
        <f t="shared" si="327"/>
        <v>0</v>
      </c>
      <c r="BG678" s="158">
        <f t="shared" si="328"/>
        <v>0</v>
      </c>
      <c r="BH678" s="219" t="s">
        <v>79</v>
      </c>
      <c r="BI678" s="158">
        <f t="shared" si="329"/>
        <v>396.42</v>
      </c>
      <c r="BJ678" s="219" t="s">
        <v>193</v>
      </c>
      <c r="BK678" s="219" t="s">
        <v>1988</v>
      </c>
      <c r="BO678" s="315"/>
      <c r="BP678" s="316">
        <f t="shared" si="330"/>
        <v>0</v>
      </c>
      <c r="BQ678" s="317"/>
      <c r="BR678" s="316">
        <f t="shared" si="331"/>
        <v>0</v>
      </c>
      <c r="BS678" s="315"/>
      <c r="BT678" s="316">
        <f t="shared" si="332"/>
        <v>0</v>
      </c>
    </row>
    <row r="679" spans="1:72" s="9" customFormat="1" ht="22.9" customHeight="1" x14ac:dyDescent="0.3">
      <c r="A679" s="197"/>
      <c r="B679" s="135"/>
      <c r="C679" s="185"/>
      <c r="D679" s="137" t="s">
        <v>65</v>
      </c>
      <c r="E679" s="149" t="s">
        <v>1989</v>
      </c>
      <c r="F679" s="149" t="s">
        <v>1990</v>
      </c>
      <c r="G679" s="136"/>
      <c r="H679" s="297"/>
      <c r="I679" s="139"/>
      <c r="J679" s="150">
        <f>BI679</f>
        <v>118368.34</v>
      </c>
      <c r="K679" s="136"/>
      <c r="L679" s="141"/>
      <c r="M679" s="142"/>
      <c r="N679" s="143"/>
      <c r="O679" s="143"/>
      <c r="P679" s="144">
        <f>SUM(P680:P683)</f>
        <v>0</v>
      </c>
      <c r="Q679" s="143"/>
      <c r="R679" s="144">
        <f>SUM(R680:R683)</f>
        <v>3.1561838</v>
      </c>
      <c r="S679" s="221">
        <f>SUM(S680:S683)</f>
        <v>0</v>
      </c>
      <c r="T679" s="230">
        <v>0</v>
      </c>
      <c r="U679" s="223">
        <f>SUM(U680:U683)</f>
        <v>0</v>
      </c>
      <c r="V679" s="145">
        <f>SUM(V680:V683)</f>
        <v>0</v>
      </c>
      <c r="AP679" s="146" t="s">
        <v>79</v>
      </c>
      <c r="AR679" s="147" t="s">
        <v>65</v>
      </c>
      <c r="AS679" s="147" t="s">
        <v>73</v>
      </c>
      <c r="AW679" s="146" t="s">
        <v>137</v>
      </c>
      <c r="BI679" s="148">
        <f>SUM(BI680:BI683)</f>
        <v>118368.34</v>
      </c>
      <c r="BO679" s="312"/>
      <c r="BP679" s="313">
        <f>SUM(BP680:BP683)</f>
        <v>0</v>
      </c>
      <c r="BQ679" s="314"/>
      <c r="BR679" s="313">
        <f>SUM(BR680:BR683)</f>
        <v>0</v>
      </c>
      <c r="BS679" s="312"/>
      <c r="BT679" s="313">
        <f>SUM(BT680:BT683)</f>
        <v>0</v>
      </c>
    </row>
    <row r="680" spans="1:72" s="217" customFormat="1" ht="16.5" customHeight="1" x14ac:dyDescent="0.2">
      <c r="A680" s="172"/>
      <c r="B680" s="26"/>
      <c r="C680" s="170" t="s">
        <v>1991</v>
      </c>
      <c r="D680" s="151" t="s">
        <v>139</v>
      </c>
      <c r="E680" s="261" t="s">
        <v>1992</v>
      </c>
      <c r="F680" s="262" t="s">
        <v>1993</v>
      </c>
      <c r="G680" s="151" t="s">
        <v>223</v>
      </c>
      <c r="H680" s="298">
        <v>122.167</v>
      </c>
      <c r="I680" s="152">
        <v>370</v>
      </c>
      <c r="J680" s="153">
        <f>ROUND(I680*H680,2)</f>
        <v>45201.79</v>
      </c>
      <c r="K680" s="262" t="s">
        <v>143</v>
      </c>
      <c r="L680" s="30"/>
      <c r="M680" s="154" t="s">
        <v>1</v>
      </c>
      <c r="N680" s="155" t="s">
        <v>38</v>
      </c>
      <c r="O680" s="51"/>
      <c r="P680" s="156">
        <f>O680*H680</f>
        <v>0</v>
      </c>
      <c r="Q680" s="156">
        <v>3.0000000000000001E-3</v>
      </c>
      <c r="R680" s="156">
        <f>Q680*H680</f>
        <v>0.36650100000000002</v>
      </c>
      <c r="S680" s="230"/>
      <c r="T680" s="235"/>
      <c r="U680" s="234"/>
      <c r="V680" s="157">
        <f>T680*H680</f>
        <v>0</v>
      </c>
      <c r="AP680" s="219" t="s">
        <v>193</v>
      </c>
      <c r="AR680" s="219" t="s">
        <v>139</v>
      </c>
      <c r="AS680" s="219" t="s">
        <v>79</v>
      </c>
      <c r="AW680" s="219" t="s">
        <v>137</v>
      </c>
      <c r="BC680" s="158">
        <f>IF(N680="základní",J680,0)</f>
        <v>0</v>
      </c>
      <c r="BD680" s="158">
        <f>IF(N680="snížená",J680,0)</f>
        <v>45201.79</v>
      </c>
      <c r="BE680" s="158">
        <f>IF(N680="zákl. přenesená",J680,0)</f>
        <v>0</v>
      </c>
      <c r="BF680" s="158">
        <f>IF(N680="sníž. přenesená",J680,0)</f>
        <v>0</v>
      </c>
      <c r="BG680" s="158">
        <f>IF(N680="nulová",J680,0)</f>
        <v>0</v>
      </c>
      <c r="BH680" s="219" t="s">
        <v>79</v>
      </c>
      <c r="BI680" s="158">
        <f>ROUND(I680*H680,2)</f>
        <v>45201.79</v>
      </c>
      <c r="BJ680" s="219" t="s">
        <v>193</v>
      </c>
      <c r="BK680" s="219" t="s">
        <v>1994</v>
      </c>
      <c r="BO680" s="315"/>
      <c r="BP680" s="316">
        <f>BO680*I680</f>
        <v>0</v>
      </c>
      <c r="BQ680" s="317"/>
      <c r="BR680" s="316">
        <f>BQ680*I680</f>
        <v>0</v>
      </c>
      <c r="BS680" s="315"/>
      <c r="BT680" s="316">
        <f>BS680*I680</f>
        <v>0</v>
      </c>
    </row>
    <row r="681" spans="1:72" s="217" customFormat="1" ht="16.5" customHeight="1" x14ac:dyDescent="0.2">
      <c r="A681" s="172"/>
      <c r="B681" s="26"/>
      <c r="C681" s="170" t="s">
        <v>1995</v>
      </c>
      <c r="D681" s="151" t="s">
        <v>139</v>
      </c>
      <c r="E681" s="261" t="s">
        <v>1996</v>
      </c>
      <c r="F681" s="262" t="s">
        <v>1997</v>
      </c>
      <c r="G681" s="151" t="s">
        <v>223</v>
      </c>
      <c r="H681" s="298">
        <v>122.167</v>
      </c>
      <c r="I681" s="152">
        <v>165</v>
      </c>
      <c r="J681" s="153">
        <f>ROUND(I681*H681,2)</f>
        <v>20157.560000000001</v>
      </c>
      <c r="K681" s="262" t="s">
        <v>143</v>
      </c>
      <c r="L681" s="30"/>
      <c r="M681" s="154" t="s">
        <v>1</v>
      </c>
      <c r="N681" s="155" t="s">
        <v>38</v>
      </c>
      <c r="O681" s="51"/>
      <c r="P681" s="156">
        <f>O681*H681</f>
        <v>0</v>
      </c>
      <c r="Q681" s="156">
        <v>8.0000000000000002E-3</v>
      </c>
      <c r="R681" s="156">
        <f>Q681*H681</f>
        <v>0.97733599999999998</v>
      </c>
      <c r="S681" s="230"/>
      <c r="T681" s="236"/>
      <c r="U681" s="234"/>
      <c r="V681" s="157">
        <f>T681*H681</f>
        <v>0</v>
      </c>
      <c r="AP681" s="219" t="s">
        <v>193</v>
      </c>
      <c r="AR681" s="219" t="s">
        <v>139</v>
      </c>
      <c r="AS681" s="219" t="s">
        <v>79</v>
      </c>
      <c r="AW681" s="219" t="s">
        <v>137</v>
      </c>
      <c r="BC681" s="158">
        <f>IF(N681="základní",J681,0)</f>
        <v>0</v>
      </c>
      <c r="BD681" s="158">
        <f>IF(N681="snížená",J681,0)</f>
        <v>20157.560000000001</v>
      </c>
      <c r="BE681" s="158">
        <f>IF(N681="zákl. přenesená",J681,0)</f>
        <v>0</v>
      </c>
      <c r="BF681" s="158">
        <f>IF(N681="sníž. přenesená",J681,0)</f>
        <v>0</v>
      </c>
      <c r="BG681" s="158">
        <f>IF(N681="nulová",J681,0)</f>
        <v>0</v>
      </c>
      <c r="BH681" s="219" t="s">
        <v>79</v>
      </c>
      <c r="BI681" s="158">
        <f>ROUND(I681*H681,2)</f>
        <v>20157.560000000001</v>
      </c>
      <c r="BJ681" s="219" t="s">
        <v>193</v>
      </c>
      <c r="BK681" s="219" t="s">
        <v>1998</v>
      </c>
      <c r="BO681" s="315"/>
      <c r="BP681" s="316">
        <f>BO681*I681</f>
        <v>0</v>
      </c>
      <c r="BQ681" s="317"/>
      <c r="BR681" s="316">
        <f>BQ681*I681</f>
        <v>0</v>
      </c>
      <c r="BS681" s="315"/>
      <c r="BT681" s="316">
        <f>BS681*I681</f>
        <v>0</v>
      </c>
    </row>
    <row r="682" spans="1:72" s="217" customFormat="1" ht="16.5" customHeight="1" x14ac:dyDescent="0.2">
      <c r="A682" s="172"/>
      <c r="B682" s="26"/>
      <c r="C682" s="186" t="s">
        <v>1999</v>
      </c>
      <c r="D682" s="159" t="s">
        <v>203</v>
      </c>
      <c r="E682" s="263" t="s">
        <v>2000</v>
      </c>
      <c r="F682" s="264" t="s">
        <v>2001</v>
      </c>
      <c r="G682" s="159" t="s">
        <v>223</v>
      </c>
      <c r="H682" s="299">
        <v>140.49199999999999</v>
      </c>
      <c r="I682" s="160">
        <v>350</v>
      </c>
      <c r="J682" s="161">
        <f>ROUND(I682*H682,2)</f>
        <v>49172.2</v>
      </c>
      <c r="K682" s="264" t="s">
        <v>143</v>
      </c>
      <c r="L682" s="162"/>
      <c r="M682" s="163" t="s">
        <v>1</v>
      </c>
      <c r="N682" s="164" t="s">
        <v>38</v>
      </c>
      <c r="O682" s="51"/>
      <c r="P682" s="156">
        <f>O682*H682</f>
        <v>0</v>
      </c>
      <c r="Q682" s="156">
        <v>1.29E-2</v>
      </c>
      <c r="R682" s="156">
        <f>Q682*H682</f>
        <v>1.8123467999999998</v>
      </c>
      <c r="S682" s="230"/>
      <c r="T682" s="236"/>
      <c r="U682" s="234"/>
      <c r="V682" s="157">
        <f>T682*H682</f>
        <v>0</v>
      </c>
      <c r="AP682" s="219" t="s">
        <v>263</v>
      </c>
      <c r="AR682" s="219" t="s">
        <v>203</v>
      </c>
      <c r="AS682" s="219" t="s">
        <v>79</v>
      </c>
      <c r="AW682" s="219" t="s">
        <v>137</v>
      </c>
      <c r="BC682" s="158">
        <f>IF(N682="základní",J682,0)</f>
        <v>0</v>
      </c>
      <c r="BD682" s="158">
        <f>IF(N682="snížená",J682,0)</f>
        <v>49172.2</v>
      </c>
      <c r="BE682" s="158">
        <f>IF(N682="zákl. přenesená",J682,0)</f>
        <v>0</v>
      </c>
      <c r="BF682" s="158">
        <f>IF(N682="sníž. přenesená",J682,0)</f>
        <v>0</v>
      </c>
      <c r="BG682" s="158">
        <f>IF(N682="nulová",J682,0)</f>
        <v>0</v>
      </c>
      <c r="BH682" s="219" t="s">
        <v>79</v>
      </c>
      <c r="BI682" s="158">
        <f>ROUND(I682*H682,2)</f>
        <v>49172.2</v>
      </c>
      <c r="BJ682" s="219" t="s">
        <v>193</v>
      </c>
      <c r="BK682" s="219" t="s">
        <v>2002</v>
      </c>
      <c r="BO682" s="315"/>
      <c r="BP682" s="316">
        <f>BO682*I682</f>
        <v>0</v>
      </c>
      <c r="BQ682" s="317"/>
      <c r="BR682" s="316">
        <f>BQ682*I682</f>
        <v>0</v>
      </c>
      <c r="BS682" s="315"/>
      <c r="BT682" s="316">
        <f>BS682*I682</f>
        <v>0</v>
      </c>
    </row>
    <row r="683" spans="1:72" s="217" customFormat="1" ht="16.5" customHeight="1" x14ac:dyDescent="0.2">
      <c r="A683" s="172"/>
      <c r="B683" s="26"/>
      <c r="C683" s="170" t="s">
        <v>2003</v>
      </c>
      <c r="D683" s="151" t="s">
        <v>139</v>
      </c>
      <c r="E683" s="261" t="s">
        <v>2004</v>
      </c>
      <c r="F683" s="262" t="s">
        <v>2005</v>
      </c>
      <c r="G683" s="151" t="s">
        <v>859</v>
      </c>
      <c r="H683" s="302">
        <v>1145.31</v>
      </c>
      <c r="I683" s="152">
        <v>3.35</v>
      </c>
      <c r="J683" s="153">
        <f>ROUND(I683*H683,2)</f>
        <v>3836.79</v>
      </c>
      <c r="K683" s="262" t="s">
        <v>143</v>
      </c>
      <c r="L683" s="30"/>
      <c r="M683" s="154" t="s">
        <v>1</v>
      </c>
      <c r="N683" s="155" t="s">
        <v>38</v>
      </c>
      <c r="O683" s="51"/>
      <c r="P683" s="156">
        <f>O683*H683</f>
        <v>0</v>
      </c>
      <c r="Q683" s="156">
        <v>0</v>
      </c>
      <c r="R683" s="156">
        <f>Q683*H683</f>
        <v>0</v>
      </c>
      <c r="S683" s="230"/>
      <c r="T683" s="222"/>
      <c r="U683" s="234"/>
      <c r="V683" s="157">
        <f>T683*H683</f>
        <v>0</v>
      </c>
      <c r="AP683" s="219" t="s">
        <v>193</v>
      </c>
      <c r="AR683" s="219" t="s">
        <v>139</v>
      </c>
      <c r="AS683" s="219" t="s">
        <v>79</v>
      </c>
      <c r="AW683" s="219" t="s">
        <v>137</v>
      </c>
      <c r="BC683" s="158">
        <f>IF(N683="základní",J683,0)</f>
        <v>0</v>
      </c>
      <c r="BD683" s="158">
        <f>IF(N683="snížená",J683,0)</f>
        <v>3836.79</v>
      </c>
      <c r="BE683" s="158">
        <f>IF(N683="zákl. přenesená",J683,0)</f>
        <v>0</v>
      </c>
      <c r="BF683" s="158">
        <f>IF(N683="sníž. přenesená",J683,0)</f>
        <v>0</v>
      </c>
      <c r="BG683" s="158">
        <f>IF(N683="nulová",J683,0)</f>
        <v>0</v>
      </c>
      <c r="BH683" s="219" t="s">
        <v>79</v>
      </c>
      <c r="BI683" s="158">
        <f>ROUND(I683*H683,2)</f>
        <v>3836.79</v>
      </c>
      <c r="BJ683" s="219" t="s">
        <v>193</v>
      </c>
      <c r="BK683" s="219" t="s">
        <v>2006</v>
      </c>
      <c r="BO683" s="315"/>
      <c r="BP683" s="316">
        <f>BO683*I683</f>
        <v>0</v>
      </c>
      <c r="BQ683" s="317"/>
      <c r="BR683" s="316">
        <f>BQ683*I683</f>
        <v>0</v>
      </c>
      <c r="BS683" s="315"/>
      <c r="BT683" s="316">
        <f>BS683*I683</f>
        <v>0</v>
      </c>
    </row>
    <row r="684" spans="1:72" s="9" customFormat="1" ht="22.9" customHeight="1" x14ac:dyDescent="0.3">
      <c r="A684" s="197"/>
      <c r="B684" s="135"/>
      <c r="C684" s="185"/>
      <c r="D684" s="137" t="s">
        <v>65</v>
      </c>
      <c r="E684" s="149" t="s">
        <v>2007</v>
      </c>
      <c r="F684" s="149" t="s">
        <v>2008</v>
      </c>
      <c r="G684" s="136"/>
      <c r="H684" s="297"/>
      <c r="I684" s="139"/>
      <c r="J684" s="150">
        <f>BI684</f>
        <v>30688.85</v>
      </c>
      <c r="K684" s="136"/>
      <c r="L684" s="141"/>
      <c r="M684" s="142"/>
      <c r="N684" s="143"/>
      <c r="O684" s="143"/>
      <c r="P684" s="144">
        <f>SUM(P685:P688)</f>
        <v>0</v>
      </c>
      <c r="Q684" s="143"/>
      <c r="R684" s="144">
        <f>SUM(R685:R688)</f>
        <v>6.4171590000000001E-2</v>
      </c>
      <c r="S684" s="221">
        <f>SUM(S685:S688)</f>
        <v>0</v>
      </c>
      <c r="T684" s="230">
        <v>0</v>
      </c>
      <c r="U684" s="223">
        <f>SUM(U685:U688)</f>
        <v>0</v>
      </c>
      <c r="V684" s="145">
        <f>SUM(V685:V688)</f>
        <v>0</v>
      </c>
      <c r="AP684" s="146" t="s">
        <v>79</v>
      </c>
      <c r="AR684" s="147" t="s">
        <v>65</v>
      </c>
      <c r="AS684" s="147" t="s">
        <v>73</v>
      </c>
      <c r="AW684" s="146" t="s">
        <v>137</v>
      </c>
      <c r="BI684" s="148">
        <f>SUM(BI685:BI688)</f>
        <v>30688.85</v>
      </c>
      <c r="BO684" s="312"/>
      <c r="BP684" s="313">
        <f>SUM(BP685:BP688)</f>
        <v>0</v>
      </c>
      <c r="BQ684" s="314"/>
      <c r="BR684" s="313">
        <f>SUM(BR685:BR688)</f>
        <v>0</v>
      </c>
      <c r="BS684" s="312"/>
      <c r="BT684" s="313">
        <f>SUM(BT685:BT688)</f>
        <v>0</v>
      </c>
    </row>
    <row r="685" spans="1:72" s="217" customFormat="1" ht="16.5" customHeight="1" x14ac:dyDescent="0.2">
      <c r="A685" s="172"/>
      <c r="B685" s="26"/>
      <c r="C685" s="170" t="s">
        <v>2009</v>
      </c>
      <c r="D685" s="151" t="s">
        <v>139</v>
      </c>
      <c r="E685" s="261" t="s">
        <v>2010</v>
      </c>
      <c r="F685" s="262" t="s">
        <v>2011</v>
      </c>
      <c r="G685" s="151" t="s">
        <v>223</v>
      </c>
      <c r="H685" s="298">
        <v>54.9</v>
      </c>
      <c r="I685" s="152">
        <v>95</v>
      </c>
      <c r="J685" s="153">
        <f>ROUND(I685*H685,2)</f>
        <v>5215.5</v>
      </c>
      <c r="K685" s="262" t="s">
        <v>143</v>
      </c>
      <c r="L685" s="30"/>
      <c r="M685" s="154" t="s">
        <v>1</v>
      </c>
      <c r="N685" s="155" t="s">
        <v>38</v>
      </c>
      <c r="O685" s="51"/>
      <c r="P685" s="156">
        <f>O685*H685</f>
        <v>0</v>
      </c>
      <c r="Q685" s="156">
        <v>4.4000000000000002E-4</v>
      </c>
      <c r="R685" s="156">
        <f>Q685*H685</f>
        <v>2.4156E-2</v>
      </c>
      <c r="S685" s="230"/>
      <c r="T685" s="236"/>
      <c r="U685" s="234"/>
      <c r="V685" s="157">
        <f>T685*H685</f>
        <v>0</v>
      </c>
      <c r="AP685" s="219" t="s">
        <v>193</v>
      </c>
      <c r="AR685" s="219" t="s">
        <v>139</v>
      </c>
      <c r="AS685" s="219" t="s">
        <v>79</v>
      </c>
      <c r="AW685" s="219" t="s">
        <v>137</v>
      </c>
      <c r="BC685" s="158">
        <f>IF(N685="základní",J685,0)</f>
        <v>0</v>
      </c>
      <c r="BD685" s="158">
        <f>IF(N685="snížená",J685,0)</f>
        <v>5215.5</v>
      </c>
      <c r="BE685" s="158">
        <f>IF(N685="zákl. přenesená",J685,0)</f>
        <v>0</v>
      </c>
      <c r="BF685" s="158">
        <f>IF(N685="sníž. přenesená",J685,0)</f>
        <v>0</v>
      </c>
      <c r="BG685" s="158">
        <f>IF(N685="nulová",J685,0)</f>
        <v>0</v>
      </c>
      <c r="BH685" s="219" t="s">
        <v>79</v>
      </c>
      <c r="BI685" s="158">
        <f>ROUND(I685*H685,2)</f>
        <v>5215.5</v>
      </c>
      <c r="BJ685" s="219" t="s">
        <v>193</v>
      </c>
      <c r="BK685" s="219" t="s">
        <v>2012</v>
      </c>
      <c r="BO685" s="315"/>
      <c r="BP685" s="316">
        <f>BO685*I685</f>
        <v>0</v>
      </c>
      <c r="BQ685" s="317"/>
      <c r="BR685" s="316">
        <f>BQ685*I685</f>
        <v>0</v>
      </c>
      <c r="BS685" s="315"/>
      <c r="BT685" s="316">
        <f>BS685*I685</f>
        <v>0</v>
      </c>
    </row>
    <row r="686" spans="1:72" s="217" customFormat="1" ht="16.5" customHeight="1" x14ac:dyDescent="0.2">
      <c r="A686" s="172"/>
      <c r="B686" s="26"/>
      <c r="C686" s="170" t="s">
        <v>2013</v>
      </c>
      <c r="D686" s="151" t="s">
        <v>139</v>
      </c>
      <c r="E686" s="261" t="s">
        <v>2014</v>
      </c>
      <c r="F686" s="262" t="s">
        <v>2015</v>
      </c>
      <c r="G686" s="151" t="s">
        <v>223</v>
      </c>
      <c r="H686" s="298">
        <v>97.599000000000004</v>
      </c>
      <c r="I686" s="152">
        <v>94</v>
      </c>
      <c r="J686" s="153">
        <f>ROUND(I686*H686,2)</f>
        <v>9174.31</v>
      </c>
      <c r="K686" s="262" t="s">
        <v>143</v>
      </c>
      <c r="L686" s="30"/>
      <c r="M686" s="154" t="s">
        <v>1</v>
      </c>
      <c r="N686" s="155" t="s">
        <v>38</v>
      </c>
      <c r="O686" s="51"/>
      <c r="P686" s="156">
        <f>O686*H686</f>
        <v>0</v>
      </c>
      <c r="Q686" s="156">
        <v>1.7000000000000001E-4</v>
      </c>
      <c r="R686" s="156">
        <f>Q686*H686</f>
        <v>1.6591830000000002E-2</v>
      </c>
      <c r="S686" s="230"/>
      <c r="T686" s="236"/>
      <c r="U686" s="234"/>
      <c r="V686" s="157">
        <f>T686*H686</f>
        <v>0</v>
      </c>
      <c r="AP686" s="219" t="s">
        <v>193</v>
      </c>
      <c r="AR686" s="219" t="s">
        <v>139</v>
      </c>
      <c r="AS686" s="219" t="s">
        <v>79</v>
      </c>
      <c r="AW686" s="219" t="s">
        <v>137</v>
      </c>
      <c r="BC686" s="158">
        <f>IF(N686="základní",J686,0)</f>
        <v>0</v>
      </c>
      <c r="BD686" s="158">
        <f>IF(N686="snížená",J686,0)</f>
        <v>9174.31</v>
      </c>
      <c r="BE686" s="158">
        <f>IF(N686="zákl. přenesená",J686,0)</f>
        <v>0</v>
      </c>
      <c r="BF686" s="158">
        <f>IF(N686="sníž. přenesená",J686,0)</f>
        <v>0</v>
      </c>
      <c r="BG686" s="158">
        <f>IF(N686="nulová",J686,0)</f>
        <v>0</v>
      </c>
      <c r="BH686" s="219" t="s">
        <v>79</v>
      </c>
      <c r="BI686" s="158">
        <f>ROUND(I686*H686,2)</f>
        <v>9174.31</v>
      </c>
      <c r="BJ686" s="219" t="s">
        <v>193</v>
      </c>
      <c r="BK686" s="219" t="s">
        <v>2016</v>
      </c>
      <c r="BO686" s="315"/>
      <c r="BP686" s="316">
        <f>BO686*I686</f>
        <v>0</v>
      </c>
      <c r="BQ686" s="317"/>
      <c r="BR686" s="316">
        <f>BQ686*I686</f>
        <v>0</v>
      </c>
      <c r="BS686" s="315"/>
      <c r="BT686" s="316">
        <f>BS686*I686</f>
        <v>0</v>
      </c>
    </row>
    <row r="687" spans="1:72" s="217" customFormat="1" ht="16.5" customHeight="1" x14ac:dyDescent="0.2">
      <c r="A687" s="172"/>
      <c r="B687" s="26"/>
      <c r="C687" s="170" t="s">
        <v>2017</v>
      </c>
      <c r="D687" s="151" t="s">
        <v>139</v>
      </c>
      <c r="E687" s="261" t="s">
        <v>2018</v>
      </c>
      <c r="F687" s="262" t="s">
        <v>2019</v>
      </c>
      <c r="G687" s="151" t="s">
        <v>223</v>
      </c>
      <c r="H687" s="298">
        <v>97.599000000000004</v>
      </c>
      <c r="I687" s="152">
        <v>72</v>
      </c>
      <c r="J687" s="153">
        <f>ROUND(I687*H687,2)</f>
        <v>7027.13</v>
      </c>
      <c r="K687" s="262" t="s">
        <v>143</v>
      </c>
      <c r="L687" s="30"/>
      <c r="M687" s="154" t="s">
        <v>1</v>
      </c>
      <c r="N687" s="155" t="s">
        <v>38</v>
      </c>
      <c r="O687" s="51"/>
      <c r="P687" s="156">
        <f>O687*H687</f>
        <v>0</v>
      </c>
      <c r="Q687" s="156">
        <v>1.2E-4</v>
      </c>
      <c r="R687" s="156">
        <f>Q687*H687</f>
        <v>1.1711880000000001E-2</v>
      </c>
      <c r="S687" s="230"/>
      <c r="T687" s="236"/>
      <c r="U687" s="234"/>
      <c r="V687" s="157">
        <f>T687*H687</f>
        <v>0</v>
      </c>
      <c r="AP687" s="219" t="s">
        <v>193</v>
      </c>
      <c r="AR687" s="219" t="s">
        <v>139</v>
      </c>
      <c r="AS687" s="219" t="s">
        <v>79</v>
      </c>
      <c r="AW687" s="219" t="s">
        <v>137</v>
      </c>
      <c r="BC687" s="158">
        <f>IF(N687="základní",J687,0)</f>
        <v>0</v>
      </c>
      <c r="BD687" s="158">
        <f>IF(N687="snížená",J687,0)</f>
        <v>7027.13</v>
      </c>
      <c r="BE687" s="158">
        <f>IF(N687="zákl. přenesená",J687,0)</f>
        <v>0</v>
      </c>
      <c r="BF687" s="158">
        <f>IF(N687="sníž. přenesená",J687,0)</f>
        <v>0</v>
      </c>
      <c r="BG687" s="158">
        <f>IF(N687="nulová",J687,0)</f>
        <v>0</v>
      </c>
      <c r="BH687" s="219" t="s">
        <v>79</v>
      </c>
      <c r="BI687" s="158">
        <f>ROUND(I687*H687,2)</f>
        <v>7027.13</v>
      </c>
      <c r="BJ687" s="219" t="s">
        <v>193</v>
      </c>
      <c r="BK687" s="219" t="s">
        <v>2020</v>
      </c>
      <c r="BO687" s="315"/>
      <c r="BP687" s="316">
        <f>BO687*I687</f>
        <v>0</v>
      </c>
      <c r="BQ687" s="317"/>
      <c r="BR687" s="316">
        <f>BQ687*I687</f>
        <v>0</v>
      </c>
      <c r="BS687" s="315"/>
      <c r="BT687" s="316">
        <f>BS687*I687</f>
        <v>0</v>
      </c>
    </row>
    <row r="688" spans="1:72" s="217" customFormat="1" ht="16.5" customHeight="1" x14ac:dyDescent="0.2">
      <c r="A688" s="172"/>
      <c r="B688" s="26"/>
      <c r="C688" s="170" t="s">
        <v>2021</v>
      </c>
      <c r="D688" s="151" t="s">
        <v>139</v>
      </c>
      <c r="E688" s="261" t="s">
        <v>2022</v>
      </c>
      <c r="F688" s="262" t="s">
        <v>2023</v>
      </c>
      <c r="G688" s="151" t="s">
        <v>223</v>
      </c>
      <c r="H688" s="298">
        <v>97.599000000000004</v>
      </c>
      <c r="I688" s="152">
        <v>95</v>
      </c>
      <c r="J688" s="153">
        <f>ROUND(I688*H688,2)</f>
        <v>9271.91</v>
      </c>
      <c r="K688" s="262" t="s">
        <v>143</v>
      </c>
      <c r="L688" s="30"/>
      <c r="M688" s="154" t="s">
        <v>1</v>
      </c>
      <c r="N688" s="155" t="s">
        <v>38</v>
      </c>
      <c r="O688" s="51"/>
      <c r="P688" s="156">
        <f>O688*H688</f>
        <v>0</v>
      </c>
      <c r="Q688" s="156">
        <v>1.2E-4</v>
      </c>
      <c r="R688" s="156">
        <f>Q688*H688</f>
        <v>1.1711880000000001E-2</v>
      </c>
      <c r="S688" s="230"/>
      <c r="T688" s="236"/>
      <c r="U688" s="234"/>
      <c r="V688" s="157">
        <f>T688*H688</f>
        <v>0</v>
      </c>
      <c r="AP688" s="219" t="s">
        <v>193</v>
      </c>
      <c r="AR688" s="219" t="s">
        <v>139</v>
      </c>
      <c r="AS688" s="219" t="s">
        <v>79</v>
      </c>
      <c r="AW688" s="219" t="s">
        <v>137</v>
      </c>
      <c r="BC688" s="158">
        <f>IF(N688="základní",J688,0)</f>
        <v>0</v>
      </c>
      <c r="BD688" s="158">
        <f>IF(N688="snížená",J688,0)</f>
        <v>9271.91</v>
      </c>
      <c r="BE688" s="158">
        <f>IF(N688="zákl. přenesená",J688,0)</f>
        <v>0</v>
      </c>
      <c r="BF688" s="158">
        <f>IF(N688="sníž. přenesená",J688,0)</f>
        <v>0</v>
      </c>
      <c r="BG688" s="158">
        <f>IF(N688="nulová",J688,0)</f>
        <v>0</v>
      </c>
      <c r="BH688" s="219" t="s">
        <v>79</v>
      </c>
      <c r="BI688" s="158">
        <f>ROUND(I688*H688,2)</f>
        <v>9271.91</v>
      </c>
      <c r="BJ688" s="219" t="s">
        <v>193</v>
      </c>
      <c r="BK688" s="219" t="s">
        <v>2024</v>
      </c>
      <c r="BO688" s="315"/>
      <c r="BP688" s="316">
        <f>BO688*I688</f>
        <v>0</v>
      </c>
      <c r="BQ688" s="317"/>
      <c r="BR688" s="316">
        <f>BQ688*I688</f>
        <v>0</v>
      </c>
      <c r="BS688" s="315"/>
      <c r="BT688" s="316">
        <f>BS688*I688</f>
        <v>0</v>
      </c>
    </row>
    <row r="689" spans="1:72" s="9" customFormat="1" ht="22.9" customHeight="1" x14ac:dyDescent="0.3">
      <c r="A689" s="197"/>
      <c r="B689" s="135"/>
      <c r="C689" s="185"/>
      <c r="D689" s="137" t="s">
        <v>65</v>
      </c>
      <c r="E689" s="149" t="s">
        <v>2025</v>
      </c>
      <c r="F689" s="149" t="s">
        <v>2026</v>
      </c>
      <c r="G689" s="136"/>
      <c r="H689" s="297"/>
      <c r="I689" s="139"/>
      <c r="J689" s="150">
        <f>BI689</f>
        <v>98553.55</v>
      </c>
      <c r="K689" s="136"/>
      <c r="L689" s="141"/>
      <c r="M689" s="142"/>
      <c r="N689" s="143"/>
      <c r="O689" s="143"/>
      <c r="P689" s="144">
        <f>SUM(P690:P693)</f>
        <v>0</v>
      </c>
      <c r="Q689" s="143"/>
      <c r="R689" s="144">
        <f>SUM(R690:R693)</f>
        <v>1.4755931800000002</v>
      </c>
      <c r="S689" s="221">
        <f>SUM(S690:S693)</f>
        <v>0</v>
      </c>
      <c r="T689" s="230">
        <v>3.1E-4</v>
      </c>
      <c r="U689" s="223">
        <f>SUM(U690:U693)</f>
        <v>0</v>
      </c>
      <c r="V689" s="145">
        <f>SUM(V690:V693)</f>
        <v>5.755801E-2</v>
      </c>
      <c r="AP689" s="146" t="s">
        <v>79</v>
      </c>
      <c r="AR689" s="147" t="s">
        <v>65</v>
      </c>
      <c r="AS689" s="147" t="s">
        <v>73</v>
      </c>
      <c r="AW689" s="146" t="s">
        <v>137</v>
      </c>
      <c r="BI689" s="148">
        <f>SUM(BI690:BI693)</f>
        <v>98553.55</v>
      </c>
      <c r="BO689" s="312"/>
      <c r="BP689" s="313">
        <f>SUM(BP690:BP693)</f>
        <v>0</v>
      </c>
      <c r="BQ689" s="314"/>
      <c r="BR689" s="313">
        <f>SUM(BR690:BR693)</f>
        <v>0</v>
      </c>
      <c r="BS689" s="312"/>
      <c r="BT689" s="313">
        <f>SUM(BT690:BT693)</f>
        <v>0</v>
      </c>
    </row>
    <row r="690" spans="1:72" s="217" customFormat="1" ht="16.5" customHeight="1" x14ac:dyDescent="0.2">
      <c r="A690" s="172"/>
      <c r="B690" s="26"/>
      <c r="C690" s="170" t="s">
        <v>2027</v>
      </c>
      <c r="D690" s="151" t="s">
        <v>139</v>
      </c>
      <c r="E690" s="261" t="s">
        <v>2028</v>
      </c>
      <c r="F690" s="262" t="s">
        <v>2029</v>
      </c>
      <c r="G690" s="151" t="s">
        <v>223</v>
      </c>
      <c r="H690" s="298">
        <v>185.67099999999999</v>
      </c>
      <c r="I690" s="152">
        <v>25</v>
      </c>
      <c r="J690" s="153">
        <f>ROUND(I690*H690,2)</f>
        <v>4641.78</v>
      </c>
      <c r="K690" s="262" t="s">
        <v>143</v>
      </c>
      <c r="L690" s="30"/>
      <c r="M690" s="154" t="s">
        <v>1</v>
      </c>
      <c r="N690" s="155" t="s">
        <v>38</v>
      </c>
      <c r="O690" s="51"/>
      <c r="P690" s="156">
        <f>O690*H690</f>
        <v>0</v>
      </c>
      <c r="Q690" s="156">
        <v>1E-3</v>
      </c>
      <c r="R690" s="156">
        <f>Q690*H690</f>
        <v>0.185671</v>
      </c>
      <c r="S690" s="230"/>
      <c r="T690" s="156">
        <v>3.1E-4</v>
      </c>
      <c r="U690" s="234"/>
      <c r="V690" s="157">
        <f>T690*H690</f>
        <v>5.755801E-2</v>
      </c>
      <c r="AP690" s="219" t="s">
        <v>193</v>
      </c>
      <c r="AR690" s="219" t="s">
        <v>139</v>
      </c>
      <c r="AS690" s="219" t="s">
        <v>79</v>
      </c>
      <c r="AW690" s="219" t="s">
        <v>137</v>
      </c>
      <c r="BC690" s="158">
        <f>IF(N690="základní",J690,0)</f>
        <v>0</v>
      </c>
      <c r="BD690" s="158">
        <f>IF(N690="snížená",J690,0)</f>
        <v>4641.78</v>
      </c>
      <c r="BE690" s="158">
        <f>IF(N690="zákl. přenesená",J690,0)</f>
        <v>0</v>
      </c>
      <c r="BF690" s="158">
        <f>IF(N690="sníž. přenesená",J690,0)</f>
        <v>0</v>
      </c>
      <c r="BG690" s="158">
        <f>IF(N690="nulová",J690,0)</f>
        <v>0</v>
      </c>
      <c r="BH690" s="219" t="s">
        <v>79</v>
      </c>
      <c r="BI690" s="158">
        <f>ROUND(I690*H690,2)</f>
        <v>4641.78</v>
      </c>
      <c r="BJ690" s="219" t="s">
        <v>193</v>
      </c>
      <c r="BK690" s="219" t="s">
        <v>2030</v>
      </c>
      <c r="BO690" s="315"/>
      <c r="BP690" s="316">
        <f>BO690*I690</f>
        <v>0</v>
      </c>
      <c r="BQ690" s="317"/>
      <c r="BR690" s="316">
        <f>BQ690*I690</f>
        <v>0</v>
      </c>
      <c r="BS690" s="315"/>
      <c r="BT690" s="316">
        <f>BS690*I690</f>
        <v>0</v>
      </c>
    </row>
    <row r="691" spans="1:72" s="217" customFormat="1" ht="16.5" customHeight="1" x14ac:dyDescent="0.2">
      <c r="A691" s="172"/>
      <c r="B691" s="26"/>
      <c r="C691" s="170" t="s">
        <v>2031</v>
      </c>
      <c r="D691" s="151" t="s">
        <v>139</v>
      </c>
      <c r="E691" s="261" t="s">
        <v>2032</v>
      </c>
      <c r="F691" s="262" t="s">
        <v>2033</v>
      </c>
      <c r="G691" s="151" t="s">
        <v>223</v>
      </c>
      <c r="H691" s="298">
        <v>185.67099999999999</v>
      </c>
      <c r="I691" s="152">
        <v>109.5</v>
      </c>
      <c r="J691" s="153">
        <f>ROUND(I691*H691,2)</f>
        <v>20330.97</v>
      </c>
      <c r="K691" s="262" t="s">
        <v>143</v>
      </c>
      <c r="L691" s="30"/>
      <c r="M691" s="154" t="s">
        <v>1</v>
      </c>
      <c r="N691" s="155" t="s">
        <v>38</v>
      </c>
      <c r="O691" s="51"/>
      <c r="P691" s="156">
        <f>O691*H691</f>
        <v>0</v>
      </c>
      <c r="Q691" s="156">
        <v>3.1800000000000001E-3</v>
      </c>
      <c r="R691" s="156">
        <f>Q691*H691</f>
        <v>0.59043378000000002</v>
      </c>
      <c r="S691" s="230"/>
      <c r="T691" s="156">
        <v>0</v>
      </c>
      <c r="U691" s="234"/>
      <c r="V691" s="157">
        <f>T691*H691</f>
        <v>0</v>
      </c>
      <c r="AP691" s="219" t="s">
        <v>193</v>
      </c>
      <c r="AR691" s="219" t="s">
        <v>139</v>
      </c>
      <c r="AS691" s="219" t="s">
        <v>79</v>
      </c>
      <c r="AW691" s="219" t="s">
        <v>137</v>
      </c>
      <c r="BC691" s="158">
        <f>IF(N691="základní",J691,0)</f>
        <v>0</v>
      </c>
      <c r="BD691" s="158">
        <f>IF(N691="snížená",J691,0)</f>
        <v>20330.97</v>
      </c>
      <c r="BE691" s="158">
        <f>IF(N691="zákl. přenesená",J691,0)</f>
        <v>0</v>
      </c>
      <c r="BF691" s="158">
        <f>IF(N691="sníž. přenesená",J691,0)</f>
        <v>0</v>
      </c>
      <c r="BG691" s="158">
        <f>IF(N691="nulová",J691,0)</f>
        <v>0</v>
      </c>
      <c r="BH691" s="219" t="s">
        <v>79</v>
      </c>
      <c r="BI691" s="158">
        <f>ROUND(I691*H691,2)</f>
        <v>20330.97</v>
      </c>
      <c r="BJ691" s="219" t="s">
        <v>193</v>
      </c>
      <c r="BK691" s="219" t="s">
        <v>2034</v>
      </c>
      <c r="BO691" s="315"/>
      <c r="BP691" s="316">
        <f>BO691*I691</f>
        <v>0</v>
      </c>
      <c r="BQ691" s="317"/>
      <c r="BR691" s="316">
        <f>BQ691*I691</f>
        <v>0</v>
      </c>
      <c r="BS691" s="315"/>
      <c r="BT691" s="316">
        <f>BS691*I691</f>
        <v>0</v>
      </c>
    </row>
    <row r="692" spans="1:72" s="217" customFormat="1" ht="16.5" customHeight="1" x14ac:dyDescent="0.2">
      <c r="A692" s="172"/>
      <c r="B692" s="26"/>
      <c r="C692" s="170" t="s">
        <v>2035</v>
      </c>
      <c r="D692" s="151" t="s">
        <v>139</v>
      </c>
      <c r="E692" s="261" t="s">
        <v>2036</v>
      </c>
      <c r="F692" s="262" t="s">
        <v>2037</v>
      </c>
      <c r="G692" s="151" t="s">
        <v>223</v>
      </c>
      <c r="H692" s="298">
        <v>1345.17</v>
      </c>
      <c r="I692" s="152">
        <v>14.7</v>
      </c>
      <c r="J692" s="153">
        <f>ROUND(I692*H692,2)</f>
        <v>19774</v>
      </c>
      <c r="K692" s="262" t="s">
        <v>143</v>
      </c>
      <c r="L692" s="30"/>
      <c r="M692" s="154" t="s">
        <v>1</v>
      </c>
      <c r="N692" s="155" t="s">
        <v>38</v>
      </c>
      <c r="O692" s="51"/>
      <c r="P692" s="156">
        <f>O692*H692</f>
        <v>0</v>
      </c>
      <c r="Q692" s="156">
        <v>2.0000000000000001E-4</v>
      </c>
      <c r="R692" s="156">
        <f>Q692*H692</f>
        <v>0.26903400000000005</v>
      </c>
      <c r="S692" s="230"/>
      <c r="T692" s="156">
        <v>0</v>
      </c>
      <c r="U692" s="234"/>
      <c r="V692" s="157">
        <f>T692*H692</f>
        <v>0</v>
      </c>
      <c r="AP692" s="219" t="s">
        <v>193</v>
      </c>
      <c r="AR692" s="219" t="s">
        <v>139</v>
      </c>
      <c r="AS692" s="219" t="s">
        <v>79</v>
      </c>
      <c r="AW692" s="219" t="s">
        <v>137</v>
      </c>
      <c r="BC692" s="158">
        <f>IF(N692="základní",J692,0)</f>
        <v>0</v>
      </c>
      <c r="BD692" s="158">
        <f>IF(N692="snížená",J692,0)</f>
        <v>19774</v>
      </c>
      <c r="BE692" s="158">
        <f>IF(N692="zákl. přenesená",J692,0)</f>
        <v>0</v>
      </c>
      <c r="BF692" s="158">
        <f>IF(N692="sníž. přenesená",J692,0)</f>
        <v>0</v>
      </c>
      <c r="BG692" s="158">
        <f>IF(N692="nulová",J692,0)</f>
        <v>0</v>
      </c>
      <c r="BH692" s="219" t="s">
        <v>79</v>
      </c>
      <c r="BI692" s="158">
        <f>ROUND(I692*H692,2)</f>
        <v>19774</v>
      </c>
      <c r="BJ692" s="219" t="s">
        <v>193</v>
      </c>
      <c r="BK692" s="219" t="s">
        <v>2038</v>
      </c>
      <c r="BO692" s="315"/>
      <c r="BP692" s="316">
        <f>BO692*I692</f>
        <v>0</v>
      </c>
      <c r="BQ692" s="317"/>
      <c r="BR692" s="316">
        <f>BQ692*I692</f>
        <v>0</v>
      </c>
      <c r="BS692" s="315"/>
      <c r="BT692" s="316">
        <f>BS692*I692</f>
        <v>0</v>
      </c>
    </row>
    <row r="693" spans="1:72" s="217" customFormat="1" ht="16.5" customHeight="1" x14ac:dyDescent="0.2">
      <c r="A693" s="172"/>
      <c r="B693" s="26"/>
      <c r="C693" s="170" t="s">
        <v>2039</v>
      </c>
      <c r="D693" s="151" t="s">
        <v>139</v>
      </c>
      <c r="E693" s="261" t="s">
        <v>2040</v>
      </c>
      <c r="F693" s="262" t="s">
        <v>2041</v>
      </c>
      <c r="G693" s="151" t="s">
        <v>223</v>
      </c>
      <c r="H693" s="298">
        <v>1345.17</v>
      </c>
      <c r="I693" s="152">
        <v>40</v>
      </c>
      <c r="J693" s="153">
        <f>ROUND(I693*H693,2)</f>
        <v>53806.8</v>
      </c>
      <c r="K693" s="262" t="s">
        <v>143</v>
      </c>
      <c r="L693" s="30"/>
      <c r="M693" s="154" t="s">
        <v>1</v>
      </c>
      <c r="N693" s="155" t="s">
        <v>38</v>
      </c>
      <c r="O693" s="51"/>
      <c r="P693" s="156">
        <f>O693*H693</f>
        <v>0</v>
      </c>
      <c r="Q693" s="156">
        <v>3.2000000000000003E-4</v>
      </c>
      <c r="R693" s="156">
        <f>Q693*H693</f>
        <v>0.43045440000000007</v>
      </c>
      <c r="S693" s="230"/>
      <c r="T693" s="156">
        <v>0</v>
      </c>
      <c r="U693" s="234"/>
      <c r="V693" s="157">
        <f>T693*H693</f>
        <v>0</v>
      </c>
      <c r="AP693" s="219" t="s">
        <v>193</v>
      </c>
      <c r="AR693" s="219" t="s">
        <v>139</v>
      </c>
      <c r="AS693" s="219" t="s">
        <v>79</v>
      </c>
      <c r="AW693" s="219" t="s">
        <v>137</v>
      </c>
      <c r="BC693" s="158">
        <f>IF(N693="základní",J693,0)</f>
        <v>0</v>
      </c>
      <c r="BD693" s="158">
        <f>IF(N693="snížená",J693,0)</f>
        <v>53806.8</v>
      </c>
      <c r="BE693" s="158">
        <f>IF(N693="zákl. přenesená",J693,0)</f>
        <v>0</v>
      </c>
      <c r="BF693" s="158">
        <f>IF(N693="sníž. přenesená",J693,0)</f>
        <v>0</v>
      </c>
      <c r="BG693" s="158">
        <f>IF(N693="nulová",J693,0)</f>
        <v>0</v>
      </c>
      <c r="BH693" s="219" t="s">
        <v>79</v>
      </c>
      <c r="BI693" s="158">
        <f>ROUND(I693*H693,2)</f>
        <v>53806.8</v>
      </c>
      <c r="BJ693" s="219" t="s">
        <v>193</v>
      </c>
      <c r="BK693" s="219" t="s">
        <v>2042</v>
      </c>
      <c r="BO693" s="315"/>
      <c r="BP693" s="316">
        <f>BO693*I693</f>
        <v>0</v>
      </c>
      <c r="BQ693" s="317"/>
      <c r="BR693" s="316">
        <f>BQ693*I693</f>
        <v>0</v>
      </c>
      <c r="BS693" s="315"/>
      <c r="BT693" s="316">
        <f>BS693*I693</f>
        <v>0</v>
      </c>
    </row>
    <row r="694" spans="1:72" s="9" customFormat="1" ht="22.9" customHeight="1" x14ac:dyDescent="0.3">
      <c r="A694" s="197"/>
      <c r="B694" s="135"/>
      <c r="C694" s="185"/>
      <c r="D694" s="137" t="s">
        <v>65</v>
      </c>
      <c r="E694" s="149" t="s">
        <v>2043</v>
      </c>
      <c r="F694" s="149" t="s">
        <v>2044</v>
      </c>
      <c r="G694" s="136"/>
      <c r="H694" s="297"/>
      <c r="I694" s="139"/>
      <c r="J694" s="150">
        <f>BI694</f>
        <v>58455.53</v>
      </c>
      <c r="K694" s="136"/>
      <c r="L694" s="141"/>
      <c r="M694" s="142"/>
      <c r="N694" s="143"/>
      <c r="O694" s="143"/>
      <c r="P694" s="144">
        <f>SUM(P695:P704)</f>
        <v>0</v>
      </c>
      <c r="Q694" s="143"/>
      <c r="R694" s="144">
        <f>SUM(R695:R704)</f>
        <v>0.29904000000000003</v>
      </c>
      <c r="S694" s="221">
        <f>SUM(S695:S704)</f>
        <v>0</v>
      </c>
      <c r="T694" s="230">
        <v>0</v>
      </c>
      <c r="U694" s="223">
        <f>SUM(U695:U704)</f>
        <v>0</v>
      </c>
      <c r="V694" s="145">
        <f>SUM(V695:V704)</f>
        <v>0</v>
      </c>
      <c r="AP694" s="146" t="s">
        <v>79</v>
      </c>
      <c r="AR694" s="147" t="s">
        <v>65</v>
      </c>
      <c r="AS694" s="147" t="s">
        <v>73</v>
      </c>
      <c r="AW694" s="146" t="s">
        <v>137</v>
      </c>
      <c r="BI694" s="148">
        <f>SUM(BI695:BI704)</f>
        <v>58455.53</v>
      </c>
      <c r="BO694" s="312"/>
      <c r="BP694" s="313">
        <f>SUM(BP695:BP704)</f>
        <v>0</v>
      </c>
      <c r="BQ694" s="314"/>
      <c r="BR694" s="313">
        <f>SUM(BR695:BR704)</f>
        <v>0</v>
      </c>
      <c r="BS694" s="312"/>
      <c r="BT694" s="313">
        <f>SUM(BT695:BT704)</f>
        <v>0</v>
      </c>
    </row>
    <row r="695" spans="1:72" s="217" customFormat="1" ht="16.5" customHeight="1" x14ac:dyDescent="0.2">
      <c r="A695" s="172"/>
      <c r="B695" s="26"/>
      <c r="C695" s="170" t="s">
        <v>2045</v>
      </c>
      <c r="D695" s="151" t="s">
        <v>139</v>
      </c>
      <c r="E695" s="261" t="s">
        <v>2046</v>
      </c>
      <c r="F695" s="262" t="s">
        <v>2047</v>
      </c>
      <c r="G695" s="151" t="s">
        <v>257</v>
      </c>
      <c r="H695" s="298">
        <v>7</v>
      </c>
      <c r="I695" s="152">
        <v>250</v>
      </c>
      <c r="J695" s="153">
        <f t="shared" ref="J695:J704" si="333">ROUND(I695*H695,2)</f>
        <v>1750</v>
      </c>
      <c r="K695" s="262" t="s">
        <v>143</v>
      </c>
      <c r="L695" s="30"/>
      <c r="M695" s="154" t="s">
        <v>1</v>
      </c>
      <c r="N695" s="155" t="s">
        <v>38</v>
      </c>
      <c r="O695" s="51"/>
      <c r="P695" s="156">
        <f t="shared" ref="P695:P704" si="334">O695*H695</f>
        <v>0</v>
      </c>
      <c r="Q695" s="156">
        <v>0</v>
      </c>
      <c r="R695" s="156">
        <f t="shared" ref="R695:R704" si="335">Q695*H695</f>
        <v>0</v>
      </c>
      <c r="S695" s="230"/>
      <c r="T695" s="235"/>
      <c r="U695" s="234"/>
      <c r="V695" s="157">
        <f t="shared" ref="V695:V704" si="336">T695*H695</f>
        <v>0</v>
      </c>
      <c r="AP695" s="219" t="s">
        <v>193</v>
      </c>
      <c r="AR695" s="219" t="s">
        <v>139</v>
      </c>
      <c r="AS695" s="219" t="s">
        <v>79</v>
      </c>
      <c r="AW695" s="219" t="s">
        <v>137</v>
      </c>
      <c r="BC695" s="158">
        <f t="shared" ref="BC695:BC704" si="337">IF(N695="základní",J695,0)</f>
        <v>0</v>
      </c>
      <c r="BD695" s="158">
        <f t="shared" ref="BD695:BD704" si="338">IF(N695="snížená",J695,0)</f>
        <v>1750</v>
      </c>
      <c r="BE695" s="158">
        <f t="shared" ref="BE695:BE704" si="339">IF(N695="zákl. přenesená",J695,0)</f>
        <v>0</v>
      </c>
      <c r="BF695" s="158">
        <f t="shared" ref="BF695:BF704" si="340">IF(N695="sníž. přenesená",J695,0)</f>
        <v>0</v>
      </c>
      <c r="BG695" s="158">
        <f t="shared" ref="BG695:BG704" si="341">IF(N695="nulová",J695,0)</f>
        <v>0</v>
      </c>
      <c r="BH695" s="219" t="s">
        <v>79</v>
      </c>
      <c r="BI695" s="158">
        <f t="shared" ref="BI695:BI704" si="342">ROUND(I695*H695,2)</f>
        <v>1750</v>
      </c>
      <c r="BJ695" s="219" t="s">
        <v>193</v>
      </c>
      <c r="BK695" s="219" t="s">
        <v>2048</v>
      </c>
      <c r="BO695" s="315"/>
      <c r="BP695" s="316">
        <f t="shared" ref="BP695:BP704" si="343">BO695*I695</f>
        <v>0</v>
      </c>
      <c r="BQ695" s="317"/>
      <c r="BR695" s="316">
        <f t="shared" ref="BR695:BR704" si="344">BQ695*I695</f>
        <v>0</v>
      </c>
      <c r="BS695" s="315"/>
      <c r="BT695" s="316">
        <f t="shared" ref="BT695:BT704" si="345">BS695*I695</f>
        <v>0</v>
      </c>
    </row>
    <row r="696" spans="1:72" s="217" customFormat="1" ht="16.5" customHeight="1" x14ac:dyDescent="0.2">
      <c r="A696" s="172"/>
      <c r="B696" s="26"/>
      <c r="C696" s="186" t="s">
        <v>2049</v>
      </c>
      <c r="D696" s="159" t="s">
        <v>203</v>
      </c>
      <c r="E696" s="263" t="s">
        <v>2050</v>
      </c>
      <c r="F696" s="264" t="s">
        <v>2051</v>
      </c>
      <c r="G696" s="159" t="s">
        <v>257</v>
      </c>
      <c r="H696" s="299">
        <v>7</v>
      </c>
      <c r="I696" s="160">
        <v>5490</v>
      </c>
      <c r="J696" s="161">
        <f t="shared" si="333"/>
        <v>38430</v>
      </c>
      <c r="K696" s="264" t="s">
        <v>1</v>
      </c>
      <c r="L696" s="162"/>
      <c r="M696" s="163" t="s">
        <v>1</v>
      </c>
      <c r="N696" s="164" t="s">
        <v>38</v>
      </c>
      <c r="O696" s="51"/>
      <c r="P696" s="156">
        <f t="shared" si="334"/>
        <v>0</v>
      </c>
      <c r="Q696" s="156">
        <v>1.2500000000000001E-2</v>
      </c>
      <c r="R696" s="156">
        <f t="shared" si="335"/>
        <v>8.7500000000000008E-2</v>
      </c>
      <c r="S696" s="230"/>
      <c r="T696" s="236"/>
      <c r="U696" s="234"/>
      <c r="V696" s="157">
        <f t="shared" si="336"/>
        <v>0</v>
      </c>
      <c r="AP696" s="219" t="s">
        <v>263</v>
      </c>
      <c r="AR696" s="219" t="s">
        <v>203</v>
      </c>
      <c r="AS696" s="219" t="s">
        <v>79</v>
      </c>
      <c r="AW696" s="219" t="s">
        <v>137</v>
      </c>
      <c r="BC696" s="158">
        <f t="shared" si="337"/>
        <v>0</v>
      </c>
      <c r="BD696" s="158">
        <f t="shared" si="338"/>
        <v>38430</v>
      </c>
      <c r="BE696" s="158">
        <f t="shared" si="339"/>
        <v>0</v>
      </c>
      <c r="BF696" s="158">
        <f t="shared" si="340"/>
        <v>0</v>
      </c>
      <c r="BG696" s="158">
        <f t="shared" si="341"/>
        <v>0</v>
      </c>
      <c r="BH696" s="219" t="s">
        <v>79</v>
      </c>
      <c r="BI696" s="158">
        <f t="shared" si="342"/>
        <v>38430</v>
      </c>
      <c r="BJ696" s="219" t="s">
        <v>193</v>
      </c>
      <c r="BK696" s="219" t="s">
        <v>2052</v>
      </c>
      <c r="BO696" s="315"/>
      <c r="BP696" s="316">
        <f t="shared" si="343"/>
        <v>0</v>
      </c>
      <c r="BQ696" s="317"/>
      <c r="BR696" s="316">
        <f t="shared" si="344"/>
        <v>0</v>
      </c>
      <c r="BS696" s="315"/>
      <c r="BT696" s="316">
        <f t="shared" si="345"/>
        <v>0</v>
      </c>
    </row>
    <row r="697" spans="1:72" s="217" customFormat="1" ht="16.5" customHeight="1" x14ac:dyDescent="0.2">
      <c r="A697" s="172"/>
      <c r="B697" s="26"/>
      <c r="C697" s="170" t="s">
        <v>2053</v>
      </c>
      <c r="D697" s="151" t="s">
        <v>139</v>
      </c>
      <c r="E697" s="261" t="s">
        <v>2054</v>
      </c>
      <c r="F697" s="262" t="s">
        <v>2055</v>
      </c>
      <c r="G697" s="151" t="s">
        <v>240</v>
      </c>
      <c r="H697" s="298">
        <v>5</v>
      </c>
      <c r="I697" s="152">
        <v>350</v>
      </c>
      <c r="J697" s="153">
        <f t="shared" si="333"/>
        <v>1750</v>
      </c>
      <c r="K697" s="262" t="s">
        <v>143</v>
      </c>
      <c r="L697" s="30"/>
      <c r="M697" s="154" t="s">
        <v>1</v>
      </c>
      <c r="N697" s="155" t="s">
        <v>38</v>
      </c>
      <c r="O697" s="51"/>
      <c r="P697" s="156">
        <f t="shared" si="334"/>
        <v>0</v>
      </c>
      <c r="Q697" s="156">
        <v>0</v>
      </c>
      <c r="R697" s="156">
        <f t="shared" si="335"/>
        <v>0</v>
      </c>
      <c r="S697" s="230"/>
      <c r="T697" s="235"/>
      <c r="U697" s="234"/>
      <c r="V697" s="157">
        <f t="shared" si="336"/>
        <v>0</v>
      </c>
      <c r="AP697" s="219" t="s">
        <v>193</v>
      </c>
      <c r="AR697" s="219" t="s">
        <v>139</v>
      </c>
      <c r="AS697" s="219" t="s">
        <v>79</v>
      </c>
      <c r="AW697" s="219" t="s">
        <v>137</v>
      </c>
      <c r="BC697" s="158">
        <f t="shared" si="337"/>
        <v>0</v>
      </c>
      <c r="BD697" s="158">
        <f t="shared" si="338"/>
        <v>1750</v>
      </c>
      <c r="BE697" s="158">
        <f t="shared" si="339"/>
        <v>0</v>
      </c>
      <c r="BF697" s="158">
        <f t="shared" si="340"/>
        <v>0</v>
      </c>
      <c r="BG697" s="158">
        <f t="shared" si="341"/>
        <v>0</v>
      </c>
      <c r="BH697" s="219" t="s">
        <v>79</v>
      </c>
      <c r="BI697" s="158">
        <f t="shared" si="342"/>
        <v>1750</v>
      </c>
      <c r="BJ697" s="219" t="s">
        <v>193</v>
      </c>
      <c r="BK697" s="219" t="s">
        <v>2056</v>
      </c>
      <c r="BO697" s="315"/>
      <c r="BP697" s="316">
        <f t="shared" si="343"/>
        <v>0</v>
      </c>
      <c r="BQ697" s="317"/>
      <c r="BR697" s="316">
        <f t="shared" si="344"/>
        <v>0</v>
      </c>
      <c r="BS697" s="315"/>
      <c r="BT697" s="316">
        <f t="shared" si="345"/>
        <v>0</v>
      </c>
    </row>
    <row r="698" spans="1:72" s="217" customFormat="1" ht="16.5" customHeight="1" x14ac:dyDescent="0.2">
      <c r="A698" s="172"/>
      <c r="B698" s="26"/>
      <c r="C698" s="170" t="s">
        <v>2057</v>
      </c>
      <c r="D698" s="151" t="s">
        <v>139</v>
      </c>
      <c r="E698" s="261" t="s">
        <v>2058</v>
      </c>
      <c r="F698" s="262" t="s">
        <v>2059</v>
      </c>
      <c r="G698" s="151" t="s">
        <v>240</v>
      </c>
      <c r="H698" s="298">
        <v>2</v>
      </c>
      <c r="I698" s="152">
        <v>1300</v>
      </c>
      <c r="J698" s="153">
        <f t="shared" si="333"/>
        <v>2600</v>
      </c>
      <c r="K698" s="262" t="s">
        <v>143</v>
      </c>
      <c r="L698" s="30"/>
      <c r="M698" s="154" t="s">
        <v>1</v>
      </c>
      <c r="N698" s="155" t="s">
        <v>38</v>
      </c>
      <c r="O698" s="51"/>
      <c r="P698" s="156">
        <f t="shared" si="334"/>
        <v>0</v>
      </c>
      <c r="Q698" s="156">
        <v>0</v>
      </c>
      <c r="R698" s="156">
        <f t="shared" si="335"/>
        <v>0</v>
      </c>
      <c r="S698" s="230"/>
      <c r="T698" s="235"/>
      <c r="U698" s="234"/>
      <c r="V698" s="157">
        <f t="shared" si="336"/>
        <v>0</v>
      </c>
      <c r="AP698" s="219" t="s">
        <v>193</v>
      </c>
      <c r="AR698" s="219" t="s">
        <v>139</v>
      </c>
      <c r="AS698" s="219" t="s">
        <v>79</v>
      </c>
      <c r="AW698" s="219" t="s">
        <v>137</v>
      </c>
      <c r="BC698" s="158">
        <f t="shared" si="337"/>
        <v>0</v>
      </c>
      <c r="BD698" s="158">
        <f t="shared" si="338"/>
        <v>2600</v>
      </c>
      <c r="BE698" s="158">
        <f t="shared" si="339"/>
        <v>0</v>
      </c>
      <c r="BF698" s="158">
        <f t="shared" si="340"/>
        <v>0</v>
      </c>
      <c r="BG698" s="158">
        <f t="shared" si="341"/>
        <v>0</v>
      </c>
      <c r="BH698" s="219" t="s">
        <v>79</v>
      </c>
      <c r="BI698" s="158">
        <f t="shared" si="342"/>
        <v>2600</v>
      </c>
      <c r="BJ698" s="219" t="s">
        <v>193</v>
      </c>
      <c r="BK698" s="219" t="s">
        <v>2060</v>
      </c>
      <c r="BO698" s="315"/>
      <c r="BP698" s="316">
        <f t="shared" si="343"/>
        <v>0</v>
      </c>
      <c r="BQ698" s="317"/>
      <c r="BR698" s="316">
        <f t="shared" si="344"/>
        <v>0</v>
      </c>
      <c r="BS698" s="315"/>
      <c r="BT698" s="316">
        <f t="shared" si="345"/>
        <v>0</v>
      </c>
    </row>
    <row r="699" spans="1:72" s="217" customFormat="1" ht="16.5" customHeight="1" x14ac:dyDescent="0.2">
      <c r="A699" s="172"/>
      <c r="B699" s="26"/>
      <c r="C699" s="186" t="s">
        <v>2061</v>
      </c>
      <c r="D699" s="159" t="s">
        <v>203</v>
      </c>
      <c r="E699" s="263" t="s">
        <v>2062</v>
      </c>
      <c r="F699" s="264" t="s">
        <v>2063</v>
      </c>
      <c r="G699" s="159" t="s">
        <v>240</v>
      </c>
      <c r="H699" s="299">
        <v>25</v>
      </c>
      <c r="I699" s="160">
        <v>320</v>
      </c>
      <c r="J699" s="161">
        <f t="shared" si="333"/>
        <v>8000</v>
      </c>
      <c r="K699" s="264" t="s">
        <v>143</v>
      </c>
      <c r="L699" s="162"/>
      <c r="M699" s="163" t="s">
        <v>1</v>
      </c>
      <c r="N699" s="164" t="s">
        <v>38</v>
      </c>
      <c r="O699" s="51"/>
      <c r="P699" s="156">
        <f t="shared" si="334"/>
        <v>0</v>
      </c>
      <c r="Q699" s="156">
        <v>7.4000000000000003E-3</v>
      </c>
      <c r="R699" s="156">
        <f t="shared" si="335"/>
        <v>0.185</v>
      </c>
      <c r="S699" s="230"/>
      <c r="T699" s="236"/>
      <c r="U699" s="234"/>
      <c r="V699" s="157">
        <f t="shared" si="336"/>
        <v>0</v>
      </c>
      <c r="AP699" s="219" t="s">
        <v>263</v>
      </c>
      <c r="AR699" s="219" t="s">
        <v>203</v>
      </c>
      <c r="AS699" s="219" t="s">
        <v>79</v>
      </c>
      <c r="AW699" s="219" t="s">
        <v>137</v>
      </c>
      <c r="BC699" s="158">
        <f t="shared" si="337"/>
        <v>0</v>
      </c>
      <c r="BD699" s="158">
        <f t="shared" si="338"/>
        <v>8000</v>
      </c>
      <c r="BE699" s="158">
        <f t="shared" si="339"/>
        <v>0</v>
      </c>
      <c r="BF699" s="158">
        <f t="shared" si="340"/>
        <v>0</v>
      </c>
      <c r="BG699" s="158">
        <f t="shared" si="341"/>
        <v>0</v>
      </c>
      <c r="BH699" s="219" t="s">
        <v>79</v>
      </c>
      <c r="BI699" s="158">
        <f t="shared" si="342"/>
        <v>8000</v>
      </c>
      <c r="BJ699" s="219" t="s">
        <v>193</v>
      </c>
      <c r="BK699" s="219" t="s">
        <v>2064</v>
      </c>
      <c r="BO699" s="315"/>
      <c r="BP699" s="316">
        <f t="shared" si="343"/>
        <v>0</v>
      </c>
      <c r="BQ699" s="317"/>
      <c r="BR699" s="316">
        <f t="shared" si="344"/>
        <v>0</v>
      </c>
      <c r="BS699" s="315"/>
      <c r="BT699" s="316">
        <f t="shared" si="345"/>
        <v>0</v>
      </c>
    </row>
    <row r="700" spans="1:72" s="217" customFormat="1" ht="16.5" customHeight="1" x14ac:dyDescent="0.2">
      <c r="A700" s="172"/>
      <c r="B700" s="26"/>
      <c r="C700" s="186" t="s">
        <v>2065</v>
      </c>
      <c r="D700" s="159" t="s">
        <v>203</v>
      </c>
      <c r="E700" s="263" t="s">
        <v>2066</v>
      </c>
      <c r="F700" s="264" t="s">
        <v>2067</v>
      </c>
      <c r="G700" s="159" t="s">
        <v>257</v>
      </c>
      <c r="H700" s="299">
        <v>16</v>
      </c>
      <c r="I700" s="160">
        <v>220</v>
      </c>
      <c r="J700" s="161">
        <f t="shared" si="333"/>
        <v>3520</v>
      </c>
      <c r="K700" s="264" t="s">
        <v>1</v>
      </c>
      <c r="L700" s="162"/>
      <c r="M700" s="163" t="s">
        <v>1</v>
      </c>
      <c r="N700" s="164" t="s">
        <v>38</v>
      </c>
      <c r="O700" s="51"/>
      <c r="P700" s="156">
        <f t="shared" si="334"/>
        <v>0</v>
      </c>
      <c r="Q700" s="156">
        <v>1.1000000000000001E-3</v>
      </c>
      <c r="R700" s="156">
        <f t="shared" si="335"/>
        <v>1.7600000000000001E-2</v>
      </c>
      <c r="S700" s="230"/>
      <c r="T700" s="236"/>
      <c r="U700" s="234"/>
      <c r="V700" s="157">
        <f t="shared" si="336"/>
        <v>0</v>
      </c>
      <c r="AP700" s="219" t="s">
        <v>263</v>
      </c>
      <c r="AR700" s="219" t="s">
        <v>203</v>
      </c>
      <c r="AS700" s="219" t="s">
        <v>79</v>
      </c>
      <c r="AW700" s="219" t="s">
        <v>137</v>
      </c>
      <c r="BC700" s="158">
        <f t="shared" si="337"/>
        <v>0</v>
      </c>
      <c r="BD700" s="158">
        <f t="shared" si="338"/>
        <v>3520</v>
      </c>
      <c r="BE700" s="158">
        <f t="shared" si="339"/>
        <v>0</v>
      </c>
      <c r="BF700" s="158">
        <f t="shared" si="340"/>
        <v>0</v>
      </c>
      <c r="BG700" s="158">
        <f t="shared" si="341"/>
        <v>0</v>
      </c>
      <c r="BH700" s="219" t="s">
        <v>79</v>
      </c>
      <c r="BI700" s="158">
        <f t="shared" si="342"/>
        <v>3520</v>
      </c>
      <c r="BJ700" s="219" t="s">
        <v>193</v>
      </c>
      <c r="BK700" s="219" t="s">
        <v>2068</v>
      </c>
      <c r="BO700" s="315"/>
      <c r="BP700" s="316">
        <f t="shared" si="343"/>
        <v>0</v>
      </c>
      <c r="BQ700" s="317"/>
      <c r="BR700" s="316">
        <f t="shared" si="344"/>
        <v>0</v>
      </c>
      <c r="BS700" s="315"/>
      <c r="BT700" s="316">
        <f t="shared" si="345"/>
        <v>0</v>
      </c>
    </row>
    <row r="701" spans="1:72" s="217" customFormat="1" ht="16.5" customHeight="1" x14ac:dyDescent="0.2">
      <c r="A701" s="172"/>
      <c r="B701" s="26"/>
      <c r="C701" s="186" t="s">
        <v>2069</v>
      </c>
      <c r="D701" s="159" t="s">
        <v>203</v>
      </c>
      <c r="E701" s="263" t="s">
        <v>2070</v>
      </c>
      <c r="F701" s="264" t="s">
        <v>2071</v>
      </c>
      <c r="G701" s="159" t="s">
        <v>257</v>
      </c>
      <c r="H701" s="299">
        <v>2</v>
      </c>
      <c r="I701" s="160">
        <v>620</v>
      </c>
      <c r="J701" s="161">
        <f t="shared" si="333"/>
        <v>1240</v>
      </c>
      <c r="K701" s="264" t="s">
        <v>143</v>
      </c>
      <c r="L701" s="162"/>
      <c r="M701" s="163" t="s">
        <v>1</v>
      </c>
      <c r="N701" s="164" t="s">
        <v>38</v>
      </c>
      <c r="O701" s="51"/>
      <c r="P701" s="156">
        <f t="shared" si="334"/>
        <v>0</v>
      </c>
      <c r="Q701" s="156">
        <v>3.7000000000000002E-3</v>
      </c>
      <c r="R701" s="156">
        <f t="shared" si="335"/>
        <v>7.4000000000000003E-3</v>
      </c>
      <c r="S701" s="230"/>
      <c r="T701" s="236"/>
      <c r="U701" s="234"/>
      <c r="V701" s="157">
        <f t="shared" si="336"/>
        <v>0</v>
      </c>
      <c r="AP701" s="219" t="s">
        <v>263</v>
      </c>
      <c r="AR701" s="219" t="s">
        <v>203</v>
      </c>
      <c r="AS701" s="219" t="s">
        <v>79</v>
      </c>
      <c r="AW701" s="219" t="s">
        <v>137</v>
      </c>
      <c r="BC701" s="158">
        <f t="shared" si="337"/>
        <v>0</v>
      </c>
      <c r="BD701" s="158">
        <f t="shared" si="338"/>
        <v>1240</v>
      </c>
      <c r="BE701" s="158">
        <f t="shared" si="339"/>
        <v>0</v>
      </c>
      <c r="BF701" s="158">
        <f t="shared" si="340"/>
        <v>0</v>
      </c>
      <c r="BG701" s="158">
        <f t="shared" si="341"/>
        <v>0</v>
      </c>
      <c r="BH701" s="219" t="s">
        <v>79</v>
      </c>
      <c r="BI701" s="158">
        <f t="shared" si="342"/>
        <v>1240</v>
      </c>
      <c r="BJ701" s="219" t="s">
        <v>193</v>
      </c>
      <c r="BK701" s="219" t="s">
        <v>2072</v>
      </c>
      <c r="BO701" s="315"/>
      <c r="BP701" s="316">
        <f t="shared" si="343"/>
        <v>0</v>
      </c>
      <c r="BQ701" s="317"/>
      <c r="BR701" s="316">
        <f t="shared" si="344"/>
        <v>0</v>
      </c>
      <c r="BS701" s="315"/>
      <c r="BT701" s="316">
        <f t="shared" si="345"/>
        <v>0</v>
      </c>
    </row>
    <row r="702" spans="1:72" s="217" customFormat="1" ht="16.5" customHeight="1" x14ac:dyDescent="0.2">
      <c r="A702" s="172"/>
      <c r="B702" s="26"/>
      <c r="C702" s="186" t="s">
        <v>2073</v>
      </c>
      <c r="D702" s="159" t="s">
        <v>203</v>
      </c>
      <c r="E702" s="263" t="s">
        <v>2074</v>
      </c>
      <c r="F702" s="264" t="s">
        <v>2075</v>
      </c>
      <c r="G702" s="159" t="s">
        <v>257</v>
      </c>
      <c r="H702" s="299">
        <v>7</v>
      </c>
      <c r="I702" s="160">
        <v>30</v>
      </c>
      <c r="J702" s="161">
        <f t="shared" si="333"/>
        <v>210</v>
      </c>
      <c r="K702" s="264" t="s">
        <v>143</v>
      </c>
      <c r="L702" s="162"/>
      <c r="M702" s="163" t="s">
        <v>1</v>
      </c>
      <c r="N702" s="164" t="s">
        <v>38</v>
      </c>
      <c r="O702" s="51"/>
      <c r="P702" s="156">
        <f t="shared" si="334"/>
        <v>0</v>
      </c>
      <c r="Q702" s="156">
        <v>4.0000000000000003E-5</v>
      </c>
      <c r="R702" s="156">
        <f t="shared" si="335"/>
        <v>2.8000000000000003E-4</v>
      </c>
      <c r="S702" s="230"/>
      <c r="T702" s="236"/>
      <c r="U702" s="234"/>
      <c r="V702" s="157">
        <f t="shared" si="336"/>
        <v>0</v>
      </c>
      <c r="AP702" s="219" t="s">
        <v>263</v>
      </c>
      <c r="AR702" s="219" t="s">
        <v>203</v>
      </c>
      <c r="AS702" s="219" t="s">
        <v>79</v>
      </c>
      <c r="AW702" s="219" t="s">
        <v>137</v>
      </c>
      <c r="BC702" s="158">
        <f t="shared" si="337"/>
        <v>0</v>
      </c>
      <c r="BD702" s="158">
        <f t="shared" si="338"/>
        <v>210</v>
      </c>
      <c r="BE702" s="158">
        <f t="shared" si="339"/>
        <v>0</v>
      </c>
      <c r="BF702" s="158">
        <f t="shared" si="340"/>
        <v>0</v>
      </c>
      <c r="BG702" s="158">
        <f t="shared" si="341"/>
        <v>0</v>
      </c>
      <c r="BH702" s="219" t="s">
        <v>79</v>
      </c>
      <c r="BI702" s="158">
        <f t="shared" si="342"/>
        <v>210</v>
      </c>
      <c r="BJ702" s="219" t="s">
        <v>193</v>
      </c>
      <c r="BK702" s="219" t="s">
        <v>2076</v>
      </c>
      <c r="BO702" s="315"/>
      <c r="BP702" s="316">
        <f t="shared" si="343"/>
        <v>0</v>
      </c>
      <c r="BQ702" s="317"/>
      <c r="BR702" s="316">
        <f t="shared" si="344"/>
        <v>0</v>
      </c>
      <c r="BS702" s="315"/>
      <c r="BT702" s="316">
        <f t="shared" si="345"/>
        <v>0</v>
      </c>
    </row>
    <row r="703" spans="1:72" s="217" customFormat="1" ht="16.5" customHeight="1" x14ac:dyDescent="0.2">
      <c r="A703" s="172"/>
      <c r="B703" s="26"/>
      <c r="C703" s="186" t="s">
        <v>2077</v>
      </c>
      <c r="D703" s="159" t="s">
        <v>203</v>
      </c>
      <c r="E703" s="263" t="s">
        <v>2078</v>
      </c>
      <c r="F703" s="264" t="s">
        <v>2079</v>
      </c>
      <c r="G703" s="159" t="s">
        <v>257</v>
      </c>
      <c r="H703" s="299">
        <v>7</v>
      </c>
      <c r="I703" s="160">
        <v>90</v>
      </c>
      <c r="J703" s="161">
        <f t="shared" si="333"/>
        <v>630</v>
      </c>
      <c r="K703" s="264" t="s">
        <v>143</v>
      </c>
      <c r="L703" s="162"/>
      <c r="M703" s="163" t="s">
        <v>1</v>
      </c>
      <c r="N703" s="164" t="s">
        <v>38</v>
      </c>
      <c r="O703" s="51"/>
      <c r="P703" s="156">
        <f t="shared" si="334"/>
        <v>0</v>
      </c>
      <c r="Q703" s="156">
        <v>1.8000000000000001E-4</v>
      </c>
      <c r="R703" s="156">
        <f t="shared" si="335"/>
        <v>1.2600000000000001E-3</v>
      </c>
      <c r="S703" s="230"/>
      <c r="T703" s="236"/>
      <c r="U703" s="234"/>
      <c r="V703" s="157">
        <f t="shared" si="336"/>
        <v>0</v>
      </c>
      <c r="AP703" s="219" t="s">
        <v>263</v>
      </c>
      <c r="AR703" s="219" t="s">
        <v>203</v>
      </c>
      <c r="AS703" s="219" t="s">
        <v>79</v>
      </c>
      <c r="AW703" s="219" t="s">
        <v>137</v>
      </c>
      <c r="BC703" s="158">
        <f t="shared" si="337"/>
        <v>0</v>
      </c>
      <c r="BD703" s="158">
        <f t="shared" si="338"/>
        <v>630</v>
      </c>
      <c r="BE703" s="158">
        <f t="shared" si="339"/>
        <v>0</v>
      </c>
      <c r="BF703" s="158">
        <f t="shared" si="340"/>
        <v>0</v>
      </c>
      <c r="BG703" s="158">
        <f t="shared" si="341"/>
        <v>0</v>
      </c>
      <c r="BH703" s="219" t="s">
        <v>79</v>
      </c>
      <c r="BI703" s="158">
        <f t="shared" si="342"/>
        <v>630</v>
      </c>
      <c r="BJ703" s="219" t="s">
        <v>193</v>
      </c>
      <c r="BK703" s="219" t="s">
        <v>2080</v>
      </c>
      <c r="BO703" s="315"/>
      <c r="BP703" s="316">
        <f t="shared" si="343"/>
        <v>0</v>
      </c>
      <c r="BQ703" s="317"/>
      <c r="BR703" s="316">
        <f t="shared" si="344"/>
        <v>0</v>
      </c>
      <c r="BS703" s="315"/>
      <c r="BT703" s="316">
        <f t="shared" si="345"/>
        <v>0</v>
      </c>
    </row>
    <row r="704" spans="1:72" s="217" customFormat="1" ht="16.5" customHeight="1" x14ac:dyDescent="0.2">
      <c r="A704" s="172"/>
      <c r="B704" s="26"/>
      <c r="C704" s="170" t="s">
        <v>2081</v>
      </c>
      <c r="D704" s="151" t="s">
        <v>139</v>
      </c>
      <c r="E704" s="261" t="s">
        <v>2082</v>
      </c>
      <c r="F704" s="262" t="s">
        <v>2083</v>
      </c>
      <c r="G704" s="151" t="s">
        <v>859</v>
      </c>
      <c r="H704" s="302">
        <v>581.29999999999995</v>
      </c>
      <c r="I704" s="152">
        <v>0.56000000000000005</v>
      </c>
      <c r="J704" s="153">
        <f t="shared" si="333"/>
        <v>325.52999999999997</v>
      </c>
      <c r="K704" s="262" t="s">
        <v>143</v>
      </c>
      <c r="L704" s="30"/>
      <c r="M704" s="154" t="s">
        <v>1</v>
      </c>
      <c r="N704" s="155" t="s">
        <v>38</v>
      </c>
      <c r="O704" s="51"/>
      <c r="P704" s="156">
        <f t="shared" si="334"/>
        <v>0</v>
      </c>
      <c r="Q704" s="156">
        <v>0</v>
      </c>
      <c r="R704" s="156">
        <f t="shared" si="335"/>
        <v>0</v>
      </c>
      <c r="S704" s="230"/>
      <c r="T704" s="222"/>
      <c r="U704" s="234"/>
      <c r="V704" s="157">
        <f t="shared" si="336"/>
        <v>0</v>
      </c>
      <c r="AP704" s="219" t="s">
        <v>193</v>
      </c>
      <c r="AR704" s="219" t="s">
        <v>139</v>
      </c>
      <c r="AS704" s="219" t="s">
        <v>79</v>
      </c>
      <c r="AW704" s="219" t="s">
        <v>137</v>
      </c>
      <c r="BC704" s="158">
        <f t="shared" si="337"/>
        <v>0</v>
      </c>
      <c r="BD704" s="158">
        <f t="shared" si="338"/>
        <v>325.52999999999997</v>
      </c>
      <c r="BE704" s="158">
        <f t="shared" si="339"/>
        <v>0</v>
      </c>
      <c r="BF704" s="158">
        <f t="shared" si="340"/>
        <v>0</v>
      </c>
      <c r="BG704" s="158">
        <f t="shared" si="341"/>
        <v>0</v>
      </c>
      <c r="BH704" s="219" t="s">
        <v>79</v>
      </c>
      <c r="BI704" s="158">
        <f t="shared" si="342"/>
        <v>325.52999999999997</v>
      </c>
      <c r="BJ704" s="219" t="s">
        <v>193</v>
      </c>
      <c r="BK704" s="219" t="s">
        <v>2084</v>
      </c>
      <c r="BO704" s="315"/>
      <c r="BP704" s="316">
        <f t="shared" si="343"/>
        <v>0</v>
      </c>
      <c r="BQ704" s="317"/>
      <c r="BR704" s="316">
        <f t="shared" si="344"/>
        <v>0</v>
      </c>
      <c r="BS704" s="315"/>
      <c r="BT704" s="316">
        <f t="shared" si="345"/>
        <v>0</v>
      </c>
    </row>
    <row r="705" spans="1:72" s="9" customFormat="1" ht="25.9" customHeight="1" x14ac:dyDescent="0.3">
      <c r="A705" s="197"/>
      <c r="B705" s="135"/>
      <c r="C705" s="185"/>
      <c r="D705" s="137" t="s">
        <v>65</v>
      </c>
      <c r="E705" s="138" t="s">
        <v>2085</v>
      </c>
      <c r="F705" s="138" t="s">
        <v>2086</v>
      </c>
      <c r="G705" s="136"/>
      <c r="H705" s="297"/>
      <c r="I705" s="139"/>
      <c r="J705" s="140">
        <f>BI705</f>
        <v>210517</v>
      </c>
      <c r="K705" s="136"/>
      <c r="L705" s="141"/>
      <c r="M705" s="142"/>
      <c r="N705" s="143"/>
      <c r="O705" s="143"/>
      <c r="P705" s="144">
        <f>SUM(P706:P714)</f>
        <v>0</v>
      </c>
      <c r="Q705" s="143"/>
      <c r="R705" s="144">
        <f>SUM(R706:R714)</f>
        <v>0</v>
      </c>
      <c r="S705" s="221">
        <f>SUM(S706:S714)</f>
        <v>0</v>
      </c>
      <c r="T705" s="230">
        <v>0</v>
      </c>
      <c r="U705" s="223">
        <f>SUM(U706:U714)</f>
        <v>0</v>
      </c>
      <c r="V705" s="145">
        <f>SUM(V706:V714)</f>
        <v>0</v>
      </c>
      <c r="AP705" s="146" t="s">
        <v>156</v>
      </c>
      <c r="AR705" s="147" t="s">
        <v>65</v>
      </c>
      <c r="AS705" s="147" t="s">
        <v>66</v>
      </c>
      <c r="AW705" s="146" t="s">
        <v>137</v>
      </c>
      <c r="BI705" s="148">
        <f>SUM(BI706:BI714)</f>
        <v>210517</v>
      </c>
      <c r="BO705" s="310"/>
      <c r="BP705" s="318">
        <f>SUM(BP706:BP714)</f>
        <v>0</v>
      </c>
      <c r="BQ705" s="310"/>
      <c r="BR705" s="318">
        <f>SUM(BR706:BR714)</f>
        <v>91316.992499999993</v>
      </c>
      <c r="BS705" s="310"/>
      <c r="BT705" s="318">
        <f>SUM(BT706:BT714)</f>
        <v>117733.00749999999</v>
      </c>
    </row>
    <row r="706" spans="1:72" s="217" customFormat="1" ht="16.5" customHeight="1" x14ac:dyDescent="0.2">
      <c r="A706" s="172"/>
      <c r="B706" s="26"/>
      <c r="C706" s="170" t="s">
        <v>2087</v>
      </c>
      <c r="D706" s="151" t="s">
        <v>139</v>
      </c>
      <c r="E706" s="261" t="s">
        <v>2088</v>
      </c>
      <c r="F706" s="262" t="s">
        <v>2089</v>
      </c>
      <c r="G706" s="151" t="s">
        <v>2090</v>
      </c>
      <c r="H706" s="298">
        <v>1</v>
      </c>
      <c r="I706" s="152">
        <v>1000</v>
      </c>
      <c r="J706" s="153">
        <f t="shared" ref="J706:J714" si="346">ROUND(I706*H706,2)</f>
        <v>1000</v>
      </c>
      <c r="K706" s="262" t="s">
        <v>143</v>
      </c>
      <c r="L706" s="30"/>
      <c r="M706" s="154" t="s">
        <v>1</v>
      </c>
      <c r="N706" s="155" t="s">
        <v>38</v>
      </c>
      <c r="O706" s="51"/>
      <c r="P706" s="156">
        <f t="shared" ref="P706:P714" si="347">O706*H706</f>
        <v>0</v>
      </c>
      <c r="Q706" s="156">
        <v>0</v>
      </c>
      <c r="R706" s="156">
        <f t="shared" ref="R706:R714" si="348">Q706*H706</f>
        <v>0</v>
      </c>
      <c r="S706" s="230"/>
      <c r="T706" s="230">
        <v>0</v>
      </c>
      <c r="U706" s="234"/>
      <c r="V706" s="157">
        <f t="shared" ref="V706:V714" si="349">T706*H706</f>
        <v>0</v>
      </c>
      <c r="AP706" s="219" t="s">
        <v>2091</v>
      </c>
      <c r="AR706" s="219" t="s">
        <v>139</v>
      </c>
      <c r="AS706" s="219" t="s">
        <v>73</v>
      </c>
      <c r="AW706" s="219" t="s">
        <v>137</v>
      </c>
      <c r="BC706" s="158">
        <f t="shared" ref="BC706:BC714" si="350">IF(N706="základní",J706,0)</f>
        <v>0</v>
      </c>
      <c r="BD706" s="158">
        <f t="shared" ref="BD706:BD714" si="351">IF(N706="snížená",J706,0)</f>
        <v>1000</v>
      </c>
      <c r="BE706" s="158">
        <f t="shared" ref="BE706:BE714" si="352">IF(N706="zákl. přenesená",J706,0)</f>
        <v>0</v>
      </c>
      <c r="BF706" s="158">
        <f t="shared" ref="BF706:BF714" si="353">IF(N706="sníž. přenesená",J706,0)</f>
        <v>0</v>
      </c>
      <c r="BG706" s="158">
        <f t="shared" ref="BG706:BG714" si="354">IF(N706="nulová",J706,0)</f>
        <v>0</v>
      </c>
      <c r="BH706" s="219" t="s">
        <v>79</v>
      </c>
      <c r="BI706" s="158">
        <f t="shared" ref="BI706:BI714" si="355">ROUND(I706*H706,2)</f>
        <v>1000</v>
      </c>
      <c r="BJ706" s="219" t="s">
        <v>2091</v>
      </c>
      <c r="BK706" s="219" t="s">
        <v>2092</v>
      </c>
      <c r="BO706" s="315"/>
      <c r="BP706" s="316">
        <f t="shared" ref="BP706:BP714" si="356">BO706*I706</f>
        <v>0</v>
      </c>
      <c r="BQ706" s="325">
        <v>1</v>
      </c>
      <c r="BR706" s="316">
        <f t="shared" ref="BR706:BR714" si="357">BQ706*I706</f>
        <v>1000</v>
      </c>
      <c r="BS706" s="315"/>
      <c r="BT706" s="316">
        <f t="shared" ref="BT706:BT714" si="358">BS706*I706</f>
        <v>0</v>
      </c>
    </row>
    <row r="707" spans="1:72" s="217" customFormat="1" ht="16.5" customHeight="1" x14ac:dyDescent="0.2">
      <c r="A707" s="172"/>
      <c r="B707" s="26"/>
      <c r="C707" s="191" t="s">
        <v>2270</v>
      </c>
      <c r="D707" s="192" t="s">
        <v>139</v>
      </c>
      <c r="E707" s="269" t="s">
        <v>2088</v>
      </c>
      <c r="F707" s="271" t="s">
        <v>2089</v>
      </c>
      <c r="G707" s="192" t="s">
        <v>2090</v>
      </c>
      <c r="H707" s="301">
        <v>2</v>
      </c>
      <c r="I707" s="193">
        <v>1000</v>
      </c>
      <c r="J707" s="194">
        <f t="shared" ref="J707" si="359">ROUND(I707*H707,2)</f>
        <v>2000</v>
      </c>
      <c r="K707" s="271" t="s">
        <v>143</v>
      </c>
      <c r="L707" s="30"/>
      <c r="M707" s="154" t="s">
        <v>1</v>
      </c>
      <c r="N707" s="155" t="s">
        <v>38</v>
      </c>
      <c r="O707" s="51"/>
      <c r="P707" s="156">
        <f t="shared" ref="P707" si="360">O707*H707</f>
        <v>0</v>
      </c>
      <c r="Q707" s="156">
        <v>0</v>
      </c>
      <c r="R707" s="156">
        <f t="shared" ref="R707" si="361">Q707*H707</f>
        <v>0</v>
      </c>
      <c r="S707" s="230"/>
      <c r="T707" s="230">
        <v>0</v>
      </c>
      <c r="U707" s="234"/>
      <c r="V707" s="157">
        <f t="shared" ref="V707" si="362">T707*H707</f>
        <v>0</v>
      </c>
      <c r="AP707" s="219" t="s">
        <v>2091</v>
      </c>
      <c r="AR707" s="219" t="s">
        <v>139</v>
      </c>
      <c r="AS707" s="219" t="s">
        <v>73</v>
      </c>
      <c r="AW707" s="219" t="s">
        <v>137</v>
      </c>
      <c r="BC707" s="158">
        <f t="shared" ref="BC707" si="363">IF(N707="základní",J707,0)</f>
        <v>0</v>
      </c>
      <c r="BD707" s="158">
        <f t="shared" ref="BD707" si="364">IF(N707="snížená",J707,0)</f>
        <v>2000</v>
      </c>
      <c r="BE707" s="158">
        <f t="shared" ref="BE707" si="365">IF(N707="zákl. přenesená",J707,0)</f>
        <v>0</v>
      </c>
      <c r="BF707" s="158">
        <f t="shared" ref="BF707" si="366">IF(N707="sníž. přenesená",J707,0)</f>
        <v>0</v>
      </c>
      <c r="BG707" s="158">
        <f t="shared" ref="BG707" si="367">IF(N707="nulová",J707,0)</f>
        <v>0</v>
      </c>
      <c r="BH707" s="219" t="s">
        <v>79</v>
      </c>
      <c r="BI707" s="158">
        <f t="shared" ref="BI707" si="368">ROUND(I707*H707,2)</f>
        <v>2000</v>
      </c>
      <c r="BJ707" s="219" t="s">
        <v>2091</v>
      </c>
      <c r="BK707" s="219" t="s">
        <v>2092</v>
      </c>
      <c r="BO707" s="315"/>
      <c r="BP707" s="316">
        <f t="shared" si="356"/>
        <v>0</v>
      </c>
      <c r="BQ707" s="317">
        <v>1</v>
      </c>
      <c r="BR707" s="316">
        <f t="shared" si="357"/>
        <v>1000</v>
      </c>
      <c r="BS707" s="315"/>
      <c r="BT707" s="316">
        <f t="shared" si="358"/>
        <v>0</v>
      </c>
    </row>
    <row r="708" spans="1:72" s="217" customFormat="1" ht="16.5" customHeight="1" x14ac:dyDescent="0.2">
      <c r="A708" s="172"/>
      <c r="B708" s="26"/>
      <c r="C708" s="170" t="s">
        <v>2093</v>
      </c>
      <c r="D708" s="151" t="s">
        <v>139</v>
      </c>
      <c r="E708" s="261" t="s">
        <v>2094</v>
      </c>
      <c r="F708" s="262" t="s">
        <v>2095</v>
      </c>
      <c r="G708" s="151" t="s">
        <v>2090</v>
      </c>
      <c r="H708" s="298">
        <v>1</v>
      </c>
      <c r="I708" s="152">
        <v>1000</v>
      </c>
      <c r="J708" s="153">
        <f t="shared" si="346"/>
        <v>1000</v>
      </c>
      <c r="K708" s="262" t="s">
        <v>143</v>
      </c>
      <c r="L708" s="30"/>
      <c r="M708" s="154" t="s">
        <v>1</v>
      </c>
      <c r="N708" s="155" t="s">
        <v>38</v>
      </c>
      <c r="O708" s="51"/>
      <c r="P708" s="156">
        <f t="shared" si="347"/>
        <v>0</v>
      </c>
      <c r="Q708" s="156">
        <v>0</v>
      </c>
      <c r="R708" s="156">
        <f t="shared" si="348"/>
        <v>0</v>
      </c>
      <c r="S708" s="230"/>
      <c r="T708" s="230">
        <v>0</v>
      </c>
      <c r="U708" s="234"/>
      <c r="V708" s="157">
        <f t="shared" si="349"/>
        <v>0</v>
      </c>
      <c r="AP708" s="219" t="s">
        <v>2091</v>
      </c>
      <c r="AR708" s="219" t="s">
        <v>139</v>
      </c>
      <c r="AS708" s="219" t="s">
        <v>73</v>
      </c>
      <c r="AW708" s="219" t="s">
        <v>137</v>
      </c>
      <c r="BC708" s="158">
        <f t="shared" si="350"/>
        <v>0</v>
      </c>
      <c r="BD708" s="158">
        <f t="shared" si="351"/>
        <v>1000</v>
      </c>
      <c r="BE708" s="158">
        <f t="shared" si="352"/>
        <v>0</v>
      </c>
      <c r="BF708" s="158">
        <f t="shared" si="353"/>
        <v>0</v>
      </c>
      <c r="BG708" s="158">
        <f t="shared" si="354"/>
        <v>0</v>
      </c>
      <c r="BH708" s="219" t="s">
        <v>79</v>
      </c>
      <c r="BI708" s="158">
        <f t="shared" si="355"/>
        <v>1000</v>
      </c>
      <c r="BJ708" s="219" t="s">
        <v>2091</v>
      </c>
      <c r="BK708" s="219" t="s">
        <v>2096</v>
      </c>
      <c r="BO708" s="315"/>
      <c r="BP708" s="316">
        <f t="shared" si="356"/>
        <v>0</v>
      </c>
      <c r="BQ708" s="317"/>
      <c r="BR708" s="316">
        <f t="shared" si="357"/>
        <v>0</v>
      </c>
      <c r="BS708" s="315"/>
      <c r="BT708" s="316">
        <f t="shared" si="358"/>
        <v>0</v>
      </c>
    </row>
    <row r="709" spans="1:72" s="217" customFormat="1" ht="16.5" customHeight="1" x14ac:dyDescent="0.2">
      <c r="A709" s="172"/>
      <c r="B709" s="26"/>
      <c r="C709" s="170" t="s">
        <v>2097</v>
      </c>
      <c r="D709" s="151" t="s">
        <v>139</v>
      </c>
      <c r="E709" s="261" t="s">
        <v>2098</v>
      </c>
      <c r="F709" s="262" t="s">
        <v>2099</v>
      </c>
      <c r="G709" s="151" t="s">
        <v>2090</v>
      </c>
      <c r="H709" s="298">
        <v>1</v>
      </c>
      <c r="I709" s="152">
        <v>5000</v>
      </c>
      <c r="J709" s="153">
        <f t="shared" si="346"/>
        <v>5000</v>
      </c>
      <c r="K709" s="262" t="s">
        <v>143</v>
      </c>
      <c r="L709" s="30"/>
      <c r="M709" s="154" t="s">
        <v>1</v>
      </c>
      <c r="N709" s="155" t="s">
        <v>38</v>
      </c>
      <c r="O709" s="51"/>
      <c r="P709" s="156">
        <f t="shared" si="347"/>
        <v>0</v>
      </c>
      <c r="Q709" s="156">
        <v>0</v>
      </c>
      <c r="R709" s="156">
        <f t="shared" si="348"/>
        <v>0</v>
      </c>
      <c r="S709" s="230"/>
      <c r="T709" s="230">
        <v>0</v>
      </c>
      <c r="U709" s="234"/>
      <c r="V709" s="157">
        <f t="shared" si="349"/>
        <v>0</v>
      </c>
      <c r="AP709" s="219" t="s">
        <v>2091</v>
      </c>
      <c r="AR709" s="219" t="s">
        <v>139</v>
      </c>
      <c r="AS709" s="219" t="s">
        <v>73</v>
      </c>
      <c r="AW709" s="219" t="s">
        <v>137</v>
      </c>
      <c r="BC709" s="158">
        <f t="shared" si="350"/>
        <v>0</v>
      </c>
      <c r="BD709" s="158">
        <f t="shared" si="351"/>
        <v>5000</v>
      </c>
      <c r="BE709" s="158">
        <f t="shared" si="352"/>
        <v>0</v>
      </c>
      <c r="BF709" s="158">
        <f t="shared" si="353"/>
        <v>0</v>
      </c>
      <c r="BG709" s="158">
        <f t="shared" si="354"/>
        <v>0</v>
      </c>
      <c r="BH709" s="219" t="s">
        <v>79</v>
      </c>
      <c r="BI709" s="158">
        <f t="shared" si="355"/>
        <v>5000</v>
      </c>
      <c r="BJ709" s="219" t="s">
        <v>2091</v>
      </c>
      <c r="BK709" s="219" t="s">
        <v>2100</v>
      </c>
      <c r="BO709" s="315"/>
      <c r="BP709" s="316">
        <f t="shared" si="356"/>
        <v>0</v>
      </c>
      <c r="BQ709" s="317"/>
      <c r="BR709" s="316">
        <f t="shared" si="357"/>
        <v>0</v>
      </c>
      <c r="BS709" s="315"/>
      <c r="BT709" s="316">
        <f t="shared" si="358"/>
        <v>0</v>
      </c>
    </row>
    <row r="710" spans="1:72" s="217" customFormat="1" ht="16.5" customHeight="1" x14ac:dyDescent="0.2">
      <c r="A710" s="172"/>
      <c r="B710" s="26"/>
      <c r="C710" s="170" t="s">
        <v>2101</v>
      </c>
      <c r="D710" s="151" t="s">
        <v>139</v>
      </c>
      <c r="E710" s="261" t="s">
        <v>2102</v>
      </c>
      <c r="F710" s="262" t="s">
        <v>2103</v>
      </c>
      <c r="G710" s="151" t="s">
        <v>2090</v>
      </c>
      <c r="H710" s="298">
        <v>1</v>
      </c>
      <c r="I710" s="152">
        <v>1000</v>
      </c>
      <c r="J710" s="153">
        <f t="shared" si="346"/>
        <v>1000</v>
      </c>
      <c r="K710" s="262" t="s">
        <v>143</v>
      </c>
      <c r="L710" s="30"/>
      <c r="M710" s="154" t="s">
        <v>1</v>
      </c>
      <c r="N710" s="155" t="s">
        <v>38</v>
      </c>
      <c r="O710" s="51"/>
      <c r="P710" s="156">
        <f t="shared" si="347"/>
        <v>0</v>
      </c>
      <c r="Q710" s="156">
        <v>0</v>
      </c>
      <c r="R710" s="156">
        <f t="shared" si="348"/>
        <v>0</v>
      </c>
      <c r="S710" s="230"/>
      <c r="T710" s="230">
        <v>0</v>
      </c>
      <c r="U710" s="234"/>
      <c r="V710" s="157">
        <f t="shared" si="349"/>
        <v>0</v>
      </c>
      <c r="AP710" s="219" t="s">
        <v>2091</v>
      </c>
      <c r="AR710" s="219" t="s">
        <v>139</v>
      </c>
      <c r="AS710" s="219" t="s">
        <v>73</v>
      </c>
      <c r="AW710" s="219" t="s">
        <v>137</v>
      </c>
      <c r="BC710" s="158">
        <f t="shared" si="350"/>
        <v>0</v>
      </c>
      <c r="BD710" s="158">
        <f t="shared" si="351"/>
        <v>1000</v>
      </c>
      <c r="BE710" s="158">
        <f t="shared" si="352"/>
        <v>0</v>
      </c>
      <c r="BF710" s="158">
        <f t="shared" si="353"/>
        <v>0</v>
      </c>
      <c r="BG710" s="158">
        <f t="shared" si="354"/>
        <v>0</v>
      </c>
      <c r="BH710" s="219" t="s">
        <v>79</v>
      </c>
      <c r="BI710" s="158">
        <f t="shared" si="355"/>
        <v>1000</v>
      </c>
      <c r="BJ710" s="219" t="s">
        <v>2091</v>
      </c>
      <c r="BK710" s="219" t="s">
        <v>2104</v>
      </c>
      <c r="BO710" s="315"/>
      <c r="BP710" s="316">
        <f t="shared" si="356"/>
        <v>0</v>
      </c>
      <c r="BQ710" s="325">
        <v>1</v>
      </c>
      <c r="BR710" s="316">
        <f t="shared" si="357"/>
        <v>1000</v>
      </c>
      <c r="BS710" s="315"/>
      <c r="BT710" s="316">
        <f t="shared" si="358"/>
        <v>0</v>
      </c>
    </row>
    <row r="711" spans="1:72" s="217" customFormat="1" ht="16.5" customHeight="1" x14ac:dyDescent="0.2">
      <c r="A711" s="172"/>
      <c r="B711" s="26"/>
      <c r="C711" s="170" t="s">
        <v>2105</v>
      </c>
      <c r="D711" s="151" t="s">
        <v>139</v>
      </c>
      <c r="E711" s="261" t="s">
        <v>2106</v>
      </c>
      <c r="F711" s="262" t="s">
        <v>2107</v>
      </c>
      <c r="G711" s="151" t="s">
        <v>2090</v>
      </c>
      <c r="H711" s="298">
        <v>1</v>
      </c>
      <c r="I711" s="152">
        <v>158500</v>
      </c>
      <c r="J711" s="153">
        <f t="shared" si="346"/>
        <v>158500</v>
      </c>
      <c r="K711" s="262" t="s">
        <v>143</v>
      </c>
      <c r="L711" s="30"/>
      <c r="M711" s="154" t="s">
        <v>1</v>
      </c>
      <c r="N711" s="155" t="s">
        <v>38</v>
      </c>
      <c r="O711" s="51"/>
      <c r="P711" s="156">
        <f t="shared" si="347"/>
        <v>0</v>
      </c>
      <c r="Q711" s="156">
        <v>0</v>
      </c>
      <c r="R711" s="156">
        <f t="shared" si="348"/>
        <v>0</v>
      </c>
      <c r="S711" s="230"/>
      <c r="T711" s="230">
        <v>0</v>
      </c>
      <c r="U711" s="234"/>
      <c r="V711" s="157">
        <f t="shared" si="349"/>
        <v>0</v>
      </c>
      <c r="AP711" s="219" t="s">
        <v>2091</v>
      </c>
      <c r="AR711" s="219" t="s">
        <v>139</v>
      </c>
      <c r="AS711" s="219" t="s">
        <v>73</v>
      </c>
      <c r="AW711" s="219" t="s">
        <v>137</v>
      </c>
      <c r="BC711" s="158">
        <f t="shared" si="350"/>
        <v>0</v>
      </c>
      <c r="BD711" s="158">
        <f t="shared" si="351"/>
        <v>158500</v>
      </c>
      <c r="BE711" s="158">
        <f t="shared" si="352"/>
        <v>0</v>
      </c>
      <c r="BF711" s="158">
        <f t="shared" si="353"/>
        <v>0</v>
      </c>
      <c r="BG711" s="158">
        <f t="shared" si="354"/>
        <v>0</v>
      </c>
      <c r="BH711" s="219" t="s">
        <v>79</v>
      </c>
      <c r="BI711" s="158">
        <f t="shared" si="355"/>
        <v>158500</v>
      </c>
      <c r="BJ711" s="219" t="s">
        <v>2091</v>
      </c>
      <c r="BK711" s="219" t="s">
        <v>2108</v>
      </c>
      <c r="BO711" s="315"/>
      <c r="BP711" s="316">
        <f t="shared" si="356"/>
        <v>0</v>
      </c>
      <c r="BQ711" s="325">
        <v>0.18</v>
      </c>
      <c r="BR711" s="316">
        <f t="shared" si="357"/>
        <v>28530</v>
      </c>
      <c r="BS711" s="327">
        <v>0.12</v>
      </c>
      <c r="BT711" s="316">
        <f t="shared" si="358"/>
        <v>19020</v>
      </c>
    </row>
    <row r="712" spans="1:72" s="217" customFormat="1" ht="16.5" customHeight="1" x14ac:dyDescent="0.2">
      <c r="A712" s="172"/>
      <c r="B712" s="26"/>
      <c r="C712" s="191" t="s">
        <v>2271</v>
      </c>
      <c r="D712" s="192" t="s">
        <v>139</v>
      </c>
      <c r="E712" s="269" t="s">
        <v>2106</v>
      </c>
      <c r="F712" s="271" t="s">
        <v>2107</v>
      </c>
      <c r="G712" s="192" t="s">
        <v>2090</v>
      </c>
      <c r="H712" s="301">
        <v>0.23354575</v>
      </c>
      <c r="I712" s="193">
        <v>158500</v>
      </c>
      <c r="J712" s="194">
        <f t="shared" ref="J712" si="369">ROUND(I712*H712,2)</f>
        <v>37017</v>
      </c>
      <c r="K712" s="271" t="s">
        <v>143</v>
      </c>
      <c r="L712" s="30"/>
      <c r="M712" s="154" t="s">
        <v>1</v>
      </c>
      <c r="N712" s="155" t="s">
        <v>38</v>
      </c>
      <c r="O712" s="51"/>
      <c r="P712" s="156">
        <f t="shared" ref="P712" si="370">O712*H712</f>
        <v>0</v>
      </c>
      <c r="Q712" s="156">
        <v>0</v>
      </c>
      <c r="R712" s="156">
        <f t="shared" ref="R712" si="371">Q712*H712</f>
        <v>0</v>
      </c>
      <c r="S712" s="230"/>
      <c r="T712" s="237">
        <v>0</v>
      </c>
      <c r="U712" s="234"/>
      <c r="V712" s="157">
        <f t="shared" ref="V712" si="372">T712*H712</f>
        <v>0</v>
      </c>
      <c r="AP712" s="219" t="s">
        <v>2091</v>
      </c>
      <c r="AR712" s="219" t="s">
        <v>139</v>
      </c>
      <c r="AS712" s="219" t="s">
        <v>73</v>
      </c>
      <c r="AW712" s="219" t="s">
        <v>137</v>
      </c>
      <c r="BC712" s="158">
        <f t="shared" ref="BC712" si="373">IF(N712="základní",J712,0)</f>
        <v>0</v>
      </c>
      <c r="BD712" s="158">
        <f t="shared" ref="BD712" si="374">IF(N712="snížená",J712,0)</f>
        <v>37017</v>
      </c>
      <c r="BE712" s="158">
        <f t="shared" ref="BE712" si="375">IF(N712="zákl. přenesená",J712,0)</f>
        <v>0</v>
      </c>
      <c r="BF712" s="158">
        <f t="shared" ref="BF712" si="376">IF(N712="sníž. přenesená",J712,0)</f>
        <v>0</v>
      </c>
      <c r="BG712" s="158">
        <f t="shared" ref="BG712" si="377">IF(N712="nulová",J712,0)</f>
        <v>0</v>
      </c>
      <c r="BH712" s="219" t="s">
        <v>79</v>
      </c>
      <c r="BI712" s="158">
        <f t="shared" ref="BI712" si="378">ROUND(I712*H712,2)</f>
        <v>37017</v>
      </c>
      <c r="BJ712" s="219" t="s">
        <v>2091</v>
      </c>
      <c r="BK712" s="219" t="s">
        <v>2108</v>
      </c>
      <c r="BO712" s="315"/>
      <c r="BP712" s="316">
        <f t="shared" si="356"/>
        <v>0</v>
      </c>
      <c r="BQ712" s="317">
        <v>0.37720500000000001</v>
      </c>
      <c r="BR712" s="316">
        <f t="shared" si="357"/>
        <v>59786.9925</v>
      </c>
      <c r="BS712" s="315">
        <v>0.62279499999999999</v>
      </c>
      <c r="BT712" s="316">
        <f t="shared" si="358"/>
        <v>98713.007499999992</v>
      </c>
    </row>
    <row r="713" spans="1:72" s="217" customFormat="1" ht="16.5" customHeight="1" x14ac:dyDescent="0.2">
      <c r="A713" s="172"/>
      <c r="B713" s="26"/>
      <c r="C713" s="170" t="s">
        <v>2109</v>
      </c>
      <c r="D713" s="151" t="s">
        <v>139</v>
      </c>
      <c r="E713" s="261" t="s">
        <v>2110</v>
      </c>
      <c r="F713" s="262" t="s">
        <v>2111</v>
      </c>
      <c r="G713" s="151" t="s">
        <v>2090</v>
      </c>
      <c r="H713" s="298">
        <v>1</v>
      </c>
      <c r="I713" s="152">
        <v>1000</v>
      </c>
      <c r="J713" s="153">
        <f t="shared" ref="J713" si="379">ROUND(I713*H713,2)</f>
        <v>1000</v>
      </c>
      <c r="K713" s="262" t="s">
        <v>143</v>
      </c>
      <c r="L713" s="30"/>
      <c r="M713" s="165" t="s">
        <v>1</v>
      </c>
      <c r="N713" s="166" t="s">
        <v>38</v>
      </c>
      <c r="O713" s="167"/>
      <c r="P713" s="168">
        <f t="shared" ref="P713" si="380">O713*H713</f>
        <v>0</v>
      </c>
      <c r="Q713" s="168">
        <v>0</v>
      </c>
      <c r="R713" s="168">
        <f t="shared" ref="R713" si="381">Q713*H713</f>
        <v>0</v>
      </c>
      <c r="S713" s="230"/>
      <c r="T713" s="237">
        <v>0</v>
      </c>
      <c r="U713" s="234"/>
      <c r="V713" s="169">
        <f t="shared" ref="V713" si="382">T713*H713</f>
        <v>0</v>
      </c>
      <c r="AP713" s="219" t="s">
        <v>2091</v>
      </c>
      <c r="AR713" s="219" t="s">
        <v>139</v>
      </c>
      <c r="AS713" s="219" t="s">
        <v>73</v>
      </c>
      <c r="AW713" s="219" t="s">
        <v>137</v>
      </c>
      <c r="BC713" s="158">
        <f t="shared" ref="BC713" si="383">IF(N713="základní",J713,0)</f>
        <v>0</v>
      </c>
      <c r="BD713" s="158">
        <f t="shared" ref="BD713" si="384">IF(N713="snížená",J713,0)</f>
        <v>1000</v>
      </c>
      <c r="BE713" s="158">
        <f t="shared" ref="BE713" si="385">IF(N713="zákl. přenesená",J713,0)</f>
        <v>0</v>
      </c>
      <c r="BF713" s="158">
        <f t="shared" ref="BF713" si="386">IF(N713="sníž. přenesená",J713,0)</f>
        <v>0</v>
      </c>
      <c r="BG713" s="158">
        <f t="shared" ref="BG713" si="387">IF(N713="nulová",J713,0)</f>
        <v>0</v>
      </c>
      <c r="BH713" s="219" t="s">
        <v>79</v>
      </c>
      <c r="BI713" s="158">
        <f t="shared" ref="BI713" si="388">ROUND(I713*H713,2)</f>
        <v>1000</v>
      </c>
      <c r="BJ713" s="219" t="s">
        <v>2091</v>
      </c>
      <c r="BK713" s="219" t="s">
        <v>2112</v>
      </c>
      <c r="BO713" s="315"/>
      <c r="BP713" s="316">
        <f t="shared" si="356"/>
        <v>0</v>
      </c>
      <c r="BQ713" s="317"/>
      <c r="BR713" s="316">
        <f t="shared" si="357"/>
        <v>0</v>
      </c>
      <c r="BS713" s="315"/>
      <c r="BT713" s="316">
        <f t="shared" si="358"/>
        <v>0</v>
      </c>
    </row>
    <row r="714" spans="1:72" s="217" customFormat="1" ht="16.5" customHeight="1" x14ac:dyDescent="0.2">
      <c r="A714" s="172"/>
      <c r="B714" s="26"/>
      <c r="C714" s="191" t="s">
        <v>2272</v>
      </c>
      <c r="D714" s="192" t="s">
        <v>139</v>
      </c>
      <c r="E714" s="269" t="s">
        <v>2110</v>
      </c>
      <c r="F714" s="271" t="s">
        <v>2111</v>
      </c>
      <c r="G714" s="192" t="s">
        <v>2090</v>
      </c>
      <c r="H714" s="301">
        <v>4</v>
      </c>
      <c r="I714" s="193">
        <v>1000</v>
      </c>
      <c r="J714" s="194">
        <f t="shared" si="346"/>
        <v>4000</v>
      </c>
      <c r="K714" s="271" t="s">
        <v>143</v>
      </c>
      <c r="L714" s="30"/>
      <c r="M714" s="165" t="s">
        <v>1</v>
      </c>
      <c r="N714" s="166" t="s">
        <v>38</v>
      </c>
      <c r="O714" s="167"/>
      <c r="P714" s="168">
        <f t="shared" si="347"/>
        <v>0</v>
      </c>
      <c r="Q714" s="168">
        <v>0</v>
      </c>
      <c r="R714" s="168">
        <f t="shared" si="348"/>
        <v>0</v>
      </c>
      <c r="S714" s="230"/>
      <c r="T714" s="237">
        <v>0</v>
      </c>
      <c r="U714" s="234"/>
      <c r="V714" s="169">
        <f t="shared" si="349"/>
        <v>0</v>
      </c>
      <c r="AP714" s="219" t="s">
        <v>2091</v>
      </c>
      <c r="AR714" s="219" t="s">
        <v>139</v>
      </c>
      <c r="AS714" s="219" t="s">
        <v>73</v>
      </c>
      <c r="AW714" s="219" t="s">
        <v>137</v>
      </c>
      <c r="BC714" s="158">
        <f t="shared" si="350"/>
        <v>0</v>
      </c>
      <c r="BD714" s="158">
        <f t="shared" si="351"/>
        <v>4000</v>
      </c>
      <c r="BE714" s="158">
        <f t="shared" si="352"/>
        <v>0</v>
      </c>
      <c r="BF714" s="158">
        <f t="shared" si="353"/>
        <v>0</v>
      </c>
      <c r="BG714" s="158">
        <f t="shared" si="354"/>
        <v>0</v>
      </c>
      <c r="BH714" s="219" t="s">
        <v>79</v>
      </c>
      <c r="BI714" s="158">
        <f t="shared" si="355"/>
        <v>4000</v>
      </c>
      <c r="BJ714" s="219" t="s">
        <v>2091</v>
      </c>
      <c r="BK714" s="219" t="s">
        <v>2112</v>
      </c>
      <c r="BO714" s="315"/>
      <c r="BP714" s="316">
        <f t="shared" si="356"/>
        <v>0</v>
      </c>
      <c r="BQ714" s="317"/>
      <c r="BR714" s="316">
        <f t="shared" si="357"/>
        <v>0</v>
      </c>
      <c r="BS714" s="315"/>
      <c r="BT714" s="316">
        <f t="shared" si="358"/>
        <v>0</v>
      </c>
    </row>
    <row r="715" spans="1:72" s="217" customFormat="1" ht="6.95" customHeight="1" x14ac:dyDescent="0.2">
      <c r="A715" s="172"/>
      <c r="B715" s="38"/>
      <c r="C715" s="182"/>
      <c r="D715" s="39"/>
      <c r="E715" s="39"/>
      <c r="F715" s="39"/>
      <c r="G715" s="39"/>
      <c r="H715" s="294"/>
      <c r="I715" s="111"/>
      <c r="J715" s="39"/>
      <c r="K715" s="39"/>
      <c r="L715" s="30"/>
      <c r="S715" s="172"/>
      <c r="T715" s="172"/>
      <c r="U715" s="172"/>
      <c r="BO715" s="280"/>
      <c r="BP715" s="280"/>
      <c r="BQ715" s="280"/>
      <c r="BR715" s="280"/>
      <c r="BS715" s="280"/>
      <c r="BT715" s="280"/>
    </row>
    <row r="716" spans="1:72" x14ac:dyDescent="0.2">
      <c r="BO716" s="280"/>
      <c r="BP716" s="280"/>
      <c r="BQ716" s="280"/>
      <c r="BR716" s="280"/>
      <c r="BS716" s="280"/>
      <c r="BT716" s="280"/>
    </row>
    <row r="717" spans="1:72" x14ac:dyDescent="0.2">
      <c r="BO717" s="280"/>
      <c r="BP717" s="280"/>
      <c r="BQ717" s="280"/>
      <c r="BR717" s="280"/>
      <c r="BS717" s="280"/>
      <c r="BT717" s="280"/>
    </row>
    <row r="718" spans="1:72" x14ac:dyDescent="0.2">
      <c r="BO718" s="280"/>
      <c r="BP718" s="280"/>
      <c r="BQ718" s="280"/>
      <c r="BR718" s="280"/>
      <c r="BS718" s="280"/>
      <c r="BT718" s="280"/>
    </row>
    <row r="719" spans="1:72" x14ac:dyDescent="0.2">
      <c r="BO719" s="280"/>
      <c r="BP719" s="280"/>
      <c r="BQ719" s="280"/>
      <c r="BR719" s="280"/>
      <c r="BS719" s="280"/>
      <c r="BT719" s="280"/>
    </row>
    <row r="720" spans="1:72" x14ac:dyDescent="0.2">
      <c r="BO720" s="280"/>
      <c r="BP720" s="280"/>
      <c r="BQ720" s="280"/>
      <c r="BR720" s="280"/>
      <c r="BS720" s="280"/>
      <c r="BT720" s="280"/>
    </row>
    <row r="721" spans="67:72" x14ac:dyDescent="0.2">
      <c r="BO721" s="280"/>
      <c r="BP721" s="280"/>
      <c r="BQ721" s="280"/>
      <c r="BR721" s="280"/>
      <c r="BS721" s="280"/>
      <c r="BT721" s="280"/>
    </row>
    <row r="722" spans="67:72" x14ac:dyDescent="0.2">
      <c r="BO722" s="280"/>
      <c r="BP722" s="280"/>
      <c r="BQ722" s="280"/>
      <c r="BR722" s="280"/>
      <c r="BS722" s="280"/>
      <c r="BT722" s="280"/>
    </row>
    <row r="723" spans="67:72" x14ac:dyDescent="0.2">
      <c r="BO723" s="280"/>
      <c r="BP723" s="280"/>
      <c r="BQ723" s="280"/>
      <c r="BR723" s="280"/>
      <c r="BS723" s="280"/>
      <c r="BT723" s="280"/>
    </row>
    <row r="724" spans="67:72" x14ac:dyDescent="0.2">
      <c r="BO724" s="280"/>
      <c r="BP724" s="280"/>
      <c r="BQ724" s="280"/>
      <c r="BR724" s="280"/>
      <c r="BS724" s="280"/>
      <c r="BT724" s="280"/>
    </row>
    <row r="725" spans="67:72" x14ac:dyDescent="0.2">
      <c r="BO725" s="280"/>
      <c r="BP725" s="280"/>
      <c r="BQ725" s="280"/>
      <c r="BR725" s="280"/>
      <c r="BS725" s="280"/>
      <c r="BT725" s="280"/>
    </row>
    <row r="726" spans="67:72" x14ac:dyDescent="0.2">
      <c r="BO726" s="280"/>
      <c r="BP726" s="280"/>
      <c r="BQ726" s="280"/>
      <c r="BR726" s="280"/>
      <c r="BS726" s="280"/>
      <c r="BT726" s="280"/>
    </row>
    <row r="727" spans="67:72" x14ac:dyDescent="0.2">
      <c r="BO727" s="280"/>
      <c r="BP727" s="280"/>
      <c r="BQ727" s="280"/>
      <c r="BR727" s="280"/>
      <c r="BS727" s="280"/>
      <c r="BT727" s="280"/>
    </row>
    <row r="728" spans="67:72" x14ac:dyDescent="0.2">
      <c r="BO728" s="280"/>
      <c r="BP728" s="280"/>
      <c r="BQ728" s="280"/>
      <c r="BR728" s="280"/>
      <c r="BS728" s="280"/>
      <c r="BT728" s="280"/>
    </row>
    <row r="729" spans="67:72" x14ac:dyDescent="0.2">
      <c r="BO729" s="280"/>
      <c r="BP729" s="280"/>
      <c r="BQ729" s="280"/>
      <c r="BR729" s="280"/>
      <c r="BS729" s="280"/>
      <c r="BT729" s="280"/>
    </row>
    <row r="730" spans="67:72" x14ac:dyDescent="0.2">
      <c r="BO730" s="280"/>
      <c r="BP730" s="280"/>
      <c r="BQ730" s="280"/>
      <c r="BR730" s="280"/>
      <c r="BS730" s="280"/>
      <c r="BT730" s="280"/>
    </row>
    <row r="731" spans="67:72" x14ac:dyDescent="0.2">
      <c r="BO731" s="280"/>
      <c r="BP731" s="280"/>
      <c r="BQ731" s="280"/>
      <c r="BR731" s="280"/>
      <c r="BS731" s="280"/>
      <c r="BT731" s="280"/>
    </row>
    <row r="732" spans="67:72" x14ac:dyDescent="0.2">
      <c r="BO732" s="280"/>
      <c r="BP732" s="280"/>
      <c r="BQ732" s="280"/>
      <c r="BR732" s="280"/>
      <c r="BS732" s="280"/>
      <c r="BT732" s="280"/>
    </row>
    <row r="733" spans="67:72" x14ac:dyDescent="0.2">
      <c r="BO733" s="9"/>
      <c r="BP733" s="9"/>
      <c r="BQ733" s="9"/>
      <c r="BR733" s="9"/>
      <c r="BS733" s="9"/>
      <c r="BT733" s="9"/>
    </row>
    <row r="734" spans="67:72" x14ac:dyDescent="0.2">
      <c r="BO734" s="280"/>
      <c r="BP734" s="280"/>
      <c r="BQ734" s="280"/>
      <c r="BR734" s="280"/>
      <c r="BS734" s="280"/>
      <c r="BT734" s="280"/>
    </row>
    <row r="735" spans="67:72" x14ac:dyDescent="0.2">
      <c r="BO735" s="280"/>
      <c r="BP735" s="280"/>
      <c r="BQ735" s="280"/>
      <c r="BR735" s="280"/>
      <c r="BS735" s="280"/>
      <c r="BT735" s="280"/>
    </row>
    <row r="736" spans="67:72" x14ac:dyDescent="0.2">
      <c r="BO736" s="280"/>
      <c r="BP736" s="280"/>
      <c r="BQ736" s="280"/>
      <c r="BR736" s="280"/>
      <c r="BS736" s="280"/>
      <c r="BT736" s="280"/>
    </row>
    <row r="737" spans="67:72" x14ac:dyDescent="0.2">
      <c r="BO737" s="280"/>
      <c r="BP737" s="280"/>
      <c r="BQ737" s="280"/>
      <c r="BR737" s="280"/>
      <c r="BS737" s="280"/>
      <c r="BT737" s="280"/>
    </row>
    <row r="738" spans="67:72" x14ac:dyDescent="0.2">
      <c r="BO738" s="280"/>
      <c r="BP738" s="280"/>
      <c r="BQ738" s="280"/>
      <c r="BR738" s="280"/>
      <c r="BS738" s="280"/>
      <c r="BT738" s="280"/>
    </row>
    <row r="739" spans="67:72" x14ac:dyDescent="0.2">
      <c r="BO739" s="280"/>
      <c r="BP739" s="280"/>
      <c r="BQ739" s="280"/>
      <c r="BR739" s="280"/>
      <c r="BS739" s="280"/>
      <c r="BT739" s="280"/>
    </row>
    <row r="740" spans="67:72" x14ac:dyDescent="0.2">
      <c r="BO740" s="9"/>
      <c r="BP740" s="9"/>
      <c r="BQ740" s="9"/>
      <c r="BR740" s="9"/>
      <c r="BS740" s="9"/>
      <c r="BT740" s="9"/>
    </row>
    <row r="741" spans="67:72" x14ac:dyDescent="0.2">
      <c r="BO741" s="280"/>
      <c r="BP741" s="280"/>
      <c r="BQ741" s="280"/>
      <c r="BR741" s="280"/>
      <c r="BS741" s="280"/>
      <c r="BT741" s="280"/>
    </row>
    <row r="742" spans="67:72" x14ac:dyDescent="0.2">
      <c r="BO742" s="280"/>
      <c r="BP742" s="280"/>
      <c r="BQ742" s="280"/>
      <c r="BR742" s="280"/>
      <c r="BS742" s="280"/>
      <c r="BT742" s="280"/>
    </row>
    <row r="743" spans="67:72" x14ac:dyDescent="0.2">
      <c r="BO743" s="280"/>
      <c r="BP743" s="280"/>
      <c r="BQ743" s="280"/>
      <c r="BR743" s="280"/>
      <c r="BS743" s="280"/>
      <c r="BT743" s="280"/>
    </row>
    <row r="744" spans="67:72" x14ac:dyDescent="0.2">
      <c r="BO744" s="280"/>
      <c r="BP744" s="280"/>
      <c r="BQ744" s="280"/>
      <c r="BR744" s="280"/>
      <c r="BS744" s="280"/>
      <c r="BT744" s="280"/>
    </row>
    <row r="745" spans="67:72" x14ac:dyDescent="0.2">
      <c r="BO745" s="280"/>
      <c r="BP745" s="280"/>
      <c r="BQ745" s="280"/>
      <c r="BR745" s="280"/>
      <c r="BS745" s="280"/>
      <c r="BT745" s="280"/>
    </row>
    <row r="746" spans="67:72" x14ac:dyDescent="0.2">
      <c r="BO746" s="280"/>
      <c r="BP746" s="280"/>
      <c r="BQ746" s="280"/>
      <c r="BR746" s="280"/>
      <c r="BS746" s="280"/>
      <c r="BT746" s="280"/>
    </row>
    <row r="747" spans="67:72" x14ac:dyDescent="0.2">
      <c r="BO747" s="280"/>
      <c r="BP747" s="280"/>
      <c r="BQ747" s="280"/>
      <c r="BR747" s="280"/>
      <c r="BS747" s="280"/>
      <c r="BT747" s="280"/>
    </row>
    <row r="748" spans="67:72" x14ac:dyDescent="0.2">
      <c r="BO748" s="280"/>
      <c r="BP748" s="280"/>
      <c r="BQ748" s="280"/>
      <c r="BR748" s="280"/>
      <c r="BS748" s="280"/>
      <c r="BT748" s="280"/>
    </row>
    <row r="749" spans="67:72" x14ac:dyDescent="0.2">
      <c r="BO749" s="280"/>
      <c r="BP749" s="280"/>
      <c r="BQ749" s="280"/>
      <c r="BR749" s="280"/>
      <c r="BS749" s="280"/>
      <c r="BT749" s="280"/>
    </row>
    <row r="750" spans="67:72" x14ac:dyDescent="0.2">
      <c r="BO750" s="9"/>
      <c r="BP750" s="9"/>
      <c r="BQ750" s="9"/>
      <c r="BR750" s="9"/>
      <c r="BS750" s="9"/>
      <c r="BT750" s="9"/>
    </row>
    <row r="751" spans="67:72" x14ac:dyDescent="0.2">
      <c r="BO751" s="280"/>
      <c r="BP751" s="280"/>
      <c r="BQ751" s="280"/>
      <c r="BR751" s="280"/>
      <c r="BS751" s="280"/>
      <c r="BT751" s="280"/>
    </row>
    <row r="752" spans="67:72" x14ac:dyDescent="0.2">
      <c r="BO752" s="280"/>
      <c r="BP752" s="280"/>
      <c r="BQ752" s="280"/>
      <c r="BR752" s="280"/>
      <c r="BS752" s="280"/>
      <c r="BT752" s="280"/>
    </row>
    <row r="753" spans="67:72" x14ac:dyDescent="0.2">
      <c r="BO753" s="280"/>
      <c r="BP753" s="280"/>
      <c r="BQ753" s="280"/>
      <c r="BR753" s="280"/>
      <c r="BS753" s="280"/>
      <c r="BT753" s="280"/>
    </row>
    <row r="754" spans="67:72" x14ac:dyDescent="0.2">
      <c r="BO754" s="280"/>
      <c r="BP754" s="280"/>
      <c r="BQ754" s="280"/>
      <c r="BR754" s="280"/>
      <c r="BS754" s="280"/>
      <c r="BT754" s="280"/>
    </row>
    <row r="755" spans="67:72" x14ac:dyDescent="0.2">
      <c r="BO755" s="280"/>
      <c r="BP755" s="280"/>
      <c r="BQ755" s="280"/>
      <c r="BR755" s="280"/>
      <c r="BS755" s="280"/>
      <c r="BT755" s="280"/>
    </row>
    <row r="756" spans="67:72" x14ac:dyDescent="0.2">
      <c r="BO756" s="280"/>
      <c r="BP756" s="280"/>
      <c r="BQ756" s="280"/>
      <c r="BR756" s="280"/>
      <c r="BS756" s="280"/>
      <c r="BT756" s="280"/>
    </row>
    <row r="757" spans="67:72" x14ac:dyDescent="0.2">
      <c r="BO757" s="280"/>
      <c r="BP757" s="280"/>
      <c r="BQ757" s="280"/>
      <c r="BR757" s="280"/>
      <c r="BS757" s="280"/>
      <c r="BT757" s="280"/>
    </row>
    <row r="758" spans="67:72" x14ac:dyDescent="0.2">
      <c r="BO758" s="280"/>
      <c r="BP758" s="280"/>
      <c r="BQ758" s="280"/>
      <c r="BR758" s="280"/>
      <c r="BS758" s="280"/>
      <c r="BT758" s="280"/>
    </row>
    <row r="759" spans="67:72" x14ac:dyDescent="0.2">
      <c r="BO759" s="280"/>
      <c r="BP759" s="280"/>
      <c r="BQ759" s="280"/>
      <c r="BR759" s="280"/>
      <c r="BS759" s="280"/>
      <c r="BT759" s="280"/>
    </row>
    <row r="760" spans="67:72" x14ac:dyDescent="0.2">
      <c r="BO760" s="9"/>
      <c r="BP760" s="9"/>
      <c r="BQ760" s="9"/>
      <c r="BR760" s="9"/>
      <c r="BS760" s="9"/>
      <c r="BT760" s="9"/>
    </row>
    <row r="761" spans="67:72" x14ac:dyDescent="0.2">
      <c r="BO761" s="280"/>
      <c r="BP761" s="280"/>
      <c r="BQ761" s="280"/>
      <c r="BR761" s="280"/>
      <c r="BS761" s="280"/>
      <c r="BT761" s="280"/>
    </row>
    <row r="762" spans="67:72" x14ac:dyDescent="0.2">
      <c r="BO762" s="280"/>
      <c r="BP762" s="280"/>
      <c r="BQ762" s="280"/>
      <c r="BR762" s="280"/>
      <c r="BS762" s="280"/>
      <c r="BT762" s="280"/>
    </row>
    <row r="763" spans="67:72" x14ac:dyDescent="0.2">
      <c r="BO763" s="280"/>
      <c r="BP763" s="280"/>
      <c r="BQ763" s="280"/>
      <c r="BR763" s="280"/>
      <c r="BS763" s="280"/>
      <c r="BT763" s="280"/>
    </row>
    <row r="764" spans="67:72" x14ac:dyDescent="0.2">
      <c r="BO764" s="280"/>
      <c r="BP764" s="280"/>
      <c r="BQ764" s="280"/>
      <c r="BR764" s="280"/>
      <c r="BS764" s="280"/>
      <c r="BT764" s="280"/>
    </row>
    <row r="765" spans="67:72" x14ac:dyDescent="0.2">
      <c r="BO765" s="9"/>
      <c r="BP765" s="9"/>
      <c r="BQ765" s="9"/>
      <c r="BR765" s="9"/>
      <c r="BS765" s="9"/>
      <c r="BT765" s="9"/>
    </row>
    <row r="766" spans="67:72" x14ac:dyDescent="0.2">
      <c r="BO766" s="280"/>
      <c r="BP766" s="280"/>
      <c r="BQ766" s="280"/>
      <c r="BR766" s="280"/>
      <c r="BS766" s="280"/>
      <c r="BT766" s="280"/>
    </row>
    <row r="767" spans="67:72" x14ac:dyDescent="0.2">
      <c r="BO767" s="280"/>
      <c r="BP767" s="280"/>
      <c r="BQ767" s="280"/>
      <c r="BR767" s="280"/>
      <c r="BS767" s="280"/>
      <c r="BT767" s="280"/>
    </row>
    <row r="768" spans="67:72" x14ac:dyDescent="0.2">
      <c r="BO768" s="280"/>
      <c r="BP768" s="280"/>
      <c r="BQ768" s="280"/>
      <c r="BR768" s="280"/>
      <c r="BS768" s="280"/>
      <c r="BT768" s="280"/>
    </row>
    <row r="769" spans="67:72" x14ac:dyDescent="0.2">
      <c r="BO769" s="280"/>
      <c r="BP769" s="280"/>
      <c r="BQ769" s="280"/>
      <c r="BR769" s="280"/>
      <c r="BS769" s="280"/>
      <c r="BT769" s="280"/>
    </row>
    <row r="770" spans="67:72" x14ac:dyDescent="0.2">
      <c r="BO770" s="9"/>
      <c r="BP770" s="9"/>
      <c r="BQ770" s="9"/>
      <c r="BR770" s="9"/>
      <c r="BS770" s="9"/>
      <c r="BT770" s="9"/>
    </row>
    <row r="771" spans="67:72" x14ac:dyDescent="0.2">
      <c r="BO771" s="280"/>
      <c r="BP771" s="280"/>
      <c r="BQ771" s="280"/>
      <c r="BR771" s="280"/>
      <c r="BS771" s="280"/>
      <c r="BT771" s="280"/>
    </row>
    <row r="772" spans="67:72" x14ac:dyDescent="0.2">
      <c r="BO772" s="280"/>
      <c r="BP772" s="280"/>
      <c r="BQ772" s="280"/>
      <c r="BR772" s="280"/>
      <c r="BS772" s="280"/>
      <c r="BT772" s="280"/>
    </row>
    <row r="773" spans="67:72" x14ac:dyDescent="0.2">
      <c r="BO773" s="280"/>
      <c r="BP773" s="280"/>
      <c r="BQ773" s="280"/>
      <c r="BR773" s="280"/>
      <c r="BS773" s="280"/>
      <c r="BT773" s="280"/>
    </row>
    <row r="774" spans="67:72" x14ac:dyDescent="0.2">
      <c r="BO774" s="280"/>
      <c r="BP774" s="280"/>
      <c r="BQ774" s="280"/>
      <c r="BR774" s="280"/>
      <c r="BS774" s="280"/>
      <c r="BT774" s="280"/>
    </row>
    <row r="775" spans="67:72" x14ac:dyDescent="0.2">
      <c r="BO775" s="9"/>
      <c r="BP775" s="9"/>
      <c r="BQ775" s="9"/>
      <c r="BR775" s="9"/>
      <c r="BS775" s="9"/>
      <c r="BT775" s="9"/>
    </row>
    <row r="776" spans="67:72" x14ac:dyDescent="0.2">
      <c r="BO776" s="280"/>
      <c r="BP776" s="280"/>
      <c r="BQ776" s="280"/>
      <c r="BR776" s="280"/>
      <c r="BS776" s="280"/>
      <c r="BT776" s="280"/>
    </row>
    <row r="777" spans="67:72" x14ac:dyDescent="0.2">
      <c r="BO777" s="280"/>
      <c r="BP777" s="280"/>
      <c r="BQ777" s="280"/>
      <c r="BR777" s="280"/>
      <c r="BS777" s="280"/>
      <c r="BT777" s="280"/>
    </row>
    <row r="778" spans="67:72" x14ac:dyDescent="0.2">
      <c r="BO778" s="280"/>
      <c r="BP778" s="280"/>
      <c r="BQ778" s="280"/>
      <c r="BR778" s="280"/>
      <c r="BS778" s="280"/>
      <c r="BT778" s="280"/>
    </row>
    <row r="779" spans="67:72" x14ac:dyDescent="0.2">
      <c r="BO779" s="280"/>
      <c r="BP779" s="280"/>
      <c r="BQ779" s="280"/>
      <c r="BR779" s="280"/>
      <c r="BS779" s="280"/>
      <c r="BT779" s="280"/>
    </row>
    <row r="780" spans="67:72" x14ac:dyDescent="0.2">
      <c r="BO780" s="280"/>
      <c r="BP780" s="280"/>
      <c r="BQ780" s="280"/>
      <c r="BR780" s="280"/>
      <c r="BS780" s="280"/>
      <c r="BT780" s="280"/>
    </row>
    <row r="781" spans="67:72" x14ac:dyDescent="0.2">
      <c r="BO781" s="280"/>
      <c r="BP781" s="280"/>
      <c r="BQ781" s="280"/>
      <c r="BR781" s="280"/>
      <c r="BS781" s="280"/>
      <c r="BT781" s="280"/>
    </row>
    <row r="782" spans="67:72" x14ac:dyDescent="0.2">
      <c r="BO782" s="280"/>
      <c r="BP782" s="280"/>
      <c r="BQ782" s="280"/>
      <c r="BR782" s="280"/>
      <c r="BS782" s="280"/>
      <c r="BT782" s="280"/>
    </row>
    <row r="783" spans="67:72" x14ac:dyDescent="0.2">
      <c r="BO783" s="280"/>
      <c r="BP783" s="280"/>
      <c r="BQ783" s="280"/>
      <c r="BR783" s="280"/>
      <c r="BS783" s="280"/>
      <c r="BT783" s="280"/>
    </row>
    <row r="784" spans="67:72" x14ac:dyDescent="0.2">
      <c r="BO784" s="280"/>
      <c r="BP784" s="280"/>
      <c r="BQ784" s="280"/>
      <c r="BR784" s="280"/>
      <c r="BS784" s="280"/>
      <c r="BT784" s="280"/>
    </row>
    <row r="785" spans="67:72" x14ac:dyDescent="0.2">
      <c r="BO785" s="280"/>
      <c r="BP785" s="280"/>
      <c r="BQ785" s="280"/>
      <c r="BR785" s="280"/>
      <c r="BS785" s="280"/>
      <c r="BT785" s="280"/>
    </row>
    <row r="786" spans="67:72" x14ac:dyDescent="0.2">
      <c r="BO786" s="9"/>
      <c r="BP786" s="9"/>
      <c r="BQ786" s="9"/>
      <c r="BR786" s="9"/>
      <c r="BS786" s="9"/>
      <c r="BT786" s="9"/>
    </row>
    <row r="787" spans="67:72" x14ac:dyDescent="0.2">
      <c r="BO787" s="280"/>
      <c r="BP787" s="280"/>
      <c r="BQ787" s="280"/>
      <c r="BR787" s="280"/>
      <c r="BS787" s="280"/>
      <c r="BT787" s="280"/>
    </row>
    <row r="788" spans="67:72" x14ac:dyDescent="0.2">
      <c r="BO788" s="280"/>
      <c r="BP788" s="280"/>
      <c r="BQ788" s="280"/>
      <c r="BR788" s="280"/>
      <c r="BS788" s="280"/>
      <c r="BT788" s="280"/>
    </row>
    <row r="789" spans="67:72" x14ac:dyDescent="0.2">
      <c r="BO789" s="280"/>
      <c r="BP789" s="280"/>
      <c r="BQ789" s="280"/>
      <c r="BR789" s="280"/>
      <c r="BS789" s="280"/>
      <c r="BT789" s="280"/>
    </row>
    <row r="790" spans="67:72" x14ac:dyDescent="0.2">
      <c r="BO790" s="280"/>
      <c r="BP790" s="280"/>
      <c r="BQ790" s="280"/>
      <c r="BR790" s="280"/>
      <c r="BS790" s="280"/>
      <c r="BT790" s="280"/>
    </row>
    <row r="791" spans="67:72" x14ac:dyDescent="0.2">
      <c r="BO791" s="280"/>
      <c r="BP791" s="280"/>
      <c r="BQ791" s="280"/>
      <c r="BR791" s="280"/>
      <c r="BS791" s="280"/>
      <c r="BT791" s="280"/>
    </row>
    <row r="792" spans="67:72" x14ac:dyDescent="0.2">
      <c r="BO792" s="280"/>
      <c r="BP792" s="280"/>
      <c r="BQ792" s="280"/>
      <c r="BR792" s="280"/>
      <c r="BS792" s="280"/>
      <c r="BT792" s="280"/>
    </row>
    <row r="793" spans="67:72" x14ac:dyDescent="0.2">
      <c r="BO793" s="280"/>
      <c r="BP793" s="280"/>
      <c r="BQ793" s="280"/>
      <c r="BR793" s="280"/>
      <c r="BS793" s="280"/>
      <c r="BT793" s="280"/>
    </row>
  </sheetData>
  <sheetProtection formatColumns="0" formatRows="0" autoFilter="0"/>
  <autoFilter ref="C115:K714"/>
  <mergeCells count="15">
    <mergeCell ref="BO115:BP115"/>
    <mergeCell ref="BQ115:BR115"/>
    <mergeCell ref="BS115:BT115"/>
    <mergeCell ref="E108:H108"/>
    <mergeCell ref="L2:X2"/>
    <mergeCell ref="E50:H50"/>
    <mergeCell ref="E52:H52"/>
    <mergeCell ref="E54:H54"/>
    <mergeCell ref="E104:H104"/>
    <mergeCell ref="E106:H10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C 01 - Stavební úpravy</vt:lpstr>
      <vt:lpstr>'C 01 - Stavební úpravy'!Názvy_tisku</vt:lpstr>
      <vt:lpstr>'Rekapitulace stavby'!Názvy_tisku</vt:lpstr>
      <vt:lpstr>'C 01 - Stavební úpravy'!Oblast_tisku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Tůmová</dc:creator>
  <cp:lastModifiedBy>Alena Pokorná</cp:lastModifiedBy>
  <cp:lastPrinted>2019-11-18T12:20:49Z</cp:lastPrinted>
  <dcterms:created xsi:type="dcterms:W3CDTF">2019-02-14T14:05:29Z</dcterms:created>
  <dcterms:modified xsi:type="dcterms:W3CDTF">2020-11-18T06:57:00Z</dcterms:modified>
</cp:coreProperties>
</file>