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100" activeTab="0"/>
  </bookViews>
  <sheets>
    <sheet name="SO 101 - Komunikace a par..." sheetId="1" r:id="rId1"/>
  </sheets>
  <definedNames>
    <definedName name="_xlnm._FilterDatabase" localSheetId="0" hidden="1">'SO 101 - Komunikace a par...'!$C$89:$J$192</definedName>
    <definedName name="_xlnm.Print_Area" localSheetId="0">'SO 101 - Komunikace a par...'!$C$4:$J$39,'SO 101 - Komunikace a par...'!$C$45:$J$71,'SO 101 - Komunikace a par...'!$C$77:$J$195</definedName>
    <definedName name="_xlnm.Print_Titles" localSheetId="0">'SO 101 - Komunikace a par...'!$89:$89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<sst xmlns="http://schemas.openxmlformats.org/spreadsheetml/2006/main" count="1507" uniqueCount="506">
  <si>
    <t>&gt;&gt;  skryté sloupce  &lt;&lt;</t>
  </si>
  <si>
    <t>{6b4ee557-e109-4847-b01f-7686b58228af}</t>
  </si>
  <si>
    <t>Z1</t>
  </si>
  <si>
    <t>Zeleň do 100 m2 plochy</t>
  </si>
  <si>
    <t>m2</t>
  </si>
  <si>
    <t>578,75</t>
  </si>
  <si>
    <t>3</t>
  </si>
  <si>
    <t>2</t>
  </si>
  <si>
    <t>Z2</t>
  </si>
  <si>
    <t>Zeleň do 500 m2 plochy</t>
  </si>
  <si>
    <t>479,5</t>
  </si>
  <si>
    <t>KRYCÍ LIST SOUPISU PRACÍ</t>
  </si>
  <si>
    <t>v ---  níže se nacházejí doplnkové a pomocné údaje k sestavám  --- v</t>
  </si>
  <si>
    <t>False</t>
  </si>
  <si>
    <t>DREN</t>
  </si>
  <si>
    <t>Drenáž PE-HD DN 150</t>
  </si>
  <si>
    <t>m</t>
  </si>
  <si>
    <t>179,44</t>
  </si>
  <si>
    <t>PŘÍP_UV</t>
  </si>
  <si>
    <t>Přípojka nové UV DN 200</t>
  </si>
  <si>
    <t>13,23</t>
  </si>
  <si>
    <t>Stavba:</t>
  </si>
  <si>
    <t>UV</t>
  </si>
  <si>
    <t>Uliční vpusť UV1-UV5 (průtočná s kalovým dnem)</t>
  </si>
  <si>
    <t>kus</t>
  </si>
  <si>
    <t>5</t>
  </si>
  <si>
    <t>Benešov, sportovní areál SLADOVKA_revize_R02</t>
  </si>
  <si>
    <t>OBR_15x25</t>
  </si>
  <si>
    <t>Obrubník silniční běžný 150x250 mm</t>
  </si>
  <si>
    <t>523,37</t>
  </si>
  <si>
    <t>Objekt:</t>
  </si>
  <si>
    <t>OBR_15x15</t>
  </si>
  <si>
    <t>Obrubník silniční nájezdový 150x150 mm</t>
  </si>
  <si>
    <t>45,33</t>
  </si>
  <si>
    <t>SO 101 - Komunikace a parkovací plocha U TRIBUNY</t>
  </si>
  <si>
    <t>OBR_15x15x25</t>
  </si>
  <si>
    <t>Obrubník silniční přechodový 150x150x250 mm</t>
  </si>
  <si>
    <t>16</t>
  </si>
  <si>
    <t>OBR_5x20</t>
  </si>
  <si>
    <t>Obrubník parkový 50x200 mm</t>
  </si>
  <si>
    <t>141,99</t>
  </si>
  <si>
    <t>KSO:</t>
  </si>
  <si>
    <t>822 55</t>
  </si>
  <si>
    <t>CC-CZ:</t>
  </si>
  <si>
    <t/>
  </si>
  <si>
    <t>OBR_8x25</t>
  </si>
  <si>
    <t>Obrubník parkový 80x250 mm</t>
  </si>
  <si>
    <t>133,65</t>
  </si>
  <si>
    <t>Místo:</t>
  </si>
  <si>
    <t>Benešov u Prahy</t>
  </si>
  <si>
    <t>Datum:</t>
  </si>
  <si>
    <t>SKL_1</t>
  </si>
  <si>
    <t>Asfaltová vozovka (skladba 1)</t>
  </si>
  <si>
    <t>1171,48</t>
  </si>
  <si>
    <t>SKL_1a</t>
  </si>
  <si>
    <t>Asfaltová vozovka - napojení přes odskoky (skladba 1)</t>
  </si>
  <si>
    <t>64,52</t>
  </si>
  <si>
    <t>Zadavatel:</t>
  </si>
  <si>
    <t>IČ:</t>
  </si>
  <si>
    <t>SKL_1b</t>
  </si>
  <si>
    <t>Asfaltová vozovoka - výměna obrusné a ložné vrstvy (skladba 1)</t>
  </si>
  <si>
    <t>276,43</t>
  </si>
  <si>
    <t>Město Benešov</t>
  </si>
  <si>
    <t>DIČ:</t>
  </si>
  <si>
    <t>SKL_3</t>
  </si>
  <si>
    <t>Parkovací stání z betonové dlažby tl. 80 mm (skladba 3)</t>
  </si>
  <si>
    <t>562,45</t>
  </si>
  <si>
    <t>SKL_4</t>
  </si>
  <si>
    <t>Chodníky z betonové dlažby tl. 60 mm (skladba 4)</t>
  </si>
  <si>
    <t>387,07</t>
  </si>
  <si>
    <t>Zhotovitel:</t>
  </si>
  <si>
    <t>SKL_4a</t>
  </si>
  <si>
    <t>Chodník z betonové dlažby tl. 60 mm - napojení na stávající stav (skladba 4)</t>
  </si>
  <si>
    <t>3,36</t>
  </si>
  <si>
    <t>SKL_4b</t>
  </si>
  <si>
    <t>Chodník z betonové dlažby tl. 60 mm - hmatná dlažba (skladba 4)</t>
  </si>
  <si>
    <t>25,59</t>
  </si>
  <si>
    <t>OKAP_CH</t>
  </si>
  <si>
    <t>Okapový chodníček</t>
  </si>
  <si>
    <t>13,48</t>
  </si>
  <si>
    <t>Projektant:</t>
  </si>
  <si>
    <t>NEZP_K</t>
  </si>
  <si>
    <t>Nezpevněná komunikace ze štěrkodrti</t>
  </si>
  <si>
    <t>2,31</t>
  </si>
  <si>
    <t>DOPAS s.r.o.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</si>
  <si>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</si>
  <si>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</si>
  <si>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</si>
  <si>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</si>
  <si>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</si>
  <si>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</si>
  <si>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</si>
  <si>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</si>
  <si>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</si>
  <si>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</si>
  <si>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</si>
  <si>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</si>
  <si>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</si>
  <si>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</si>
  <si>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</si>
  <si>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ČLENĚNÍ SOUPISU PRACÍ</t>
  </si>
  <si>
    <t>Kód dílu - Popis</t>
  </si>
  <si>
    <t>Cena celkem [CZK]</t>
  </si>
  <si>
    <t>Náklady stavby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</si>
  <si>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</si>
  <si>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</si>
  <si>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</si>
  <si>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</si>
  <si>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</si>
  <si>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</si>
  <si>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</si>
  <si>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</si>
  <si>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</si>
  <si>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</si>
  <si>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</si>
  <si>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</si>
  <si>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</si>
  <si>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</si>
  <si>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</si>
  <si>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</si>
  <si>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</si>
  <si>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</si>
  <si>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</si>
  <si>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</si>
  <si>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</si>
  <si>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</si>
  <si>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</si>
  <si>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</si>
  <si>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</si>
  <si>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</si>
  <si>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</si>
  <si>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</si>
  <si>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</si>
  <si>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</si>
  <si>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0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</si>
  <si>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</si>
  <si>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</si>
  <si>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</si>
  <si>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</si>
  <si>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</si>
  <si>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4</t>
  </si>
  <si>
    <t>727283227</t>
  </si>
  <si>
    <t>VV</t>
  </si>
  <si>
    <t>1079519411</t>
  </si>
  <si>
    <t>-2143445142</t>
  </si>
  <si>
    <t>132151102</t>
  </si>
  <si>
    <t>Hloubení nezapažených rýh šířky do 800 mm strojně s urovnáním dna do předepsaného profilu a spádu v hornině třídy těžitelnosti I skupiny 1 a 2 přes 20 do 50 m3</t>
  </si>
  <si>
    <t>m3</t>
  </si>
  <si>
    <t>-1037021122</t>
  </si>
  <si>
    <t>6</t>
  </si>
  <si>
    <t>8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</si>
  <si>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</si>
  <si>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do 4 000 m</t>
  </si>
  <si>
    <t>-439832726</t>
  </si>
  <si>
    <t>9</t>
  </si>
  <si>
    <t>171251201</t>
  </si>
  <si>
    <t>Uložení sypaniny na skládky nebo meziskládky bez hutnění s upravením uložené sypaniny do předepsaného tvaru</t>
  </si>
  <si>
    <t>1068389641</t>
  </si>
  <si>
    <t>M</t>
  </si>
  <si>
    <t>t</t>
  </si>
  <si>
    <t>12</t>
  </si>
  <si>
    <t>174253301</t>
  </si>
  <si>
    <t>Zásyp rýh pro drény bez zhutnění, pro jakékoliv množství sběrné a svodné drény hloubky do 1 m</t>
  </si>
  <si>
    <t>-2137234363</t>
  </si>
  <si>
    <t>13</t>
  </si>
  <si>
    <t>58343930</t>
  </si>
  <si>
    <t>kamenivo drcené hrubé frakce 16/32</t>
  </si>
  <si>
    <t>-318792078</t>
  </si>
  <si>
    <t>14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</si>
  <si>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</si>
  <si>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</si>
  <si>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1086213742</t>
  </si>
  <si>
    <t>15</t>
  </si>
  <si>
    <t>58331200</t>
  </si>
  <si>
    <t>štěrkopísek netříděný zásypový</t>
  </si>
  <si>
    <t>2000318759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</si>
  <si>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</si>
  <si>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</si>
  <si>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-1648337438</t>
  </si>
  <si>
    <t>17</t>
  </si>
  <si>
    <t>181152302</t>
  </si>
  <si>
    <t>Úprava pláně na stavbách silnic a dálnic strojně v zářezech mimo skalních se zhutněním</t>
  </si>
  <si>
    <t>-80448086</t>
  </si>
  <si>
    <t>18</t>
  </si>
  <si>
    <t>181351003</t>
  </si>
  <si>
    <t>Rozprostření a urovnání ornice v rovině nebo ve svahu sklonu do 1:5 strojně při souvislé ploše do 100 m2, tl. vrstvy do 200 mm</t>
  </si>
  <si>
    <t>-1674455379</t>
  </si>
  <si>
    <t>20</t>
  </si>
  <si>
    <t>10364101</t>
  </si>
  <si>
    <t>zemina pro terénní úpravy -  ornice</t>
  </si>
  <si>
    <t>1336254601</t>
  </si>
  <si>
    <t>21</t>
  </si>
  <si>
    <t>181411141</t>
  </si>
  <si>
    <t>Založení trávníku na půdě předem připravené plochy do 1000 m2 výsevem včetně utažení parterového v rovině nebo na svahu do 1:5</t>
  </si>
  <si>
    <t>142160168</t>
  </si>
  <si>
    <t>22</t>
  </si>
  <si>
    <t>00572420</t>
  </si>
  <si>
    <t>osivo směs travní parková okrasná</t>
  </si>
  <si>
    <t>kg</t>
  </si>
  <si>
    <t>1865244148</t>
  </si>
  <si>
    <t>1058,25*0,035 'Přepočtené koeficientem množství</t>
  </si>
  <si>
    <t>Zakládání</t>
  </si>
  <si>
    <t>32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</si>
  <si>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</si>
  <si>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</si>
  <si>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-801676759</t>
  </si>
  <si>
    <t>33</t>
  </si>
  <si>
    <t>69311270</t>
  </si>
  <si>
    <t>geotextilie netkaná separační, ochranná, filtrační, drenážní PES 400g/m2</t>
  </si>
  <si>
    <t>1226618204</t>
  </si>
  <si>
    <t>34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</si>
  <si>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</si>
  <si>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</si>
  <si>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-1699362636</t>
  </si>
  <si>
    <t>Svislé a kompletní konstrukce</t>
  </si>
  <si>
    <t>35</t>
  </si>
  <si>
    <t>359901111</t>
  </si>
  <si>
    <t>-1641947779</t>
  </si>
  <si>
    <t>Vodorovné konstrukce</t>
  </si>
  <si>
    <t>37</t>
  </si>
  <si>
    <t>451573111</t>
  </si>
  <si>
    <t>Lože pod potrubí, stoky a drobné objekty v otevřeném výkopu z písku a štěrkopísku do 63 mm</t>
  </si>
  <si>
    <t>-185762419</t>
  </si>
  <si>
    <t>Komunikace pozemní</t>
  </si>
  <si>
    <t>38</t>
  </si>
  <si>
    <t>564851111</t>
  </si>
  <si>
    <t>Podklad ze štěrkodrti ŠD s rozprostřením a zhutněním, po zhutnění tl. 150 mm</t>
  </si>
  <si>
    <t>-1713918074</t>
  </si>
  <si>
    <t>39</t>
  </si>
  <si>
    <t>564861111</t>
  </si>
  <si>
    <t>Podklad ze štěrkodrti ŠD s rozprostřením a zhutněním, po zhutnění tl. 200 mm</t>
  </si>
  <si>
    <t>-1896057248</t>
  </si>
  <si>
    <t>40</t>
  </si>
  <si>
    <t>566201111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</si>
  <si>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</si>
  <si>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218317044</t>
  </si>
  <si>
    <t>41</t>
  </si>
  <si>
    <t>567122111</t>
  </si>
  <si>
    <t>Podklad ze směsi stmelené cementem SC bez dilatačních spár, s rozprostřením a zhutněním SC C 8/10 (KSC I), po zhutnění tl. 120 mm</t>
  </si>
  <si>
    <t>-1214969718</t>
  </si>
  <si>
    <t>42</t>
  </si>
  <si>
    <t>571908112</t>
  </si>
  <si>
    <t>Kryt vymývaným dekoračním kamenivem (kačírkem) tl. 300 mm</t>
  </si>
  <si>
    <t>-593126297</t>
  </si>
  <si>
    <t>43</t>
  </si>
  <si>
    <t>573111112</t>
  </si>
  <si>
    <t>Postřik infiltrační PI z asfaltu silničního s posypem kamenivem, v množství 1,00 kg/m2</t>
  </si>
  <si>
    <t>2126108906</t>
  </si>
  <si>
    <t>44</t>
  </si>
  <si>
    <t>573211107</t>
  </si>
  <si>
    <t>Postřik spojovací PS bez posypu kamenivem z asfaltu silničního, v množství 0,30 kg/m2</t>
  </si>
  <si>
    <t>-1972530488</t>
  </si>
  <si>
    <t>45</t>
  </si>
  <si>
    <t>577134111</t>
  </si>
  <si>
    <t>Asfaltový beton vrstva obrusná ACO 11 (ABS) s rozprostřením a se zhutněním z nemodifikovaného asfaltu v pruhu šířky do 3 m tř. I, po zhutnění tl. 40 mm</t>
  </si>
  <si>
    <t>720041884</t>
  </si>
  <si>
    <t>46</t>
  </si>
  <si>
    <t>577155112</t>
  </si>
  <si>
    <t>Asfaltový beton vrstva ložní ACL 16 (ABH) s rozprostřením a zhutněním z nemodifikovaného asfaltu v pruhu šířky do 3 m, po zhutnění tl. 60 mm</t>
  </si>
  <si>
    <t>274537081</t>
  </si>
  <si>
    <t>47</t>
  </si>
  <si>
    <t>5811111.R01</t>
  </si>
  <si>
    <t>Oprava betonové plochy tl. 100 mm</t>
  </si>
  <si>
    <t>237051913</t>
  </si>
  <si>
    <t>49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</si>
  <si>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</si>
  <si>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</si>
  <si>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-1481516652</t>
  </si>
  <si>
    <t>50</t>
  </si>
  <si>
    <t>59245018</t>
  </si>
  <si>
    <t>dlažba tvar obdélník betonová 200x100x60mm přírodní</t>
  </si>
  <si>
    <t>1701089136</t>
  </si>
  <si>
    <t>51</t>
  </si>
  <si>
    <t>59245006</t>
  </si>
  <si>
    <t>dlažba tvar obdélník betonová pro nevidomé 200x100x60mm barevná</t>
  </si>
  <si>
    <t>-615859255</t>
  </si>
  <si>
    <t>52</t>
  </si>
  <si>
    <t>596212223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</si>
  <si>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300 m2</t>
  </si>
  <si>
    <t>594861417</t>
  </si>
  <si>
    <t>-1258622778</t>
  </si>
  <si>
    <t>54</t>
  </si>
  <si>
    <t>596991112</t>
  </si>
  <si>
    <t>Řezání betonové, kameninové nebo kamenné dlažby do oblouku tloušťky dlažby přes 60 do 80 mm</t>
  </si>
  <si>
    <t>-1898193447</t>
  </si>
  <si>
    <t>Úpravy povrchů, podlahy a osazování výplní</t>
  </si>
  <si>
    <t>55</t>
  </si>
  <si>
    <t>637121113</t>
  </si>
  <si>
    <t>Okapový chodník z kameniva s udusáním a urovnáním povrchu z kačírku tl. 200 mm</t>
  </si>
  <si>
    <t>-1835816579</t>
  </si>
  <si>
    <t>56</t>
  </si>
  <si>
    <t>637311131</t>
  </si>
  <si>
    <t>Okapový chodník z obrubníků betonových zahradních, se zalitím spár cementovou maltou do lože z betonu prostého</t>
  </si>
  <si>
    <t>-2094192452</t>
  </si>
  <si>
    <t>Trubní vedení</t>
  </si>
  <si>
    <t>57</t>
  </si>
  <si>
    <t>871355221</t>
  </si>
  <si>
    <t>1465058748</t>
  </si>
  <si>
    <t>62</t>
  </si>
  <si>
    <t>892351111</t>
  </si>
  <si>
    <t>Tlakové zkoušky vodou na potrubí DN 150 nebo 200</t>
  </si>
  <si>
    <t>-1878271264</t>
  </si>
  <si>
    <t>63</t>
  </si>
  <si>
    <t>895941111</t>
  </si>
  <si>
    <t>Zřízení vpusti kanalizační uliční z betonových dílců typ UV-50 normální</t>
  </si>
  <si>
    <t>-1147659120</t>
  </si>
  <si>
    <t>64</t>
  </si>
  <si>
    <t>59223852</t>
  </si>
  <si>
    <t>dno pro uliční vpusť s kalovou prohlubní betonové 450x300x50mm</t>
  </si>
  <si>
    <t>192696014</t>
  </si>
  <si>
    <t>65</t>
  </si>
  <si>
    <t>59223864</t>
  </si>
  <si>
    <t>prstenec pro uliční vpusť vyrovnávací betonový 390x60x130mm</t>
  </si>
  <si>
    <t>62571757</t>
  </si>
  <si>
    <t>66</t>
  </si>
  <si>
    <t>59223857</t>
  </si>
  <si>
    <t>skruž pro uliční vpusť horní betonová 450x295x50mm</t>
  </si>
  <si>
    <t>-2009299101</t>
  </si>
  <si>
    <t>67</t>
  </si>
  <si>
    <t>59223862</t>
  </si>
  <si>
    <t>skruž pro uliční vpusť středová betonová 450x295x50mm</t>
  </si>
  <si>
    <t>-1711274522</t>
  </si>
  <si>
    <t>68</t>
  </si>
  <si>
    <t>59223854</t>
  </si>
  <si>
    <t>skruž pro uliční vpusť s výtokovým otvorem PVC betonová 450x350x50mm</t>
  </si>
  <si>
    <t>2037438958</t>
  </si>
  <si>
    <t>69</t>
  </si>
  <si>
    <t>899204112</t>
  </si>
  <si>
    <t>Osazení mříží litinových včetně rámů a košů na bahno pro třídu zatížení D400, E600</t>
  </si>
  <si>
    <t>-288082563</t>
  </si>
  <si>
    <t>70</t>
  </si>
  <si>
    <t>55242322</t>
  </si>
  <si>
    <t>mříž D 400 - plochá 300x500mm</t>
  </si>
  <si>
    <t>-1381623850</t>
  </si>
  <si>
    <t>71</t>
  </si>
  <si>
    <t>55241001</t>
  </si>
  <si>
    <t>koš kalový pod kruhovou mříž - těžký</t>
  </si>
  <si>
    <t>-1314138389</t>
  </si>
  <si>
    <t>72</t>
  </si>
  <si>
    <t>899431111</t>
  </si>
  <si>
    <t>Výšková úprava uličního vstupu nebo vpusti do 200 mm zvýšením krycího hrnce, šoupěte nebo hydrantu bez úpravy armatur</t>
  </si>
  <si>
    <t>-616078024</t>
  </si>
  <si>
    <t>74</t>
  </si>
  <si>
    <t>899722114</t>
  </si>
  <si>
    <t>Krytí potrubí z plastů výstražnou fólií z PVC šířky 40 cm</t>
  </si>
  <si>
    <t>1095781098</t>
  </si>
  <si>
    <t>Ostatní konstrukce a práce, bourání</t>
  </si>
  <si>
    <t>75</t>
  </si>
  <si>
    <t>914111111</t>
  </si>
  <si>
    <t>Montáž svislé dopravní značky základní velikosti do 1 m2 objímkami na sloupky nebo konzoly</t>
  </si>
  <si>
    <t>632208729</t>
  </si>
  <si>
    <t>76</t>
  </si>
  <si>
    <t>40445619</t>
  </si>
  <si>
    <t>zákazové, příkazové dopravní značky B1-B34, C1-15 500mm</t>
  </si>
  <si>
    <t>-249507640</t>
  </si>
  <si>
    <t>77</t>
  </si>
  <si>
    <t>40445625</t>
  </si>
  <si>
    <t>informativní značky provozní IP8, IP9, IP11-IP13 500x700mm</t>
  </si>
  <si>
    <t>-1032946926</t>
  </si>
  <si>
    <t>78</t>
  </si>
  <si>
    <t>40445621</t>
  </si>
  <si>
    <t>informativní značky provozní IP1-IP3, IP4b-IP7, IP10a, b 500x500mm</t>
  </si>
  <si>
    <t>840852208</t>
  </si>
  <si>
    <t>79</t>
  </si>
  <si>
    <t>40445650</t>
  </si>
  <si>
    <t>dodatkové tabulky E7, E12, E13 500x300mm</t>
  </si>
  <si>
    <t>-1030925581</t>
  </si>
  <si>
    <t>80</t>
  </si>
  <si>
    <t>40445257</t>
  </si>
  <si>
    <t>svorka upínací na sloupek D 70mm</t>
  </si>
  <si>
    <t>-1168421467</t>
  </si>
  <si>
    <t>81</t>
  </si>
  <si>
    <t>914511112</t>
  </si>
  <si>
    <t>Montáž sloupku dopravních značek délky do 3,5 m do hliníkové patky s betonovým základem (patkou) z betonu C 25/30-XF2</t>
  </si>
  <si>
    <t>2030355626</t>
  </si>
  <si>
    <t>82</t>
  </si>
  <si>
    <t>40445230</t>
  </si>
  <si>
    <t>sloupek pro dopravní značku Zn D 70mm v 3,5m</t>
  </si>
  <si>
    <t>992594303</t>
  </si>
  <si>
    <t>83</t>
  </si>
  <si>
    <t>40445254</t>
  </si>
  <si>
    <t>víčko plastové na sloupek D 70mm</t>
  </si>
  <si>
    <t>1630381846</t>
  </si>
  <si>
    <t>84</t>
  </si>
  <si>
    <t>915121121</t>
  </si>
  <si>
    <t>Vodorovné dopravní značení stříkané barvou vodící čára bílá šířky 250 mm přerušovaná základní</t>
  </si>
  <si>
    <t>-1062136190</t>
  </si>
  <si>
    <t>85</t>
  </si>
  <si>
    <t>915221121</t>
  </si>
  <si>
    <t>Vodorovné dopravní značení stříkaným plastem vodící čára bílá šířky 250 mm přerušovaná základní</t>
  </si>
  <si>
    <t>-1777248934</t>
  </si>
  <si>
    <t>88</t>
  </si>
  <si>
    <t>915611111</t>
  </si>
  <si>
    <t>Předznačení pro vodorovné značení stříkané barvou nebo prováděné z nátěrových hmot liniové dělicí čáry, vodicí proužky</t>
  </si>
  <si>
    <t>-2098697532</t>
  </si>
  <si>
    <t>89</t>
  </si>
  <si>
    <t>916131213</t>
  </si>
  <si>
    <t>Osazení silničního obrubníku betonového se zřízením lože, s vyplněním a zatřením spár cementovou maltou stojatého s boční opěrou z betonu prostého C 25/30-XF2, do lože z betonu prostého C 25/30-XF2</t>
  </si>
  <si>
    <t>-1028180353</t>
  </si>
  <si>
    <t>91</t>
  </si>
  <si>
    <t>59217031</t>
  </si>
  <si>
    <t>obrubník betonový silniční 1000x150x250mm</t>
  </si>
  <si>
    <t>-674995293</t>
  </si>
  <si>
    <t>92</t>
  </si>
  <si>
    <t>59217030</t>
  </si>
  <si>
    <t>obrubník betonový silniční přechodový 1000x150x150-250mm</t>
  </si>
  <si>
    <t>-614772525</t>
  </si>
  <si>
    <t>93</t>
  </si>
  <si>
    <t>916331112</t>
  </si>
  <si>
    <t>Osazení zahradního obrubníku betonového s ložem tl. od 50 do 100 mm z betonu prostého tř. C 25/30-XF2 s boční opěrou z betonu prostého tř. C 25/30-XF2</t>
  </si>
  <si>
    <t>-1729726030</t>
  </si>
  <si>
    <t>98</t>
  </si>
  <si>
    <t>919731122</t>
  </si>
  <si>
    <t>Zarovnání styčné plochy podkladu nebo krytu podél vybourané části komunikace nebo zpevněné plochy živičné tl. přes 50 do 100 mm</t>
  </si>
  <si>
    <t>333823841</t>
  </si>
  <si>
    <t>99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</si>
  <si>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</si>
  <si>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</si>
  <si>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-1590881375</t>
  </si>
  <si>
    <t>101</t>
  </si>
  <si>
    <t>919735112</t>
  </si>
  <si>
    <t>Řezání stávajícího živičného krytu nebo podkladu hloubky přes 50 do 100 mm</t>
  </si>
  <si>
    <t>1524603800</t>
  </si>
  <si>
    <t>102</t>
  </si>
  <si>
    <t>938908411</t>
  </si>
  <si>
    <t>Čištění vozovek splachováním vodou povrchu podkladu nebo krytu živičného, betonového nebo dlážděného</t>
  </si>
  <si>
    <t>-373921604</t>
  </si>
  <si>
    <t>103</t>
  </si>
  <si>
    <t>938909111</t>
  </si>
  <si>
    <t>Čištění vozovek metením bláta, prachu nebo hlinitého nánosu s odklizením na hromady na vzdálenost do 20 m nebo naložením na dopravní prostředek strojně povrchu podkladu nebo krytu štěrkového</t>
  </si>
  <si>
    <t>-770641409</t>
  </si>
  <si>
    <t>104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</si>
  <si>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</si>
  <si>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</si>
  <si>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1389768880</t>
  </si>
  <si>
    <t>105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</si>
  <si>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</si>
  <si>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</si>
  <si>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-1354641010</t>
  </si>
  <si>
    <t>106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</si>
  <si>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</si>
  <si>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</si>
  <si>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-466381652</t>
  </si>
  <si>
    <t>997</t>
  </si>
  <si>
    <t>Přesun sutě</t>
  </si>
  <si>
    <t>107</t>
  </si>
  <si>
    <t>997221551</t>
  </si>
  <si>
    <t>Vodorovná doprava suti bez naložení, ale se složením a s hrubým urovnáním ze sypkých materiálů, na vzdálenost do 1 km</t>
  </si>
  <si>
    <t>1698761741</t>
  </si>
  <si>
    <t>107a</t>
  </si>
  <si>
    <t>997221559</t>
  </si>
  <si>
    <t>Příplatek ZKD 1 km u vodorovné dopravy suti ze sypkých materiálů</t>
  </si>
  <si>
    <t>-2095885156</t>
  </si>
  <si>
    <t>108</t>
  </si>
  <si>
    <t>997221611</t>
  </si>
  <si>
    <t>Nakládání na dopravní prostředky pro vodorovnou dopravu suti</t>
  </si>
  <si>
    <t>998</t>
  </si>
  <si>
    <t>Přesun hmot</t>
  </si>
  <si>
    <t>110</t>
  </si>
  <si>
    <t>998225111</t>
  </si>
  <si>
    <t>Přesun hmot pro komunikace s krytem z kameniva, monolitickým betonovým nebo živičným dopravní vzdálenost do 200 m jakékoliv délky objektu</t>
  </si>
  <si>
    <t>2099288429</t>
  </si>
  <si>
    <t>VRN</t>
  </si>
  <si>
    <t>Vedlejší rozpočtové náklady</t>
  </si>
  <si>
    <t>111</t>
  </si>
  <si>
    <t>VRN1</t>
  </si>
  <si>
    <t>%</t>
  </si>
  <si>
    <t>-790071354</t>
  </si>
  <si>
    <t xml:space="preserve"> </t>
  </si>
  <si>
    <t>4a</t>
  </si>
  <si>
    <t>131151103</t>
  </si>
  <si>
    <t>Hloubení jam nezapažených v hornině třídy těžitelnosti I, skupiny 1 a 2 objem do 100 m3 strojně</t>
  </si>
  <si>
    <t>38a</t>
  </si>
  <si>
    <t>564740111</t>
  </si>
  <si>
    <t>Podklad z kameniva hrubého drceného vel. 16-32 mm tl 120 mm</t>
  </si>
  <si>
    <t>53a</t>
  </si>
  <si>
    <t>53b</t>
  </si>
  <si>
    <t>59246300</t>
  </si>
  <si>
    <t>59246301</t>
  </si>
  <si>
    <t>dlažba tvar obdélník betonová polovegetační tl. 80mm přírodní</t>
  </si>
  <si>
    <t>dlažba tvar obdélník betonová polovegetační tl. 80mm barevná</t>
  </si>
  <si>
    <t>Kanalizační potrubí z tvrdého PVC v otevřeném výkopu ve sklonu do 20 %, hladkého plnostěnného jednovrstvého DN do 200, včetně tvarovek</t>
  </si>
  <si>
    <t>Chránička prům. 110 mm</t>
  </si>
  <si>
    <t>95a</t>
  </si>
  <si>
    <t>95b</t>
  </si>
  <si>
    <t>95c</t>
  </si>
  <si>
    <t>95d</t>
  </si>
  <si>
    <t>919750110</t>
  </si>
  <si>
    <t>soub</t>
  </si>
  <si>
    <t>Odvodňovací žlab š. 100 mm s litinovým roštem D400, boční odtok, celk. dl. 4,5 m</t>
  </si>
  <si>
    <t>935931041</t>
  </si>
  <si>
    <t>Schodišťové prefa stupně</t>
  </si>
  <si>
    <t>919453015</t>
  </si>
  <si>
    <t>Kontrolní drenážní šachty plastové prům. 300 mm, poklop plastový A15</t>
  </si>
  <si>
    <t>919639001</t>
  </si>
  <si>
    <t>94a</t>
  </si>
  <si>
    <t>obrubník betonový parkový přírodní 500x50x200mm</t>
  </si>
  <si>
    <t>obrubník betonový parkový přírodní 500x80x250mm</t>
  </si>
  <si>
    <t>915231112</t>
  </si>
  <si>
    <t>88a</t>
  </si>
  <si>
    <t>Vodorovné dopravní značení přechody pro chodce, šipky, symboly bílá barva</t>
  </si>
  <si>
    <t>113107342</t>
  </si>
  <si>
    <t xml:space="preserve">Odstranění krytu živičného tl 100 mm strojně </t>
  </si>
  <si>
    <t>113107161</t>
  </si>
  <si>
    <t>Odstranění podkladu z kameniva drceného tl 100 mm strojně</t>
  </si>
  <si>
    <t>Vyčištění stok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</si>
</sst>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#,##0.00%"/>
    <numFmt numFmtId="166" formatCode="#,##0.00000"/>
    <numFmt numFmtId="167" formatCode="#,##0.000"/>
  </numFmts>
  <fonts count="25">
    <font>
      <sz val="8"/>
      <name val="Arial CE"/>
      <family val="2"/>
    </font>
    <font>
      <sz val="10"/>
      <name val="Arial"/>
      <family val="2"/>
    </font>
    <font>
      <sz val="8"/>
      <color rgb="FF3366FF"/>
      <name val="Arial CE"/>
      <family val="2"/>
    </font>
    <font>
      <sz val="8"/>
      <color rgb="FF000000"/>
      <name val="Arial CE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8"/>
      <color rgb="FF50505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Protection="1">
      <protection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" fontId="10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center" vertical="center"/>
    </xf>
    <xf numFmtId="4" fontId="12" fillId="2" borderId="6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4" fontId="15" fillId="0" borderId="9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vertical="center"/>
    </xf>
    <xf numFmtId="4" fontId="16" fillId="0" borderId="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4" xfId="0" applyBorder="1" applyAlignment="1">
      <alignment vertical="center"/>
    </xf>
    <xf numFmtId="166" fontId="18" fillId="0" borderId="4" xfId="0" applyNumberFormat="1" applyFont="1" applyBorder="1" applyAlignment="1">
      <alignment/>
    </xf>
    <xf numFmtId="166" fontId="18" fillId="0" borderId="14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/>
    </xf>
    <xf numFmtId="0" fontId="20" fillId="0" borderId="3" xfId="0" applyFont="1" applyBorder="1" applyAlignment="1">
      <alignment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6" fontId="20" fillId="0" borderId="16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" fontId="20" fillId="0" borderId="0" xfId="0" applyNumberFormat="1" applyFont="1" applyAlignment="1">
      <alignment vertical="center"/>
    </xf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167" fontId="13" fillId="0" borderId="17" xfId="0" applyNumberFormat="1" applyFont="1" applyBorder="1" applyAlignment="1" applyProtection="1">
      <alignment vertical="center"/>
      <protection locked="0"/>
    </xf>
    <xf numFmtId="4" fontId="13" fillId="0" borderId="17" xfId="0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166" fontId="17" fillId="0" borderId="0" xfId="0" applyNumberFormat="1" applyFont="1" applyBorder="1" applyAlignment="1">
      <alignment vertical="center"/>
    </xf>
    <xf numFmtId="166" fontId="17" fillId="0" borderId="16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67" fontId="22" fillId="0" borderId="0" xfId="0" applyNumberFormat="1" applyFont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167" fontId="23" fillId="0" borderId="17" xfId="0" applyNumberFormat="1" applyFont="1" applyBorder="1" applyAlignment="1" applyProtection="1">
      <alignment vertical="center"/>
      <protection locked="0"/>
    </xf>
    <xf numFmtId="4" fontId="23" fillId="0" borderId="17" xfId="0" applyNumberFormat="1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166" fontId="17" fillId="0" borderId="9" xfId="0" applyNumberFormat="1" applyFont="1" applyBorder="1" applyAlignment="1">
      <alignment vertical="center"/>
    </xf>
    <xf numFmtId="166" fontId="17" fillId="0" borderId="19" xfId="0" applyNumberFormat="1" applyFont="1" applyBorder="1" applyAlignment="1">
      <alignment vertical="center"/>
    </xf>
    <xf numFmtId="49" fontId="0" fillId="0" borderId="0" xfId="0" applyNumberFormat="1"/>
    <xf numFmtId="0" fontId="0" fillId="0" borderId="0" xfId="0" applyFont="1" applyAlignment="1">
      <alignment vertical="center"/>
    </xf>
    <xf numFmtId="0" fontId="13" fillId="0" borderId="17" xfId="0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167" fontId="13" fillId="0" borderId="17" xfId="0" applyNumberFormat="1" applyFont="1" applyFill="1" applyBorder="1" applyAlignment="1" applyProtection="1">
      <alignment vertical="center"/>
      <protection locked="0"/>
    </xf>
    <xf numFmtId="4" fontId="13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67" fontId="23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67" fontId="13" fillId="0" borderId="17" xfId="0" applyNumberFormat="1" applyFont="1" applyBorder="1" applyAlignment="1" applyProtection="1">
      <alignment vertical="center"/>
      <protection locked="0"/>
    </xf>
    <xf numFmtId="4" fontId="13" fillId="0" borderId="17" xfId="0" applyNumberFormat="1" applyFont="1" applyBorder="1" applyAlignment="1" applyProtection="1">
      <alignment vertical="center"/>
      <protection locked="0"/>
    </xf>
    <xf numFmtId="167" fontId="13" fillId="0" borderId="17" xfId="0" applyNumberFormat="1" applyFont="1" applyFill="1" applyBorder="1" applyAlignment="1" applyProtection="1">
      <alignment vertical="center"/>
      <protection locked="0"/>
    </xf>
    <xf numFmtId="4" fontId="13" fillId="0" borderId="17" xfId="0" applyNumberFormat="1" applyFont="1" applyFill="1" applyBorder="1" applyAlignment="1" applyProtection="1">
      <alignment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49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4" fontId="23" fillId="0" borderId="17" xfId="0" applyNumberFormat="1" applyFont="1" applyFill="1" applyBorder="1" applyAlignment="1" applyProtection="1">
      <alignment vertical="center"/>
      <protection locked="0"/>
    </xf>
    <xf numFmtId="167" fontId="23" fillId="0" borderId="17" xfId="0" applyNumberFormat="1" applyFont="1" applyBorder="1" applyAlignment="1" applyProtection="1">
      <alignment vertical="center"/>
      <protection locked="0"/>
    </xf>
    <xf numFmtId="4" fontId="23" fillId="0" borderId="17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0" borderId="0" xfId="0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7"/>
  <sheetViews>
    <sheetView showGridLines="0" tabSelected="1" workbookViewId="0" topLeftCell="A1">
      <selection activeCell="I22" sqref="I2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4.28125" style="0" customWidth="1"/>
    <col min="12" max="12" width="10.8515625" style="0" hidden="1" customWidth="1"/>
    <col min="13" max="13" width="9.28125" style="0" hidden="1" customWidth="1"/>
    <col min="14" max="17" width="14.140625" style="0" hidden="1" customWidth="1"/>
    <col min="18" max="18" width="16.28125" style="0" customWidth="1"/>
    <col min="19" max="42" width="9.140625" style="0" hidden="1" customWidth="1"/>
  </cols>
  <sheetData>
    <row r="1" ht="12">
      <c r="A1" s="1"/>
    </row>
    <row r="2" spans="11:32" ht="36.9" customHeight="1">
      <c r="K2" s="145" t="s">
        <v>0</v>
      </c>
      <c r="L2" s="146"/>
      <c r="M2" s="146"/>
      <c r="N2" s="146"/>
      <c r="O2" s="146"/>
      <c r="P2" s="146"/>
      <c r="Q2" s="146"/>
      <c r="R2" s="146"/>
      <c r="V2" s="2" t="s">
        <v>1</v>
      </c>
      <c r="AB2" s="3" t="s">
        <v>2</v>
      </c>
      <c r="AC2" s="3" t="s">
        <v>3</v>
      </c>
      <c r="AD2" s="3" t="s">
        <v>4</v>
      </c>
      <c r="AE2" s="3" t="s">
        <v>5</v>
      </c>
      <c r="AF2" s="3" t="s">
        <v>6</v>
      </c>
    </row>
    <row r="3" spans="2:32" ht="6.9" customHeight="1">
      <c r="B3" s="4"/>
      <c r="C3" s="5"/>
      <c r="D3" s="5"/>
      <c r="E3" s="5"/>
      <c r="F3" s="5"/>
      <c r="G3" s="5"/>
      <c r="H3" s="5"/>
      <c r="I3" s="5"/>
      <c r="J3" s="5"/>
      <c r="K3" s="6"/>
      <c r="V3" s="2" t="s">
        <v>7</v>
      </c>
      <c r="AB3" s="3" t="s">
        <v>8</v>
      </c>
      <c r="AC3" s="3" t="s">
        <v>9</v>
      </c>
      <c r="AD3" s="3" t="s">
        <v>4</v>
      </c>
      <c r="AE3" s="3" t="s">
        <v>10</v>
      </c>
      <c r="AF3" s="3" t="s">
        <v>6</v>
      </c>
    </row>
    <row r="4" spans="2:32" ht="24.9" customHeight="1">
      <c r="B4" s="6"/>
      <c r="D4" s="7" t="s">
        <v>11</v>
      </c>
      <c r="K4" s="6"/>
      <c r="L4" s="8" t="s">
        <v>12</v>
      </c>
      <c r="V4" s="2" t="s">
        <v>13</v>
      </c>
      <c r="AB4" s="3" t="s">
        <v>14</v>
      </c>
      <c r="AC4" s="3" t="s">
        <v>15</v>
      </c>
      <c r="AD4" s="3" t="s">
        <v>16</v>
      </c>
      <c r="AE4" s="3" t="s">
        <v>17</v>
      </c>
      <c r="AF4" s="3" t="s">
        <v>6</v>
      </c>
    </row>
    <row r="5" spans="2:32" ht="6.9" customHeight="1">
      <c r="B5" s="6"/>
      <c r="K5" s="6"/>
      <c r="AB5" s="3" t="s">
        <v>18</v>
      </c>
      <c r="AC5" s="3" t="s">
        <v>19</v>
      </c>
      <c r="AD5" s="3" t="s">
        <v>16</v>
      </c>
      <c r="AE5" s="3" t="s">
        <v>20</v>
      </c>
      <c r="AF5" s="3" t="s">
        <v>6</v>
      </c>
    </row>
    <row r="6" spans="2:32" ht="12" customHeight="1">
      <c r="B6" s="6"/>
      <c r="D6" s="9" t="s">
        <v>21</v>
      </c>
      <c r="K6" s="6"/>
      <c r="AB6" s="3" t="s">
        <v>22</v>
      </c>
      <c r="AC6" s="3" t="s">
        <v>23</v>
      </c>
      <c r="AD6" s="3" t="s">
        <v>24</v>
      </c>
      <c r="AE6" s="3" t="s">
        <v>25</v>
      </c>
      <c r="AF6" s="3" t="s">
        <v>6</v>
      </c>
    </row>
    <row r="7" spans="2:32" ht="16.5" customHeight="1">
      <c r="B7" s="6"/>
      <c r="E7" s="143" t="s">
        <v>26</v>
      </c>
      <c r="F7" s="144"/>
      <c r="G7" s="144"/>
      <c r="H7" s="144"/>
      <c r="K7" s="6"/>
      <c r="AB7" s="3" t="s">
        <v>27</v>
      </c>
      <c r="AC7" s="3" t="s">
        <v>28</v>
      </c>
      <c r="AD7" s="3" t="s">
        <v>16</v>
      </c>
      <c r="AE7" s="3" t="s">
        <v>29</v>
      </c>
      <c r="AF7" s="3" t="s">
        <v>6</v>
      </c>
    </row>
    <row r="8" spans="1:32" s="13" customFormat="1" ht="12" customHeight="1">
      <c r="A8" s="10"/>
      <c r="B8" s="11"/>
      <c r="C8" s="10"/>
      <c r="D8" s="9" t="s">
        <v>30</v>
      </c>
      <c r="E8" s="10"/>
      <c r="F8" s="10"/>
      <c r="G8" s="10"/>
      <c r="H8" s="10"/>
      <c r="I8" s="10"/>
      <c r="J8" s="10"/>
      <c r="K8" s="12"/>
      <c r="P8" s="10"/>
      <c r="Q8" s="10"/>
      <c r="R8" s="10"/>
      <c r="AB8" s="3" t="s">
        <v>31</v>
      </c>
      <c r="AC8" s="3" t="s">
        <v>32</v>
      </c>
      <c r="AD8" s="3" t="s">
        <v>16</v>
      </c>
      <c r="AE8" s="3" t="s">
        <v>33</v>
      </c>
      <c r="AF8" s="3" t="s">
        <v>6</v>
      </c>
    </row>
    <row r="9" spans="1:32" s="13" customFormat="1" ht="16.5" customHeight="1">
      <c r="A9" s="10"/>
      <c r="B9" s="11"/>
      <c r="C9" s="10"/>
      <c r="D9" s="10"/>
      <c r="E9" s="141" t="s">
        <v>34</v>
      </c>
      <c r="F9" s="142"/>
      <c r="G9" s="142"/>
      <c r="H9" s="142"/>
      <c r="I9" s="10"/>
      <c r="J9" s="10"/>
      <c r="K9" s="12"/>
      <c r="P9" s="10"/>
      <c r="Q9" s="10"/>
      <c r="R9" s="10"/>
      <c r="AB9" s="3" t="s">
        <v>35</v>
      </c>
      <c r="AC9" s="3" t="s">
        <v>36</v>
      </c>
      <c r="AD9" s="3" t="s">
        <v>16</v>
      </c>
      <c r="AE9" s="3" t="s">
        <v>37</v>
      </c>
      <c r="AF9" s="3" t="s">
        <v>6</v>
      </c>
    </row>
    <row r="10" spans="1:32" s="13" customFormat="1" ht="12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2"/>
      <c r="P10" s="10"/>
      <c r="Q10" s="10"/>
      <c r="R10" s="10"/>
      <c r="AB10" s="3" t="s">
        <v>38</v>
      </c>
      <c r="AC10" s="3" t="s">
        <v>39</v>
      </c>
      <c r="AD10" s="3" t="s">
        <v>16</v>
      </c>
      <c r="AE10" s="3" t="s">
        <v>40</v>
      </c>
      <c r="AF10" s="3" t="s">
        <v>6</v>
      </c>
    </row>
    <row r="11" spans="1:32" s="13" customFormat="1" ht="12" customHeight="1">
      <c r="A11" s="10"/>
      <c r="B11" s="11"/>
      <c r="C11" s="10"/>
      <c r="D11" s="9" t="s">
        <v>41</v>
      </c>
      <c r="E11" s="10"/>
      <c r="F11" s="15" t="s">
        <v>42</v>
      </c>
      <c r="G11" s="10"/>
      <c r="H11" s="10"/>
      <c r="I11" s="9" t="s">
        <v>43</v>
      </c>
      <c r="J11" s="15" t="s">
        <v>44</v>
      </c>
      <c r="K11" s="12"/>
      <c r="P11" s="10"/>
      <c r="Q11" s="10"/>
      <c r="R11" s="10"/>
      <c r="AB11" s="3" t="s">
        <v>45</v>
      </c>
      <c r="AC11" s="3" t="s">
        <v>46</v>
      </c>
      <c r="AD11" s="3" t="s">
        <v>16</v>
      </c>
      <c r="AE11" s="3" t="s">
        <v>47</v>
      </c>
      <c r="AF11" s="3" t="s">
        <v>6</v>
      </c>
    </row>
    <row r="12" spans="1:32" s="13" customFormat="1" ht="12" customHeight="1">
      <c r="A12" s="10"/>
      <c r="B12" s="11"/>
      <c r="C12" s="10"/>
      <c r="D12" s="9" t="s">
        <v>48</v>
      </c>
      <c r="E12" s="10"/>
      <c r="F12" s="15" t="s">
        <v>49</v>
      </c>
      <c r="G12" s="10"/>
      <c r="H12" s="10"/>
      <c r="I12" s="9" t="s">
        <v>50</v>
      </c>
      <c r="J12" s="16">
        <v>44270</v>
      </c>
      <c r="K12" s="12"/>
      <c r="P12" s="10"/>
      <c r="Q12" s="10"/>
      <c r="R12" s="10"/>
      <c r="AB12" s="3" t="s">
        <v>51</v>
      </c>
      <c r="AC12" s="3" t="s">
        <v>52</v>
      </c>
      <c r="AD12" s="3" t="s">
        <v>4</v>
      </c>
      <c r="AE12" s="3" t="s">
        <v>53</v>
      </c>
      <c r="AF12" s="3" t="s">
        <v>6</v>
      </c>
    </row>
    <row r="13" spans="1:32" s="13" customFormat="1" ht="10.95" customHeight="1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2"/>
      <c r="P13" s="10"/>
      <c r="Q13" s="10"/>
      <c r="R13" s="10"/>
      <c r="AB13" s="3" t="s">
        <v>54</v>
      </c>
      <c r="AC13" s="3" t="s">
        <v>55</v>
      </c>
      <c r="AD13" s="3" t="s">
        <v>4</v>
      </c>
      <c r="AE13" s="3" t="s">
        <v>56</v>
      </c>
      <c r="AF13" s="3" t="s">
        <v>6</v>
      </c>
    </row>
    <row r="14" spans="1:32" s="13" customFormat="1" ht="12" customHeight="1">
      <c r="A14" s="10"/>
      <c r="B14" s="11"/>
      <c r="C14" s="10"/>
      <c r="D14" s="9" t="s">
        <v>57</v>
      </c>
      <c r="E14" s="10"/>
      <c r="F14" s="10"/>
      <c r="G14" s="10"/>
      <c r="H14" s="10"/>
      <c r="I14" s="9" t="s">
        <v>58</v>
      </c>
      <c r="J14" s="15" t="s">
        <v>44</v>
      </c>
      <c r="K14" s="12"/>
      <c r="P14" s="10"/>
      <c r="Q14" s="10"/>
      <c r="R14" s="10"/>
      <c r="AB14" s="3" t="s">
        <v>59</v>
      </c>
      <c r="AC14" s="3" t="s">
        <v>60</v>
      </c>
      <c r="AD14" s="3" t="s">
        <v>4</v>
      </c>
      <c r="AE14" s="3" t="s">
        <v>61</v>
      </c>
      <c r="AF14" s="3" t="s">
        <v>6</v>
      </c>
    </row>
    <row r="15" spans="1:32" s="13" customFormat="1" ht="18" customHeight="1">
      <c r="A15" s="10"/>
      <c r="B15" s="11"/>
      <c r="C15" s="10"/>
      <c r="D15" s="10"/>
      <c r="E15" s="15" t="s">
        <v>62</v>
      </c>
      <c r="F15" s="10"/>
      <c r="G15" s="10"/>
      <c r="H15" s="10"/>
      <c r="I15" s="9" t="s">
        <v>63</v>
      </c>
      <c r="J15" s="15" t="s">
        <v>44</v>
      </c>
      <c r="K15" s="12"/>
      <c r="P15" s="10"/>
      <c r="Q15" s="10"/>
      <c r="R15" s="10"/>
      <c r="AB15" s="3" t="s">
        <v>64</v>
      </c>
      <c r="AC15" s="3" t="s">
        <v>65</v>
      </c>
      <c r="AD15" s="3" t="s">
        <v>4</v>
      </c>
      <c r="AE15" s="3" t="s">
        <v>66</v>
      </c>
      <c r="AF15" s="3" t="s">
        <v>6</v>
      </c>
    </row>
    <row r="16" spans="1:32" s="13" customFormat="1" ht="6.9" customHeight="1">
      <c r="A16" s="10"/>
      <c r="B16" s="11"/>
      <c r="C16" s="10"/>
      <c r="D16" s="10"/>
      <c r="E16" s="10"/>
      <c r="F16" s="10"/>
      <c r="G16" s="10"/>
      <c r="H16" s="10"/>
      <c r="I16" s="10"/>
      <c r="J16" s="10"/>
      <c r="K16" s="12"/>
      <c r="P16" s="10"/>
      <c r="Q16" s="10"/>
      <c r="R16" s="10"/>
      <c r="AB16" s="3" t="s">
        <v>67</v>
      </c>
      <c r="AC16" s="3" t="s">
        <v>68</v>
      </c>
      <c r="AD16" s="3" t="s">
        <v>4</v>
      </c>
      <c r="AE16" s="3" t="s">
        <v>69</v>
      </c>
      <c r="AF16" s="3" t="s">
        <v>6</v>
      </c>
    </row>
    <row r="17" spans="1:32" s="13" customFormat="1" ht="12" customHeight="1">
      <c r="A17" s="10"/>
      <c r="B17" s="11"/>
      <c r="C17" s="10"/>
      <c r="D17" s="9" t="s">
        <v>70</v>
      </c>
      <c r="E17" s="10"/>
      <c r="F17" s="10"/>
      <c r="G17" s="10"/>
      <c r="H17" s="10"/>
      <c r="I17" s="9" t="s">
        <v>58</v>
      </c>
      <c r="J17" s="15" t="s">
        <v>44</v>
      </c>
      <c r="K17" s="12"/>
      <c r="P17" s="10"/>
      <c r="Q17" s="10"/>
      <c r="R17" s="10"/>
      <c r="AB17" s="3" t="s">
        <v>71</v>
      </c>
      <c r="AC17" s="3" t="s">
        <v>72</v>
      </c>
      <c r="AD17" s="3" t="s">
        <v>4</v>
      </c>
      <c r="AE17" s="3" t="s">
        <v>73</v>
      </c>
      <c r="AF17" s="3" t="s">
        <v>6</v>
      </c>
    </row>
    <row r="18" spans="1:32" s="13" customFormat="1" ht="18" customHeight="1">
      <c r="A18" s="10"/>
      <c r="B18" s="11"/>
      <c r="C18" s="10"/>
      <c r="D18" s="10"/>
      <c r="E18" s="147" t="s">
        <v>468</v>
      </c>
      <c r="F18" s="147"/>
      <c r="G18" s="147"/>
      <c r="H18" s="147"/>
      <c r="I18" s="9" t="s">
        <v>63</v>
      </c>
      <c r="J18" s="15" t="s">
        <v>44</v>
      </c>
      <c r="K18" s="12"/>
      <c r="P18" s="10"/>
      <c r="Q18" s="10"/>
      <c r="R18" s="10"/>
      <c r="AB18" s="3" t="s">
        <v>74</v>
      </c>
      <c r="AC18" s="3" t="s">
        <v>75</v>
      </c>
      <c r="AD18" s="3" t="s">
        <v>4</v>
      </c>
      <c r="AE18" s="3" t="s">
        <v>76</v>
      </c>
      <c r="AF18" s="3" t="s">
        <v>6</v>
      </c>
    </row>
    <row r="19" spans="1:32" s="13" customFormat="1" ht="6.9" customHeight="1">
      <c r="A19" s="10"/>
      <c r="B19" s="11"/>
      <c r="C19" s="10"/>
      <c r="D19" s="10"/>
      <c r="E19" s="10"/>
      <c r="F19" s="10"/>
      <c r="G19" s="10"/>
      <c r="H19" s="10"/>
      <c r="I19" s="10"/>
      <c r="J19" s="10"/>
      <c r="K19" s="12"/>
      <c r="P19" s="10"/>
      <c r="Q19" s="10"/>
      <c r="R19" s="10"/>
      <c r="AB19" s="3" t="s">
        <v>77</v>
      </c>
      <c r="AC19" s="3" t="s">
        <v>78</v>
      </c>
      <c r="AD19" s="3" t="s">
        <v>4</v>
      </c>
      <c r="AE19" s="3" t="s">
        <v>79</v>
      </c>
      <c r="AF19" s="3" t="s">
        <v>6</v>
      </c>
    </row>
    <row r="20" spans="1:32" s="13" customFormat="1" ht="12" customHeight="1">
      <c r="A20" s="10"/>
      <c r="B20" s="11"/>
      <c r="C20" s="10"/>
      <c r="D20" s="9" t="s">
        <v>80</v>
      </c>
      <c r="E20" s="10"/>
      <c r="F20" s="10"/>
      <c r="G20" s="10"/>
      <c r="H20" s="10"/>
      <c r="I20" s="9" t="s">
        <v>58</v>
      </c>
      <c r="J20" s="15" t="s">
        <v>44</v>
      </c>
      <c r="K20" s="12"/>
      <c r="P20" s="10"/>
      <c r="Q20" s="10"/>
      <c r="R20" s="10"/>
      <c r="AB20" s="3" t="s">
        <v>81</v>
      </c>
      <c r="AC20" s="3" t="s">
        <v>82</v>
      </c>
      <c r="AD20" s="3" t="s">
        <v>4</v>
      </c>
      <c r="AE20" s="3" t="s">
        <v>83</v>
      </c>
      <c r="AF20" s="3" t="s">
        <v>6</v>
      </c>
    </row>
    <row r="21" spans="1:18" s="13" customFormat="1" ht="18" customHeight="1">
      <c r="A21" s="10"/>
      <c r="B21" s="11"/>
      <c r="C21" s="10"/>
      <c r="D21" s="10"/>
      <c r="E21" s="15" t="s">
        <v>84</v>
      </c>
      <c r="F21" s="10"/>
      <c r="G21" s="10"/>
      <c r="H21" s="10"/>
      <c r="I21" s="9" t="s">
        <v>63</v>
      </c>
      <c r="J21" s="15" t="s">
        <v>44</v>
      </c>
      <c r="K21" s="12"/>
      <c r="P21" s="10"/>
      <c r="Q21" s="10"/>
      <c r="R21" s="10"/>
    </row>
    <row r="22" spans="1:18" s="13" customFormat="1" ht="6.9" customHeight="1">
      <c r="A22" s="10"/>
      <c r="B22" s="11"/>
      <c r="C22" s="10"/>
      <c r="D22" s="10"/>
      <c r="E22" s="10"/>
      <c r="F22" s="10"/>
      <c r="G22" s="10"/>
      <c r="H22" s="10"/>
      <c r="I22" s="10"/>
      <c r="J22" s="10"/>
      <c r="K22" s="12"/>
      <c r="P22" s="10"/>
      <c r="Q22" s="10"/>
      <c r="R22" s="10"/>
    </row>
    <row r="23" spans="1:18" s="13" customFormat="1" ht="12" customHeight="1">
      <c r="A23" s="10"/>
      <c r="B23" s="11"/>
      <c r="C23" s="10"/>
      <c r="D23" s="9" t="s">
        <v>85</v>
      </c>
      <c r="E23" s="10"/>
      <c r="F23" s="10"/>
      <c r="G23" s="10"/>
      <c r="H23" s="10"/>
      <c r="I23" s="9" t="s">
        <v>58</v>
      </c>
      <c r="J23" s="15" t="s">
        <v>44</v>
      </c>
      <c r="K23" s="12"/>
      <c r="P23" s="10"/>
      <c r="Q23" s="10"/>
      <c r="R23" s="10"/>
    </row>
    <row r="24" spans="1:18" s="13" customFormat="1" ht="18" customHeight="1">
      <c r="A24" s="10"/>
      <c r="B24" s="11"/>
      <c r="C24" s="10"/>
      <c r="D24" s="10"/>
      <c r="E24" s="15"/>
      <c r="F24" s="10"/>
      <c r="G24" s="10"/>
      <c r="H24" s="10"/>
      <c r="I24" s="9" t="s">
        <v>63</v>
      </c>
      <c r="J24" s="15" t="s">
        <v>44</v>
      </c>
      <c r="K24" s="12"/>
      <c r="P24" s="10"/>
      <c r="Q24" s="10"/>
      <c r="R24" s="10"/>
    </row>
    <row r="25" spans="1:18" s="13" customFormat="1" ht="6.9" customHeight="1">
      <c r="A25" s="10"/>
      <c r="B25" s="11"/>
      <c r="C25" s="10"/>
      <c r="D25" s="10"/>
      <c r="E25" s="10"/>
      <c r="F25" s="10"/>
      <c r="G25" s="10"/>
      <c r="H25" s="10"/>
      <c r="I25" s="10"/>
      <c r="J25" s="10"/>
      <c r="K25" s="12"/>
      <c r="P25" s="10"/>
      <c r="Q25" s="10"/>
      <c r="R25" s="10"/>
    </row>
    <row r="26" spans="1:18" s="13" customFormat="1" ht="12" customHeight="1">
      <c r="A26" s="10"/>
      <c r="B26" s="11"/>
      <c r="C26" s="10"/>
      <c r="D26" s="9" t="s">
        <v>86</v>
      </c>
      <c r="E26" s="10"/>
      <c r="F26" s="10"/>
      <c r="G26" s="10"/>
      <c r="H26" s="10"/>
      <c r="I26" s="10"/>
      <c r="J26" s="10"/>
      <c r="K26" s="12"/>
      <c r="P26" s="10"/>
      <c r="Q26" s="10"/>
      <c r="R26" s="10"/>
    </row>
    <row r="27" spans="1:18" s="20" customFormat="1" ht="47.25" customHeight="1">
      <c r="A27" s="17"/>
      <c r="B27" s="18"/>
      <c r="C27" s="17"/>
      <c r="D27" s="17"/>
      <c r="E27" s="148"/>
      <c r="F27" s="148"/>
      <c r="G27" s="148"/>
      <c r="H27" s="148"/>
      <c r="I27" s="17"/>
      <c r="J27" s="17"/>
      <c r="K27" s="19"/>
      <c r="P27" s="17"/>
      <c r="Q27" s="17"/>
      <c r="R27" s="17"/>
    </row>
    <row r="28" spans="1:18" s="13" customFormat="1" ht="6.9" customHeight="1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2"/>
      <c r="P28" s="10"/>
      <c r="Q28" s="10"/>
      <c r="R28" s="10"/>
    </row>
    <row r="29" spans="1:18" s="13" customFormat="1" ht="6.9" customHeight="1">
      <c r="A29" s="10"/>
      <c r="B29" s="11"/>
      <c r="C29" s="10"/>
      <c r="D29" s="21"/>
      <c r="E29" s="21"/>
      <c r="F29" s="21"/>
      <c r="G29" s="21"/>
      <c r="H29" s="21"/>
      <c r="I29" s="21"/>
      <c r="J29" s="21"/>
      <c r="K29" s="12"/>
      <c r="P29" s="10"/>
      <c r="Q29" s="10"/>
      <c r="R29" s="10"/>
    </row>
    <row r="30" spans="1:18" s="13" customFormat="1" ht="25.35" customHeight="1">
      <c r="A30" s="10"/>
      <c r="B30" s="11"/>
      <c r="C30" s="10"/>
      <c r="D30" s="22" t="s">
        <v>87</v>
      </c>
      <c r="E30" s="10"/>
      <c r="F30" s="10"/>
      <c r="G30" s="10"/>
      <c r="H30" s="10"/>
      <c r="I30" s="10"/>
      <c r="J30" s="23">
        <f>ROUND(J90,2)</f>
        <v>0</v>
      </c>
      <c r="K30" s="12"/>
      <c r="P30" s="10"/>
      <c r="Q30" s="10"/>
      <c r="R30" s="10"/>
    </row>
    <row r="31" spans="1:18" s="13" customFormat="1" ht="6.9" customHeight="1">
      <c r="A31" s="10"/>
      <c r="B31" s="11"/>
      <c r="C31" s="10"/>
      <c r="D31" s="21"/>
      <c r="E31" s="21"/>
      <c r="F31" s="21"/>
      <c r="G31" s="21"/>
      <c r="H31" s="21"/>
      <c r="I31" s="21"/>
      <c r="J31" s="21"/>
      <c r="K31" s="12"/>
      <c r="P31" s="10"/>
      <c r="Q31" s="10"/>
      <c r="R31" s="10"/>
    </row>
    <row r="32" spans="1:18" s="13" customFormat="1" ht="14.4" customHeight="1">
      <c r="A32" s="10"/>
      <c r="B32" s="11"/>
      <c r="C32" s="10"/>
      <c r="D32" s="10"/>
      <c r="E32" s="10"/>
      <c r="F32" s="24" t="s">
        <v>88</v>
      </c>
      <c r="G32" s="10"/>
      <c r="H32" s="10"/>
      <c r="I32" s="24" t="s">
        <v>89</v>
      </c>
      <c r="J32" s="24" t="s">
        <v>90</v>
      </c>
      <c r="K32" s="12"/>
      <c r="P32" s="10"/>
      <c r="Q32" s="10"/>
      <c r="R32" s="10"/>
    </row>
    <row r="33" spans="1:18" s="13" customFormat="1" ht="14.4" customHeight="1">
      <c r="A33" s="10"/>
      <c r="B33" s="11"/>
      <c r="C33" s="10"/>
      <c r="D33" s="25" t="s">
        <v>91</v>
      </c>
      <c r="E33" s="9" t="s">
        <v>92</v>
      </c>
      <c r="F33" s="26">
        <f>J30</f>
        <v>0</v>
      </c>
      <c r="G33" s="10"/>
      <c r="H33" s="10"/>
      <c r="I33" s="27">
        <v>0.21</v>
      </c>
      <c r="J33" s="26">
        <f>ROUND(F33*I33,2)</f>
        <v>0</v>
      </c>
      <c r="K33" s="12"/>
      <c r="P33" s="10"/>
      <c r="Q33" s="10"/>
      <c r="R33" s="10"/>
    </row>
    <row r="34" spans="1:18" s="13" customFormat="1" ht="14.4" customHeight="1">
      <c r="A34" s="10"/>
      <c r="B34" s="11"/>
      <c r="C34" s="10"/>
      <c r="D34" s="10"/>
      <c r="E34" s="9" t="s">
        <v>93</v>
      </c>
      <c r="F34" s="26">
        <f>ROUND((SUM(AH90:AH192)),2)</f>
        <v>0</v>
      </c>
      <c r="G34" s="10"/>
      <c r="H34" s="10"/>
      <c r="I34" s="27">
        <v>0.15</v>
      </c>
      <c r="J34" s="26">
        <f>ROUND(((SUM(AH90:AH192))*I34),2)</f>
        <v>0</v>
      </c>
      <c r="K34" s="12"/>
      <c r="P34" s="10"/>
      <c r="Q34" s="10"/>
      <c r="R34" s="10"/>
    </row>
    <row r="35" spans="1:18" s="13" customFormat="1" ht="14.4" customHeight="1" hidden="1">
      <c r="A35" s="10"/>
      <c r="B35" s="11"/>
      <c r="C35" s="10"/>
      <c r="D35" s="10"/>
      <c r="E35" s="9" t="s">
        <v>94</v>
      </c>
      <c r="F35" s="26">
        <f>ROUND((SUM(AI90:AI192)),2)</f>
        <v>0</v>
      </c>
      <c r="G35" s="10"/>
      <c r="H35" s="10"/>
      <c r="I35" s="27">
        <v>0.21</v>
      </c>
      <c r="J35" s="26">
        <f>0</f>
        <v>0</v>
      </c>
      <c r="K35" s="12"/>
      <c r="P35" s="10"/>
      <c r="Q35" s="10"/>
      <c r="R35" s="10"/>
    </row>
    <row r="36" spans="1:18" s="13" customFormat="1" ht="14.4" customHeight="1" hidden="1">
      <c r="A36" s="10"/>
      <c r="B36" s="11"/>
      <c r="C36" s="10"/>
      <c r="D36" s="10"/>
      <c r="E36" s="9" t="s">
        <v>95</v>
      </c>
      <c r="F36" s="26">
        <f>ROUND((SUM(AJ90:AJ192)),2)</f>
        <v>0</v>
      </c>
      <c r="G36" s="10"/>
      <c r="H36" s="10"/>
      <c r="I36" s="27">
        <v>0.15</v>
      </c>
      <c r="J36" s="26">
        <f>0</f>
        <v>0</v>
      </c>
      <c r="K36" s="12"/>
      <c r="P36" s="10"/>
      <c r="Q36" s="10"/>
      <c r="R36" s="10"/>
    </row>
    <row r="37" spans="1:18" s="13" customFormat="1" ht="14.4" customHeight="1" hidden="1">
      <c r="A37" s="10"/>
      <c r="B37" s="11"/>
      <c r="C37" s="10"/>
      <c r="D37" s="10"/>
      <c r="E37" s="9" t="s">
        <v>96</v>
      </c>
      <c r="F37" s="26">
        <f>ROUND((SUM(AK90:AK192)),2)</f>
        <v>0</v>
      </c>
      <c r="G37" s="10"/>
      <c r="H37" s="10"/>
      <c r="I37" s="27">
        <v>0</v>
      </c>
      <c r="J37" s="26">
        <f>0</f>
        <v>0</v>
      </c>
      <c r="K37" s="12"/>
      <c r="P37" s="10"/>
      <c r="Q37" s="10"/>
      <c r="R37" s="10"/>
    </row>
    <row r="38" spans="1:18" s="13" customFormat="1" ht="6.9" customHeight="1">
      <c r="A38" s="10"/>
      <c r="B38" s="11"/>
      <c r="C38" s="10"/>
      <c r="D38" s="10"/>
      <c r="E38" s="10"/>
      <c r="F38" s="10"/>
      <c r="G38" s="10"/>
      <c r="H38" s="10"/>
      <c r="I38" s="10"/>
      <c r="J38" s="10"/>
      <c r="K38" s="12"/>
      <c r="P38" s="10"/>
      <c r="Q38" s="10"/>
      <c r="R38" s="10"/>
    </row>
    <row r="39" spans="1:18" s="13" customFormat="1" ht="25.35" customHeight="1">
      <c r="A39" s="10"/>
      <c r="B39" s="11"/>
      <c r="C39" s="28"/>
      <c r="D39" s="29" t="s">
        <v>97</v>
      </c>
      <c r="E39" s="30"/>
      <c r="F39" s="30"/>
      <c r="G39" s="31" t="s">
        <v>98</v>
      </c>
      <c r="H39" s="32" t="s">
        <v>99</v>
      </c>
      <c r="I39" s="30"/>
      <c r="J39" s="33">
        <f>SUM(J30:J37)</f>
        <v>0</v>
      </c>
      <c r="K39" s="12"/>
      <c r="P39" s="10"/>
      <c r="Q39" s="10"/>
      <c r="R39" s="10"/>
    </row>
    <row r="40" spans="1:18" s="13" customFormat="1" ht="14.4" customHeight="1">
      <c r="A40" s="10"/>
      <c r="B40" s="34"/>
      <c r="C40" s="35"/>
      <c r="D40" s="35"/>
      <c r="E40" s="35"/>
      <c r="F40" s="35"/>
      <c r="G40" s="35"/>
      <c r="H40" s="35"/>
      <c r="I40" s="35"/>
      <c r="J40" s="35"/>
      <c r="K40" s="12"/>
      <c r="P40" s="10"/>
      <c r="Q40" s="10"/>
      <c r="R40" s="10"/>
    </row>
    <row r="44" spans="1:18" s="13" customFormat="1" ht="6.9" customHeight="1">
      <c r="A44" s="10"/>
      <c r="B44" s="36"/>
      <c r="C44" s="37"/>
      <c r="D44" s="37"/>
      <c r="E44" s="37"/>
      <c r="F44" s="37"/>
      <c r="G44" s="37"/>
      <c r="H44" s="37"/>
      <c r="I44" s="37"/>
      <c r="J44" s="37"/>
      <c r="K44" s="12"/>
      <c r="P44" s="10"/>
      <c r="Q44" s="10"/>
      <c r="R44" s="10"/>
    </row>
    <row r="45" spans="1:18" s="13" customFormat="1" ht="24.9" customHeight="1">
      <c r="A45" s="10"/>
      <c r="B45" s="11"/>
      <c r="C45" s="7" t="s">
        <v>100</v>
      </c>
      <c r="D45" s="10"/>
      <c r="E45" s="10"/>
      <c r="F45" s="10"/>
      <c r="G45" s="10"/>
      <c r="H45" s="10"/>
      <c r="I45" s="10"/>
      <c r="J45" s="10"/>
      <c r="K45" s="12"/>
      <c r="P45" s="10"/>
      <c r="Q45" s="10"/>
      <c r="R45" s="10"/>
    </row>
    <row r="46" spans="1:18" s="13" customFormat="1" ht="6.9" customHeight="1">
      <c r="A46" s="10"/>
      <c r="B46" s="11"/>
      <c r="C46" s="10"/>
      <c r="D46" s="10"/>
      <c r="E46" s="10"/>
      <c r="F46" s="10"/>
      <c r="G46" s="10"/>
      <c r="H46" s="10"/>
      <c r="I46" s="10"/>
      <c r="J46" s="10"/>
      <c r="K46" s="12"/>
      <c r="P46" s="10"/>
      <c r="Q46" s="10"/>
      <c r="R46" s="10"/>
    </row>
    <row r="47" spans="1:18" s="13" customFormat="1" ht="12" customHeight="1">
      <c r="A47" s="10"/>
      <c r="B47" s="11"/>
      <c r="C47" s="9" t="s">
        <v>21</v>
      </c>
      <c r="D47" s="10"/>
      <c r="E47" s="10"/>
      <c r="F47" s="10"/>
      <c r="G47" s="10"/>
      <c r="H47" s="10"/>
      <c r="I47" s="10"/>
      <c r="J47" s="10"/>
      <c r="K47" s="12"/>
      <c r="P47" s="10"/>
      <c r="Q47" s="10"/>
      <c r="R47" s="10"/>
    </row>
    <row r="48" spans="1:18" s="13" customFormat="1" ht="16.5" customHeight="1">
      <c r="A48" s="10"/>
      <c r="B48" s="11"/>
      <c r="C48" s="10"/>
      <c r="D48" s="10"/>
      <c r="E48" s="143" t="str">
        <f>E7</f>
        <v>Benešov, sportovní areál SLADOVKA_revize_R02</v>
      </c>
      <c r="F48" s="144"/>
      <c r="G48" s="144"/>
      <c r="H48" s="144"/>
      <c r="I48" s="10"/>
      <c r="J48" s="10"/>
      <c r="K48" s="12"/>
      <c r="P48" s="10"/>
      <c r="Q48" s="10"/>
      <c r="R48" s="10"/>
    </row>
    <row r="49" spans="1:18" s="13" customFormat="1" ht="12" customHeight="1">
      <c r="A49" s="10"/>
      <c r="B49" s="11"/>
      <c r="C49" s="9" t="s">
        <v>30</v>
      </c>
      <c r="D49" s="10"/>
      <c r="E49" s="10"/>
      <c r="F49" s="10"/>
      <c r="G49" s="10"/>
      <c r="H49" s="10"/>
      <c r="I49" s="10"/>
      <c r="J49" s="10"/>
      <c r="K49" s="12"/>
      <c r="P49" s="10"/>
      <c r="Q49" s="10"/>
      <c r="R49" s="10"/>
    </row>
    <row r="50" spans="1:18" s="13" customFormat="1" ht="16.5" customHeight="1">
      <c r="A50" s="10"/>
      <c r="B50" s="11"/>
      <c r="C50" s="10"/>
      <c r="D50" s="10"/>
      <c r="E50" s="141" t="str">
        <f>E9</f>
        <v>SO 101 - Komunikace a parkovací plocha U TRIBUNY</v>
      </c>
      <c r="F50" s="142"/>
      <c r="G50" s="142"/>
      <c r="H50" s="142"/>
      <c r="I50" s="10"/>
      <c r="J50" s="10"/>
      <c r="K50" s="12"/>
      <c r="P50" s="10"/>
      <c r="Q50" s="10"/>
      <c r="R50" s="10"/>
    </row>
    <row r="51" spans="1:18" s="13" customFormat="1" ht="6.9" customHeight="1">
      <c r="A51" s="10"/>
      <c r="B51" s="11"/>
      <c r="C51" s="10"/>
      <c r="D51" s="10"/>
      <c r="E51" s="10"/>
      <c r="F51" s="10"/>
      <c r="G51" s="10"/>
      <c r="H51" s="10"/>
      <c r="I51" s="10"/>
      <c r="J51" s="10"/>
      <c r="K51" s="12"/>
      <c r="P51" s="10"/>
      <c r="Q51" s="10"/>
      <c r="R51" s="10"/>
    </row>
    <row r="52" spans="1:18" s="13" customFormat="1" ht="12" customHeight="1">
      <c r="A52" s="10"/>
      <c r="B52" s="11"/>
      <c r="C52" s="9" t="s">
        <v>48</v>
      </c>
      <c r="D52" s="10"/>
      <c r="E52" s="10"/>
      <c r="F52" s="15" t="str">
        <f>F12</f>
        <v>Benešov u Prahy</v>
      </c>
      <c r="G52" s="10"/>
      <c r="H52" s="10"/>
      <c r="I52" s="9" t="s">
        <v>50</v>
      </c>
      <c r="J52" s="16">
        <f>IF(J12="","",J12)</f>
        <v>44270</v>
      </c>
      <c r="K52" s="12"/>
      <c r="P52" s="10"/>
      <c r="Q52" s="10"/>
      <c r="R52" s="10"/>
    </row>
    <row r="53" spans="1:18" s="13" customFormat="1" ht="6.9" customHeight="1">
      <c r="A53" s="10"/>
      <c r="B53" s="11"/>
      <c r="C53" s="10"/>
      <c r="D53" s="10"/>
      <c r="E53" s="10"/>
      <c r="F53" s="10"/>
      <c r="G53" s="10"/>
      <c r="H53" s="10"/>
      <c r="I53" s="10"/>
      <c r="J53" s="10"/>
      <c r="K53" s="12"/>
      <c r="P53" s="10"/>
      <c r="Q53" s="10"/>
      <c r="R53" s="10"/>
    </row>
    <row r="54" spans="1:18" s="13" customFormat="1" ht="15.15" customHeight="1">
      <c r="A54" s="10"/>
      <c r="B54" s="11"/>
      <c r="C54" s="9" t="s">
        <v>57</v>
      </c>
      <c r="D54" s="10"/>
      <c r="E54" s="10"/>
      <c r="F54" s="15" t="str">
        <f>E15</f>
        <v>Město Benešov</v>
      </c>
      <c r="G54" s="10"/>
      <c r="H54" s="10"/>
      <c r="I54" s="9" t="s">
        <v>80</v>
      </c>
      <c r="J54" s="38" t="str">
        <f>E21</f>
        <v>DOPAS s.r.o.</v>
      </c>
      <c r="K54" s="12"/>
      <c r="P54" s="10"/>
      <c r="Q54" s="10"/>
      <c r="R54" s="10"/>
    </row>
    <row r="55" spans="1:18" s="13" customFormat="1" ht="15.15" customHeight="1">
      <c r="A55" s="10"/>
      <c r="B55" s="11"/>
      <c r="C55" s="9" t="s">
        <v>70</v>
      </c>
      <c r="D55" s="10"/>
      <c r="E55" s="10"/>
      <c r="F55" s="15" t="str">
        <f>IF(E18="","",E18)</f>
        <v xml:space="preserve"> </v>
      </c>
      <c r="G55" s="10"/>
      <c r="H55" s="10"/>
      <c r="I55" s="9" t="s">
        <v>85</v>
      </c>
      <c r="J55" s="38"/>
      <c r="K55" s="12"/>
      <c r="P55" s="10"/>
      <c r="Q55" s="10"/>
      <c r="R55" s="10"/>
    </row>
    <row r="56" spans="1:18" s="13" customFormat="1" ht="10.35" customHeight="1">
      <c r="A56" s="10"/>
      <c r="B56" s="11"/>
      <c r="C56" s="10"/>
      <c r="D56" s="10"/>
      <c r="E56" s="10"/>
      <c r="F56" s="10"/>
      <c r="G56" s="10"/>
      <c r="H56" s="10"/>
      <c r="I56" s="10"/>
      <c r="J56" s="10"/>
      <c r="K56" s="12"/>
      <c r="P56" s="10"/>
      <c r="Q56" s="10"/>
      <c r="R56" s="10"/>
    </row>
    <row r="57" spans="1:18" s="13" customFormat="1" ht="29.25" customHeight="1">
      <c r="A57" s="10"/>
      <c r="B57" s="11"/>
      <c r="C57" s="39" t="s">
        <v>101</v>
      </c>
      <c r="D57" s="28"/>
      <c r="E57" s="28"/>
      <c r="F57" s="28"/>
      <c r="G57" s="28"/>
      <c r="H57" s="28"/>
      <c r="I57" s="28"/>
      <c r="J57" s="40" t="s">
        <v>102</v>
      </c>
      <c r="K57" s="12"/>
      <c r="P57" s="10"/>
      <c r="Q57" s="10"/>
      <c r="R57" s="10"/>
    </row>
    <row r="58" spans="1:18" s="13" customFormat="1" ht="10.35" customHeight="1">
      <c r="A58" s="10"/>
      <c r="B58" s="11"/>
      <c r="C58" s="10"/>
      <c r="D58" s="10"/>
      <c r="E58" s="10"/>
      <c r="F58" s="10"/>
      <c r="G58" s="10"/>
      <c r="H58" s="10"/>
      <c r="I58" s="10"/>
      <c r="J58" s="10"/>
      <c r="K58" s="12"/>
      <c r="P58" s="10"/>
      <c r="Q58" s="10"/>
      <c r="R58" s="10"/>
    </row>
    <row r="59" spans="1:23" s="13" customFormat="1" ht="22.95" customHeight="1">
      <c r="A59" s="10"/>
      <c r="B59" s="11"/>
      <c r="C59" s="41" t="s">
        <v>103</v>
      </c>
      <c r="D59" s="10"/>
      <c r="E59" s="10"/>
      <c r="F59" s="10"/>
      <c r="G59" s="10"/>
      <c r="H59" s="10"/>
      <c r="I59" s="10"/>
      <c r="J59" s="23">
        <f>J90</f>
        <v>0</v>
      </c>
      <c r="K59" s="12"/>
      <c r="P59" s="10"/>
      <c r="Q59" s="10"/>
      <c r="R59" s="10"/>
      <c r="W59" s="2" t="s">
        <v>104</v>
      </c>
    </row>
    <row r="60" spans="2:11" s="42" customFormat="1" ht="24.9" customHeight="1">
      <c r="B60" s="43"/>
      <c r="D60" s="44" t="s">
        <v>105</v>
      </c>
      <c r="E60" s="45"/>
      <c r="F60" s="45"/>
      <c r="G60" s="45"/>
      <c r="H60" s="45"/>
      <c r="I60" s="45"/>
      <c r="J60" s="46">
        <f>J91</f>
        <v>0</v>
      </c>
      <c r="K60" s="43"/>
    </row>
    <row r="61" spans="2:11" s="47" customFormat="1" ht="19.95" customHeight="1">
      <c r="B61" s="48"/>
      <c r="D61" s="49" t="s">
        <v>106</v>
      </c>
      <c r="E61" s="50"/>
      <c r="F61" s="50"/>
      <c r="G61" s="50"/>
      <c r="H61" s="50"/>
      <c r="I61" s="50"/>
      <c r="J61" s="51">
        <f>J92</f>
        <v>0</v>
      </c>
      <c r="K61" s="48"/>
    </row>
    <row r="62" spans="2:11" s="47" customFormat="1" ht="19.95" customHeight="1">
      <c r="B62" s="48"/>
      <c r="D62" s="49" t="s">
        <v>107</v>
      </c>
      <c r="E62" s="50"/>
      <c r="F62" s="50"/>
      <c r="G62" s="50"/>
      <c r="H62" s="50"/>
      <c r="I62" s="50"/>
      <c r="J62" s="51">
        <f>J111</f>
        <v>0</v>
      </c>
      <c r="K62" s="48"/>
    </row>
    <row r="63" spans="2:11" s="47" customFormat="1" ht="19.95" customHeight="1">
      <c r="B63" s="48"/>
      <c r="D63" s="49" t="s">
        <v>108</v>
      </c>
      <c r="E63" s="50"/>
      <c r="F63" s="50"/>
      <c r="G63" s="50"/>
      <c r="H63" s="50"/>
      <c r="I63" s="50"/>
      <c r="J63" s="51">
        <f>J115</f>
        <v>0</v>
      </c>
      <c r="K63" s="48"/>
    </row>
    <row r="64" spans="2:11" s="47" customFormat="1" ht="19.95" customHeight="1">
      <c r="B64" s="48"/>
      <c r="D64" s="49" t="s">
        <v>109</v>
      </c>
      <c r="E64" s="50"/>
      <c r="F64" s="50"/>
      <c r="G64" s="50"/>
      <c r="H64" s="50"/>
      <c r="I64" s="50"/>
      <c r="J64" s="51">
        <f>J117</f>
        <v>0</v>
      </c>
      <c r="K64" s="48"/>
    </row>
    <row r="65" spans="2:11" s="47" customFormat="1" ht="19.95" customHeight="1">
      <c r="B65" s="48"/>
      <c r="D65" s="49" t="s">
        <v>110</v>
      </c>
      <c r="E65" s="50"/>
      <c r="F65" s="50"/>
      <c r="G65" s="50"/>
      <c r="H65" s="50"/>
      <c r="I65" s="50"/>
      <c r="J65" s="51">
        <f>J119</f>
        <v>0</v>
      </c>
      <c r="K65" s="48"/>
    </row>
    <row r="66" spans="2:11" s="47" customFormat="1" ht="19.95" customHeight="1">
      <c r="B66" s="48"/>
      <c r="D66" s="49" t="s">
        <v>111</v>
      </c>
      <c r="E66" s="50"/>
      <c r="F66" s="50"/>
      <c r="G66" s="50"/>
      <c r="H66" s="50"/>
      <c r="I66" s="50"/>
      <c r="J66" s="51">
        <f>J138</f>
        <v>0</v>
      </c>
      <c r="K66" s="48"/>
    </row>
    <row r="67" spans="2:11" s="47" customFormat="1" ht="19.95" customHeight="1">
      <c r="B67" s="48"/>
      <c r="D67" s="49" t="s">
        <v>112</v>
      </c>
      <c r="E67" s="50"/>
      <c r="F67" s="50"/>
      <c r="G67" s="50"/>
      <c r="H67" s="50"/>
      <c r="I67" s="50"/>
      <c r="J67" s="51">
        <f>J141</f>
        <v>0</v>
      </c>
      <c r="K67" s="48"/>
    </row>
    <row r="68" spans="2:11" s="47" customFormat="1" ht="19.95" customHeight="1">
      <c r="B68" s="48"/>
      <c r="D68" s="49" t="s">
        <v>113</v>
      </c>
      <c r="E68" s="50"/>
      <c r="F68" s="50"/>
      <c r="G68" s="50"/>
      <c r="H68" s="50"/>
      <c r="I68" s="50"/>
      <c r="J68" s="51">
        <f>J155</f>
        <v>0</v>
      </c>
      <c r="K68" s="48"/>
    </row>
    <row r="69" spans="2:11" s="47" customFormat="1" ht="19.95" customHeight="1">
      <c r="B69" s="48"/>
      <c r="D69" s="49" t="s">
        <v>114</v>
      </c>
      <c r="E69" s="50"/>
      <c r="F69" s="50"/>
      <c r="G69" s="50"/>
      <c r="H69" s="50"/>
      <c r="I69" s="50"/>
      <c r="J69" s="51">
        <f>J187</f>
        <v>0</v>
      </c>
      <c r="K69" s="48"/>
    </row>
    <row r="70" spans="2:11" s="47" customFormat="1" ht="19.95" customHeight="1">
      <c r="B70" s="48"/>
      <c r="D70" s="49" t="s">
        <v>115</v>
      </c>
      <c r="E70" s="50"/>
      <c r="F70" s="50"/>
      <c r="G70" s="50"/>
      <c r="H70" s="50"/>
      <c r="I70" s="50"/>
      <c r="J70" s="51">
        <f>J191</f>
        <v>0</v>
      </c>
      <c r="K70" s="48"/>
    </row>
    <row r="71" spans="2:11" s="42" customFormat="1" ht="24.9" customHeight="1">
      <c r="B71" s="43"/>
      <c r="D71" s="44" t="s">
        <v>116</v>
      </c>
      <c r="E71" s="45"/>
      <c r="F71" s="45"/>
      <c r="G71" s="45"/>
      <c r="H71" s="45"/>
      <c r="I71" s="45"/>
      <c r="J71" s="46">
        <f>J193</f>
        <v>0</v>
      </c>
      <c r="K71" s="43"/>
    </row>
    <row r="72" spans="1:18" s="13" customFormat="1" ht="6.9" customHeight="1">
      <c r="A72" s="10"/>
      <c r="B72" s="34"/>
      <c r="C72" s="35"/>
      <c r="D72" s="35"/>
      <c r="E72" s="35"/>
      <c r="F72" s="35"/>
      <c r="G72" s="35"/>
      <c r="H72" s="35"/>
      <c r="I72" s="35"/>
      <c r="J72" s="35"/>
      <c r="K72" s="12"/>
      <c r="P72" s="10"/>
      <c r="Q72" s="10"/>
      <c r="R72" s="10"/>
    </row>
    <row r="76" spans="1:18" s="13" customFormat="1" ht="6.9" customHeight="1">
      <c r="A76" s="10"/>
      <c r="B76" s="36"/>
      <c r="C76" s="37"/>
      <c r="D76" s="37"/>
      <c r="E76" s="37"/>
      <c r="F76" s="37"/>
      <c r="G76" s="37"/>
      <c r="H76" s="37"/>
      <c r="I76" s="37"/>
      <c r="J76" s="37"/>
      <c r="K76" s="12"/>
      <c r="P76" s="10"/>
      <c r="Q76" s="10"/>
      <c r="R76" s="10"/>
    </row>
    <row r="77" spans="1:18" s="13" customFormat="1" ht="24.9" customHeight="1">
      <c r="A77" s="10"/>
      <c r="B77" s="11"/>
      <c r="C77" s="7" t="s">
        <v>117</v>
      </c>
      <c r="D77" s="10"/>
      <c r="E77" s="10"/>
      <c r="F77" s="10"/>
      <c r="G77" s="10"/>
      <c r="H77" s="10"/>
      <c r="I77" s="10"/>
      <c r="J77" s="10"/>
      <c r="K77" s="12"/>
      <c r="P77" s="10"/>
      <c r="Q77" s="10"/>
      <c r="R77" s="10"/>
    </row>
    <row r="78" spans="1:18" s="13" customFormat="1" ht="6.9" customHeight="1">
      <c r="A78" s="10"/>
      <c r="B78" s="11"/>
      <c r="C78" s="10"/>
      <c r="D78" s="10"/>
      <c r="E78" s="10"/>
      <c r="F78" s="10"/>
      <c r="G78" s="10"/>
      <c r="H78" s="10"/>
      <c r="I78" s="10"/>
      <c r="J78" s="10"/>
      <c r="K78" s="12"/>
      <c r="P78" s="10"/>
      <c r="Q78" s="10"/>
      <c r="R78" s="10"/>
    </row>
    <row r="79" spans="1:18" s="13" customFormat="1" ht="12" customHeight="1">
      <c r="A79" s="10"/>
      <c r="B79" s="11"/>
      <c r="C79" s="9" t="s">
        <v>21</v>
      </c>
      <c r="D79" s="10"/>
      <c r="E79" s="10"/>
      <c r="F79" s="10"/>
      <c r="G79" s="10"/>
      <c r="H79" s="10"/>
      <c r="I79" s="10"/>
      <c r="J79" s="10"/>
      <c r="K79" s="12"/>
      <c r="P79" s="10"/>
      <c r="Q79" s="10"/>
      <c r="R79" s="10"/>
    </row>
    <row r="80" spans="1:18" s="13" customFormat="1" ht="16.5" customHeight="1">
      <c r="A80" s="10"/>
      <c r="B80" s="11"/>
      <c r="C80" s="10"/>
      <c r="D80" s="10"/>
      <c r="E80" s="143" t="str">
        <f>E7</f>
        <v>Benešov, sportovní areál SLADOVKA_revize_R02</v>
      </c>
      <c r="F80" s="144"/>
      <c r="G80" s="144"/>
      <c r="H80" s="144"/>
      <c r="I80" s="10"/>
      <c r="J80" s="10"/>
      <c r="K80" s="12"/>
      <c r="P80" s="10"/>
      <c r="Q80" s="10"/>
      <c r="R80" s="10"/>
    </row>
    <row r="81" spans="1:18" s="13" customFormat="1" ht="12" customHeight="1">
      <c r="A81" s="10"/>
      <c r="B81" s="11"/>
      <c r="C81" s="9" t="s">
        <v>30</v>
      </c>
      <c r="D81" s="10"/>
      <c r="E81" s="10"/>
      <c r="F81" s="10"/>
      <c r="G81" s="10"/>
      <c r="H81" s="10"/>
      <c r="I81" s="10"/>
      <c r="J81" s="10"/>
      <c r="K81" s="12"/>
      <c r="P81" s="10"/>
      <c r="Q81" s="10"/>
      <c r="R81" s="10"/>
    </row>
    <row r="82" spans="1:18" s="13" customFormat="1" ht="16.5" customHeight="1">
      <c r="A82" s="10"/>
      <c r="B82" s="11"/>
      <c r="C82" s="10"/>
      <c r="D82" s="10"/>
      <c r="E82" s="141" t="str">
        <f>E9</f>
        <v>SO 101 - Komunikace a parkovací plocha U TRIBUNY</v>
      </c>
      <c r="F82" s="142"/>
      <c r="G82" s="142"/>
      <c r="H82" s="142"/>
      <c r="I82" s="10"/>
      <c r="J82" s="10"/>
      <c r="K82" s="12"/>
      <c r="P82" s="10"/>
      <c r="Q82" s="10"/>
      <c r="R82" s="10"/>
    </row>
    <row r="83" spans="1:18" s="13" customFormat="1" ht="6.9" customHeight="1">
      <c r="A83" s="10"/>
      <c r="B83" s="11"/>
      <c r="C83" s="10"/>
      <c r="D83" s="10"/>
      <c r="E83" s="10"/>
      <c r="F83" s="10"/>
      <c r="G83" s="10"/>
      <c r="H83" s="10"/>
      <c r="I83" s="10"/>
      <c r="J83" s="10"/>
      <c r="K83" s="12"/>
      <c r="P83" s="10"/>
      <c r="Q83" s="10"/>
      <c r="R83" s="10"/>
    </row>
    <row r="84" spans="1:18" s="13" customFormat="1" ht="12" customHeight="1">
      <c r="A84" s="10"/>
      <c r="B84" s="11"/>
      <c r="C84" s="9" t="s">
        <v>48</v>
      </c>
      <c r="D84" s="10"/>
      <c r="E84" s="10"/>
      <c r="F84" s="15" t="str">
        <f>F12</f>
        <v>Benešov u Prahy</v>
      </c>
      <c r="G84" s="10"/>
      <c r="H84" s="10"/>
      <c r="I84" s="9" t="s">
        <v>50</v>
      </c>
      <c r="J84" s="16">
        <f>IF(J12="","",J12)</f>
        <v>44270</v>
      </c>
      <c r="K84" s="12"/>
      <c r="P84" s="10"/>
      <c r="Q84" s="10"/>
      <c r="R84" s="10"/>
    </row>
    <row r="85" spans="1:18" s="13" customFormat="1" ht="6.9" customHeight="1">
      <c r="A85" s="10"/>
      <c r="B85" s="11"/>
      <c r="C85" s="10"/>
      <c r="D85" s="10"/>
      <c r="E85" s="10"/>
      <c r="F85" s="10"/>
      <c r="G85" s="10"/>
      <c r="H85" s="10"/>
      <c r="I85" s="10"/>
      <c r="J85" s="10"/>
      <c r="K85" s="12"/>
      <c r="P85" s="10"/>
      <c r="Q85" s="10"/>
      <c r="R85" s="10"/>
    </row>
    <row r="86" spans="1:18" s="13" customFormat="1" ht="15.15" customHeight="1">
      <c r="A86" s="10"/>
      <c r="B86" s="11"/>
      <c r="C86" s="9" t="s">
        <v>57</v>
      </c>
      <c r="D86" s="10"/>
      <c r="E86" s="10"/>
      <c r="F86" s="15" t="str">
        <f>E15</f>
        <v>Město Benešov</v>
      </c>
      <c r="G86" s="10"/>
      <c r="H86" s="10"/>
      <c r="I86" s="9" t="s">
        <v>80</v>
      </c>
      <c r="J86" s="38" t="str">
        <f>E21</f>
        <v>DOPAS s.r.o.</v>
      </c>
      <c r="K86" s="12"/>
      <c r="P86" s="10"/>
      <c r="Q86" s="10"/>
      <c r="R86" s="10"/>
    </row>
    <row r="87" spans="1:18" s="13" customFormat="1" ht="15.15" customHeight="1">
      <c r="A87" s="10"/>
      <c r="B87" s="11"/>
      <c r="C87" s="9" t="s">
        <v>70</v>
      </c>
      <c r="D87" s="10"/>
      <c r="E87" s="10"/>
      <c r="F87" s="15" t="str">
        <f>IF(E18="","",E18)</f>
        <v xml:space="preserve"> </v>
      </c>
      <c r="G87" s="10"/>
      <c r="H87" s="10"/>
      <c r="I87" s="9" t="s">
        <v>85</v>
      </c>
      <c r="J87" s="38"/>
      <c r="K87" s="12"/>
      <c r="P87" s="10"/>
      <c r="Q87" s="10"/>
      <c r="R87" s="10"/>
    </row>
    <row r="88" spans="1:18" s="13" customFormat="1" ht="10.35" customHeight="1">
      <c r="A88" s="10"/>
      <c r="B88" s="11"/>
      <c r="C88" s="10"/>
      <c r="D88" s="10"/>
      <c r="E88" s="10"/>
      <c r="F88" s="10"/>
      <c r="G88" s="10"/>
      <c r="H88" s="10"/>
      <c r="I88" s="10"/>
      <c r="J88" s="10"/>
      <c r="K88" s="12"/>
      <c r="P88" s="10"/>
      <c r="Q88" s="10"/>
      <c r="R88" s="10"/>
    </row>
    <row r="89" spans="1:18" s="60" customFormat="1" ht="29.25" customHeight="1">
      <c r="A89" s="52"/>
      <c r="B89" s="53"/>
      <c r="C89" s="54" t="s">
        <v>118</v>
      </c>
      <c r="D89" s="55" t="s">
        <v>119</v>
      </c>
      <c r="E89" s="55" t="s">
        <v>120</v>
      </c>
      <c r="F89" s="55" t="s">
        <v>121</v>
      </c>
      <c r="G89" s="55" t="s">
        <v>122</v>
      </c>
      <c r="H89" s="55" t="s">
        <v>123</v>
      </c>
      <c r="I89" s="55" t="s">
        <v>124</v>
      </c>
      <c r="J89" s="55" t="s">
        <v>102</v>
      </c>
      <c r="K89" s="56"/>
      <c r="L89" s="57" t="s">
        <v>44</v>
      </c>
      <c r="M89" s="58" t="s">
        <v>91</v>
      </c>
      <c r="N89" s="58" t="s">
        <v>125</v>
      </c>
      <c r="O89" s="58" t="s">
        <v>126</v>
      </c>
      <c r="P89" s="58" t="s">
        <v>127</v>
      </c>
      <c r="Q89" s="59" t="s">
        <v>128</v>
      </c>
      <c r="R89" s="52"/>
    </row>
    <row r="90" spans="1:39" s="13" customFormat="1" ht="22.95" customHeight="1">
      <c r="A90" s="10"/>
      <c r="B90" s="11"/>
      <c r="C90" s="61" t="s">
        <v>129</v>
      </c>
      <c r="D90" s="10"/>
      <c r="E90" s="10"/>
      <c r="F90" s="10"/>
      <c r="G90" s="10"/>
      <c r="H90" s="10"/>
      <c r="I90" s="10"/>
      <c r="J90" s="62">
        <f>J91+J193</f>
        <v>0</v>
      </c>
      <c r="K90" s="11"/>
      <c r="L90" s="63"/>
      <c r="M90" s="64"/>
      <c r="N90" s="21"/>
      <c r="O90" s="65">
        <f>O91</f>
        <v>586.5900244</v>
      </c>
      <c r="P90" s="21"/>
      <c r="Q90" s="66">
        <f>Q91</f>
        <v>132.66746</v>
      </c>
      <c r="R90" s="10"/>
      <c r="V90" s="2" t="s">
        <v>130</v>
      </c>
      <c r="W90" s="2" t="s">
        <v>104</v>
      </c>
      <c r="AM90" s="67">
        <f>AM91</f>
        <v>0</v>
      </c>
    </row>
    <row r="91" spans="2:39" s="68" customFormat="1" ht="25.95" customHeight="1">
      <c r="B91" s="69"/>
      <c r="D91" s="70" t="s">
        <v>130</v>
      </c>
      <c r="E91" s="71" t="s">
        <v>131</v>
      </c>
      <c r="F91" s="71" t="s">
        <v>132</v>
      </c>
      <c r="J91" s="72">
        <f>J92+J111+J115+J117+J119+J138+J141+J155+J187+J191</f>
        <v>0</v>
      </c>
      <c r="K91" s="69"/>
      <c r="L91" s="73"/>
      <c r="M91" s="74"/>
      <c r="N91" s="74"/>
      <c r="O91" s="75">
        <f>O92+O111+O115+O117+O119+O138+O141+O155+O187</f>
        <v>586.5900244</v>
      </c>
      <c r="P91" s="74"/>
      <c r="Q91" s="76">
        <f>Q92+Q111+Q115+Q117+Q119+Q138+Q141+Q155</f>
        <v>132.66746</v>
      </c>
      <c r="T91" s="70" t="s">
        <v>133</v>
      </c>
      <c r="V91" s="77" t="s">
        <v>130</v>
      </c>
      <c r="W91" s="77" t="s">
        <v>134</v>
      </c>
      <c r="AA91" s="70" t="s">
        <v>135</v>
      </c>
      <c r="AM91" s="78">
        <f>AM92+AM111+AM115+AM117+AM119+AM138+AM141+AM155+AM187+AM191</f>
        <v>0</v>
      </c>
    </row>
    <row r="92" spans="2:39" s="68" customFormat="1" ht="22.95" customHeight="1">
      <c r="B92" s="69"/>
      <c r="D92" s="70" t="s">
        <v>130</v>
      </c>
      <c r="E92" s="79" t="s">
        <v>133</v>
      </c>
      <c r="F92" s="79" t="s">
        <v>136</v>
      </c>
      <c r="J92" s="80">
        <f>SUM(J93:J110)</f>
        <v>0</v>
      </c>
      <c r="K92" s="69"/>
      <c r="L92" s="73"/>
      <c r="M92" s="74"/>
      <c r="N92" s="74"/>
      <c r="O92" s="75">
        <f>SUM(O93:O110)</f>
        <v>215.09574999999998</v>
      </c>
      <c r="P92" s="74"/>
      <c r="Q92" s="76">
        <f>SUM(Q93:Q110)</f>
        <v>126.5</v>
      </c>
      <c r="T92" s="70" t="s">
        <v>133</v>
      </c>
      <c r="V92" s="77" t="s">
        <v>130</v>
      </c>
      <c r="W92" s="77" t="s">
        <v>133</v>
      </c>
      <c r="AA92" s="70" t="s">
        <v>135</v>
      </c>
      <c r="AM92" s="78">
        <f>SUM(AM93:AM110)</f>
        <v>0</v>
      </c>
    </row>
    <row r="93" spans="1:41" s="13" customFormat="1" ht="33" customHeight="1">
      <c r="A93" s="10"/>
      <c r="B93" s="81"/>
      <c r="C93" s="82" t="s">
        <v>133</v>
      </c>
      <c r="D93" s="118" t="s">
        <v>137</v>
      </c>
      <c r="E93" s="119" t="s">
        <v>138</v>
      </c>
      <c r="F93" s="120" t="s">
        <v>139</v>
      </c>
      <c r="G93" s="121" t="s">
        <v>4</v>
      </c>
      <c r="H93" s="122">
        <v>3.5</v>
      </c>
      <c r="I93" s="123"/>
      <c r="J93" s="123">
        <f>ROUND(I93*H93,2)</f>
        <v>0</v>
      </c>
      <c r="K93" s="11"/>
      <c r="L93" s="88" t="s">
        <v>44</v>
      </c>
      <c r="M93" s="89" t="s">
        <v>92</v>
      </c>
      <c r="N93" s="90">
        <v>0</v>
      </c>
      <c r="O93" s="90">
        <f>N93*H93</f>
        <v>0</v>
      </c>
      <c r="P93" s="90">
        <v>0</v>
      </c>
      <c r="Q93" s="91">
        <f>P93*H93</f>
        <v>0</v>
      </c>
      <c r="R93" s="10"/>
      <c r="T93" s="92" t="s">
        <v>140</v>
      </c>
      <c r="V93" s="92" t="s">
        <v>137</v>
      </c>
      <c r="W93" s="92" t="s">
        <v>7</v>
      </c>
      <c r="AA93" s="2" t="s">
        <v>135</v>
      </c>
      <c r="AG93" s="93">
        <f>IF(M93="základní",J93,0)</f>
        <v>0</v>
      </c>
      <c r="AH93" s="93">
        <f>IF(M93="snížená",J93,0)</f>
        <v>0</v>
      </c>
      <c r="AI93" s="93">
        <f>IF(M93="zákl. přenesená",J93,0)</f>
        <v>0</v>
      </c>
      <c r="AJ93" s="93">
        <f>IF(M93="sníž. přenesená",J93,0)</f>
        <v>0</v>
      </c>
      <c r="AK93" s="93">
        <f>IF(M93="nulová",J93,0)</f>
        <v>0</v>
      </c>
      <c r="AL93" s="2" t="s">
        <v>133</v>
      </c>
      <c r="AM93" s="93">
        <f>ROUND(I93*H93,2)</f>
        <v>0</v>
      </c>
      <c r="AN93" s="2" t="s">
        <v>140</v>
      </c>
      <c r="AO93" s="92" t="s">
        <v>141</v>
      </c>
    </row>
    <row r="94" spans="1:41" s="13" customFormat="1" ht="21.75" customHeight="1">
      <c r="A94" s="10"/>
      <c r="B94" s="81"/>
      <c r="C94" s="118" t="s">
        <v>7</v>
      </c>
      <c r="D94" s="118" t="s">
        <v>137</v>
      </c>
      <c r="E94" s="119" t="s">
        <v>501</v>
      </c>
      <c r="F94" s="120" t="s">
        <v>502</v>
      </c>
      <c r="G94" s="121" t="s">
        <v>4</v>
      </c>
      <c r="H94" s="122">
        <v>575</v>
      </c>
      <c r="I94" s="123"/>
      <c r="J94" s="123">
        <f>ROUND(I94*H94,2)</f>
        <v>0</v>
      </c>
      <c r="K94" s="11"/>
      <c r="L94" s="88" t="s">
        <v>44</v>
      </c>
      <c r="M94" s="89" t="s">
        <v>92</v>
      </c>
      <c r="N94" s="90">
        <v>3E-05</v>
      </c>
      <c r="O94" s="90">
        <f>N94*H94</f>
        <v>0.01725</v>
      </c>
      <c r="P94" s="90">
        <v>0.22</v>
      </c>
      <c r="Q94" s="91">
        <f>P94*H94</f>
        <v>126.5</v>
      </c>
      <c r="R94" s="10"/>
      <c r="T94" s="92" t="s">
        <v>140</v>
      </c>
      <c r="V94" s="92" t="s">
        <v>137</v>
      </c>
      <c r="W94" s="92" t="s">
        <v>7</v>
      </c>
      <c r="AA94" s="2" t="s">
        <v>135</v>
      </c>
      <c r="AG94" s="93">
        <f>IF(M94="základní",J94,0)</f>
        <v>0</v>
      </c>
      <c r="AH94" s="93">
        <f>IF(M94="snížená",J94,0)</f>
        <v>0</v>
      </c>
      <c r="AI94" s="93">
        <f>IF(M94="zákl. přenesená",J94,0)</f>
        <v>0</v>
      </c>
      <c r="AJ94" s="93">
        <f>IF(M94="sníž. přenesená",J94,0)</f>
        <v>0</v>
      </c>
      <c r="AK94" s="93">
        <f>IF(M94="nulová",J94,0)</f>
        <v>0</v>
      </c>
      <c r="AL94" s="2" t="s">
        <v>133</v>
      </c>
      <c r="AM94" s="93">
        <f>ROUND(I94*H94,2)</f>
        <v>0</v>
      </c>
      <c r="AN94" s="2" t="s">
        <v>140</v>
      </c>
      <c r="AO94" s="92" t="s">
        <v>143</v>
      </c>
    </row>
    <row r="95" spans="1:41" s="13" customFormat="1" ht="21.75" customHeight="1">
      <c r="A95" s="10"/>
      <c r="B95" s="81"/>
      <c r="C95" s="118" t="s">
        <v>6</v>
      </c>
      <c r="D95" s="118" t="s">
        <v>137</v>
      </c>
      <c r="E95" s="119" t="s">
        <v>503</v>
      </c>
      <c r="F95" s="120" t="s">
        <v>504</v>
      </c>
      <c r="G95" s="121" t="s">
        <v>4</v>
      </c>
      <c r="H95" s="122">
        <f>H94</f>
        <v>575</v>
      </c>
      <c r="I95" s="123"/>
      <c r="J95" s="123">
        <f>ROUND(I95*H95,2)</f>
        <v>0</v>
      </c>
      <c r="K95" s="11"/>
      <c r="L95" s="88" t="s">
        <v>44</v>
      </c>
      <c r="M95" s="89" t="s">
        <v>92</v>
      </c>
      <c r="N95" s="90">
        <v>8E-05</v>
      </c>
      <c r="O95" s="90">
        <f>N95*H95</f>
        <v>0.046000000000000006</v>
      </c>
      <c r="P95" s="90">
        <v>0</v>
      </c>
      <c r="Q95" s="91">
        <f>P95*H95</f>
        <v>0</v>
      </c>
      <c r="R95" s="10"/>
      <c r="T95" s="92" t="s">
        <v>140</v>
      </c>
      <c r="V95" s="92" t="s">
        <v>137</v>
      </c>
      <c r="W95" s="92" t="s">
        <v>7</v>
      </c>
      <c r="AA95" s="2" t="s">
        <v>135</v>
      </c>
      <c r="AG95" s="93">
        <f>IF(M95="základní",J95,0)</f>
        <v>0</v>
      </c>
      <c r="AH95" s="93">
        <f>IF(M95="snížená",J95,0)</f>
        <v>0</v>
      </c>
      <c r="AI95" s="93">
        <f>IF(M95="zákl. přenesená",J95,0)</f>
        <v>0</v>
      </c>
      <c r="AJ95" s="93">
        <f>IF(M95="sníž. přenesená",J95,0)</f>
        <v>0</v>
      </c>
      <c r="AK95" s="93">
        <f>IF(M95="nulová",J95,0)</f>
        <v>0</v>
      </c>
      <c r="AL95" s="2" t="s">
        <v>133</v>
      </c>
      <c r="AM95" s="93">
        <f>ROUND(I95*H95,2)</f>
        <v>0</v>
      </c>
      <c r="AN95" s="2" t="s">
        <v>140</v>
      </c>
      <c r="AO95" s="92" t="s">
        <v>144</v>
      </c>
    </row>
    <row r="96" spans="1:41" s="13" customFormat="1" ht="21.75" customHeight="1">
      <c r="A96" s="10"/>
      <c r="B96" s="81"/>
      <c r="C96" s="118" t="s">
        <v>140</v>
      </c>
      <c r="D96" s="82" t="s">
        <v>137</v>
      </c>
      <c r="E96" s="83" t="s">
        <v>145</v>
      </c>
      <c r="F96" s="84" t="s">
        <v>146</v>
      </c>
      <c r="G96" s="85" t="s">
        <v>147</v>
      </c>
      <c r="H96" s="122">
        <v>43.7</v>
      </c>
      <c r="I96" s="87"/>
      <c r="J96" s="87">
        <f>ROUND(I96*H96,2)</f>
        <v>0</v>
      </c>
      <c r="K96" s="11"/>
      <c r="L96" s="88" t="s">
        <v>44</v>
      </c>
      <c r="M96" s="89" t="s">
        <v>92</v>
      </c>
      <c r="N96" s="90">
        <v>0</v>
      </c>
      <c r="O96" s="90">
        <f>N96*H96</f>
        <v>0</v>
      </c>
      <c r="P96" s="90">
        <v>0</v>
      </c>
      <c r="Q96" s="91">
        <f>P96*H96</f>
        <v>0</v>
      </c>
      <c r="R96" s="10"/>
      <c r="T96" s="92" t="s">
        <v>140</v>
      </c>
      <c r="V96" s="92" t="s">
        <v>137</v>
      </c>
      <c r="W96" s="92" t="s">
        <v>7</v>
      </c>
      <c r="AA96" s="2" t="s">
        <v>135</v>
      </c>
      <c r="AG96" s="93">
        <f>IF(M96="základní",J96,0)</f>
        <v>0</v>
      </c>
      <c r="AH96" s="93">
        <f>IF(M96="snížená",J96,0)</f>
        <v>0</v>
      </c>
      <c r="AI96" s="93">
        <f>IF(M96="zákl. přenesená",J96,0)</f>
        <v>0</v>
      </c>
      <c r="AJ96" s="93">
        <f>IF(M96="sníž. přenesená",J96,0)</f>
        <v>0</v>
      </c>
      <c r="AK96" s="93">
        <f>IF(M96="nulová",J96,0)</f>
        <v>0</v>
      </c>
      <c r="AL96" s="2" t="s">
        <v>133</v>
      </c>
      <c r="AM96" s="93">
        <f>ROUND(I96*H96,2)</f>
        <v>0</v>
      </c>
      <c r="AN96" s="2" t="s">
        <v>140</v>
      </c>
      <c r="AO96" s="92" t="s">
        <v>148</v>
      </c>
    </row>
    <row r="97" spans="1:41" s="13" customFormat="1" ht="21.75" customHeight="1">
      <c r="A97" s="14"/>
      <c r="B97" s="81"/>
      <c r="C97" s="118" t="s">
        <v>469</v>
      </c>
      <c r="D97" s="118" t="s">
        <v>137</v>
      </c>
      <c r="E97" s="119" t="s">
        <v>470</v>
      </c>
      <c r="F97" s="120" t="s">
        <v>471</v>
      </c>
      <c r="G97" s="121" t="s">
        <v>147</v>
      </c>
      <c r="H97" s="122">
        <v>165</v>
      </c>
      <c r="I97" s="123"/>
      <c r="J97" s="123">
        <f>ROUND(I97*H97,2)</f>
        <v>0</v>
      </c>
      <c r="K97" s="11"/>
      <c r="L97" s="88" t="s">
        <v>44</v>
      </c>
      <c r="M97" s="89" t="s">
        <v>92</v>
      </c>
      <c r="N97" s="90">
        <v>0</v>
      </c>
      <c r="O97" s="90">
        <f>N97*H97</f>
        <v>0</v>
      </c>
      <c r="P97" s="90">
        <v>0</v>
      </c>
      <c r="Q97" s="91">
        <f>P97*H97</f>
        <v>0</v>
      </c>
      <c r="R97" s="14"/>
      <c r="T97" s="92" t="s">
        <v>140</v>
      </c>
      <c r="V97" s="92" t="s">
        <v>137</v>
      </c>
      <c r="W97" s="92" t="s">
        <v>7</v>
      </c>
      <c r="AA97" s="2" t="s">
        <v>135</v>
      </c>
      <c r="AG97" s="93">
        <f>IF(M97="základní",J97,0)</f>
        <v>0</v>
      </c>
      <c r="AH97" s="93">
        <f>IF(M97="snížená",J97,0)</f>
        <v>0</v>
      </c>
      <c r="AI97" s="93">
        <f>IF(M97="zákl. přenesená",J97,0)</f>
        <v>0</v>
      </c>
      <c r="AJ97" s="93">
        <f>IF(M97="sníž. přenesená",J97,0)</f>
        <v>0</v>
      </c>
      <c r="AK97" s="93">
        <f>IF(M97="nulová",J97,0)</f>
        <v>0</v>
      </c>
      <c r="AL97" s="2" t="s">
        <v>133</v>
      </c>
      <c r="AM97" s="93">
        <f>ROUND(I97*H97,2)</f>
        <v>0</v>
      </c>
      <c r="AN97" s="2" t="s">
        <v>140</v>
      </c>
      <c r="AO97" s="92" t="s">
        <v>148</v>
      </c>
    </row>
    <row r="98" spans="1:41" s="13" customFormat="1" ht="33" customHeight="1">
      <c r="A98" s="10"/>
      <c r="B98" s="81"/>
      <c r="C98" s="118" t="s">
        <v>150</v>
      </c>
      <c r="D98" s="82" t="s">
        <v>137</v>
      </c>
      <c r="E98" s="83" t="s">
        <v>151</v>
      </c>
      <c r="F98" s="120" t="s">
        <v>152</v>
      </c>
      <c r="G98" s="85" t="s">
        <v>147</v>
      </c>
      <c r="H98" s="86">
        <f>H96+H97</f>
        <v>208.7</v>
      </c>
      <c r="I98" s="87"/>
      <c r="J98" s="87">
        <f aca="true" t="shared" si="0" ref="J98:J99">ROUND(I98*H98,2)</f>
        <v>0</v>
      </c>
      <c r="K98" s="11"/>
      <c r="L98" s="88" t="s">
        <v>44</v>
      </c>
      <c r="M98" s="89" t="s">
        <v>92</v>
      </c>
      <c r="N98" s="90">
        <v>0</v>
      </c>
      <c r="O98" s="90">
        <f aca="true" t="shared" si="1" ref="O98:O99">N98*H98</f>
        <v>0</v>
      </c>
      <c r="P98" s="90">
        <v>0</v>
      </c>
      <c r="Q98" s="91">
        <f aca="true" t="shared" si="2" ref="Q98:Q99">P98*H98</f>
        <v>0</v>
      </c>
      <c r="R98" s="10"/>
      <c r="T98" s="92" t="s">
        <v>140</v>
      </c>
      <c r="V98" s="92" t="s">
        <v>137</v>
      </c>
      <c r="W98" s="92" t="s">
        <v>7</v>
      </c>
      <c r="AA98" s="2" t="s">
        <v>135</v>
      </c>
      <c r="AG98" s="93">
        <f aca="true" t="shared" si="3" ref="AG98:AG99">IF(M98="základní",J98,0)</f>
        <v>0</v>
      </c>
      <c r="AH98" s="93">
        <f aca="true" t="shared" si="4" ref="AH98:AH99">IF(M98="snížená",J98,0)</f>
        <v>0</v>
      </c>
      <c r="AI98" s="93">
        <f aca="true" t="shared" si="5" ref="AI98:AI99">IF(M98="zákl. přenesená",J98,0)</f>
        <v>0</v>
      </c>
      <c r="AJ98" s="93">
        <f aca="true" t="shared" si="6" ref="AJ98:AJ99">IF(M98="sníž. přenesená",J98,0)</f>
        <v>0</v>
      </c>
      <c r="AK98" s="93">
        <f aca="true" t="shared" si="7" ref="AK98:AK99">IF(M98="nulová",J98,0)</f>
        <v>0</v>
      </c>
      <c r="AL98" s="2" t="s">
        <v>133</v>
      </c>
      <c r="AM98" s="93">
        <f aca="true" t="shared" si="8" ref="AM98:AM99">ROUND(I98*H98,2)</f>
        <v>0</v>
      </c>
      <c r="AN98" s="2" t="s">
        <v>140</v>
      </c>
      <c r="AO98" s="92" t="s">
        <v>153</v>
      </c>
    </row>
    <row r="99" spans="1:41" s="13" customFormat="1" ht="21.75" customHeight="1">
      <c r="A99" s="10"/>
      <c r="B99" s="81"/>
      <c r="C99" s="118" t="s">
        <v>154</v>
      </c>
      <c r="D99" s="82" t="s">
        <v>137</v>
      </c>
      <c r="E99" s="83" t="s">
        <v>155</v>
      </c>
      <c r="F99" s="120" t="s">
        <v>156</v>
      </c>
      <c r="G99" s="85" t="s">
        <v>147</v>
      </c>
      <c r="H99" s="86">
        <f>H98</f>
        <v>208.7</v>
      </c>
      <c r="I99" s="87"/>
      <c r="J99" s="87">
        <f t="shared" si="0"/>
        <v>0</v>
      </c>
      <c r="K99" s="11"/>
      <c r="L99" s="88" t="s">
        <v>44</v>
      </c>
      <c r="M99" s="89" t="s">
        <v>92</v>
      </c>
      <c r="N99" s="90">
        <v>0</v>
      </c>
      <c r="O99" s="90">
        <f t="shared" si="1"/>
        <v>0</v>
      </c>
      <c r="P99" s="90">
        <v>0</v>
      </c>
      <c r="Q99" s="91">
        <f t="shared" si="2"/>
        <v>0</v>
      </c>
      <c r="R99" s="10"/>
      <c r="T99" s="92" t="s">
        <v>140</v>
      </c>
      <c r="V99" s="92" t="s">
        <v>137</v>
      </c>
      <c r="W99" s="92" t="s">
        <v>7</v>
      </c>
      <c r="AA99" s="2" t="s">
        <v>135</v>
      </c>
      <c r="AG99" s="93">
        <f t="shared" si="3"/>
        <v>0</v>
      </c>
      <c r="AH99" s="93">
        <f t="shared" si="4"/>
        <v>0</v>
      </c>
      <c r="AI99" s="93">
        <f t="shared" si="5"/>
        <v>0</v>
      </c>
      <c r="AJ99" s="93">
        <f t="shared" si="6"/>
        <v>0</v>
      </c>
      <c r="AK99" s="93">
        <f t="shared" si="7"/>
        <v>0</v>
      </c>
      <c r="AL99" s="2" t="s">
        <v>133</v>
      </c>
      <c r="AM99" s="93">
        <f t="shared" si="8"/>
        <v>0</v>
      </c>
      <c r="AN99" s="2" t="s">
        <v>140</v>
      </c>
      <c r="AO99" s="92" t="s">
        <v>157</v>
      </c>
    </row>
    <row r="100" spans="1:41" s="13" customFormat="1" ht="16.5" customHeight="1">
      <c r="A100" s="10"/>
      <c r="B100" s="81"/>
      <c r="C100" s="118" t="s">
        <v>160</v>
      </c>
      <c r="D100" s="82" t="s">
        <v>137</v>
      </c>
      <c r="E100" s="83" t="s">
        <v>161</v>
      </c>
      <c r="F100" s="120" t="s">
        <v>162</v>
      </c>
      <c r="G100" s="85" t="s">
        <v>16</v>
      </c>
      <c r="H100" s="122">
        <v>121</v>
      </c>
      <c r="I100" s="87"/>
      <c r="J100" s="87">
        <f aca="true" t="shared" si="9" ref="J100:J106">ROUND(I100*H100,2)</f>
        <v>0</v>
      </c>
      <c r="K100" s="11"/>
      <c r="L100" s="88" t="s">
        <v>44</v>
      </c>
      <c r="M100" s="89" t="s">
        <v>92</v>
      </c>
      <c r="N100" s="90">
        <v>0</v>
      </c>
      <c r="O100" s="90">
        <f aca="true" t="shared" si="10" ref="O100:O106">N100*H100</f>
        <v>0</v>
      </c>
      <c r="P100" s="90">
        <v>0</v>
      </c>
      <c r="Q100" s="91">
        <f aca="true" t="shared" si="11" ref="Q100:Q106">P100*H100</f>
        <v>0</v>
      </c>
      <c r="R100" s="10"/>
      <c r="T100" s="92" t="s">
        <v>140</v>
      </c>
      <c r="V100" s="92" t="s">
        <v>137</v>
      </c>
      <c r="W100" s="92" t="s">
        <v>7</v>
      </c>
      <c r="AA100" s="2" t="s">
        <v>135</v>
      </c>
      <c r="AG100" s="93">
        <f aca="true" t="shared" si="12" ref="AG100:AG106">IF(M100="základní",J100,0)</f>
        <v>0</v>
      </c>
      <c r="AH100" s="93">
        <f aca="true" t="shared" si="13" ref="AH100:AH106">IF(M100="snížená",J100,0)</f>
        <v>0</v>
      </c>
      <c r="AI100" s="93">
        <f aca="true" t="shared" si="14" ref="AI100:AI106">IF(M100="zákl. přenesená",J100,0)</f>
        <v>0</v>
      </c>
      <c r="AJ100" s="93">
        <f aca="true" t="shared" si="15" ref="AJ100:AJ106">IF(M100="sníž. přenesená",J100,0)</f>
        <v>0</v>
      </c>
      <c r="AK100" s="93">
        <f aca="true" t="shared" si="16" ref="AK100:AK106">IF(M100="nulová",J100,0)</f>
        <v>0</v>
      </c>
      <c r="AL100" s="2" t="s">
        <v>133</v>
      </c>
      <c r="AM100" s="93">
        <f aca="true" t="shared" si="17" ref="AM100:AM106">ROUND(I100*H100,2)</f>
        <v>0</v>
      </c>
      <c r="AN100" s="2" t="s">
        <v>140</v>
      </c>
      <c r="AO100" s="92" t="s">
        <v>163</v>
      </c>
    </row>
    <row r="101" spans="1:41" s="13" customFormat="1" ht="16.5" customHeight="1">
      <c r="A101" s="10"/>
      <c r="B101" s="81"/>
      <c r="C101" s="131" t="s">
        <v>164</v>
      </c>
      <c r="D101" s="103" t="s">
        <v>158</v>
      </c>
      <c r="E101" s="104" t="s">
        <v>165</v>
      </c>
      <c r="F101" s="133" t="s">
        <v>166</v>
      </c>
      <c r="G101" s="106" t="s">
        <v>159</v>
      </c>
      <c r="H101" s="125">
        <v>38.5</v>
      </c>
      <c r="I101" s="108"/>
      <c r="J101" s="108">
        <f t="shared" si="9"/>
        <v>0</v>
      </c>
      <c r="K101" s="109"/>
      <c r="L101" s="110" t="s">
        <v>44</v>
      </c>
      <c r="M101" s="111" t="s">
        <v>92</v>
      </c>
      <c r="N101" s="90">
        <v>1</v>
      </c>
      <c r="O101" s="90">
        <f t="shared" si="10"/>
        <v>38.5</v>
      </c>
      <c r="P101" s="90">
        <v>0</v>
      </c>
      <c r="Q101" s="91">
        <f t="shared" si="11"/>
        <v>0</v>
      </c>
      <c r="R101" s="10"/>
      <c r="T101" s="92" t="s">
        <v>150</v>
      </c>
      <c r="V101" s="92" t="s">
        <v>158</v>
      </c>
      <c r="W101" s="92" t="s">
        <v>7</v>
      </c>
      <c r="AA101" s="2" t="s">
        <v>135</v>
      </c>
      <c r="AG101" s="93">
        <f t="shared" si="12"/>
        <v>0</v>
      </c>
      <c r="AH101" s="93">
        <f t="shared" si="13"/>
        <v>0</v>
      </c>
      <c r="AI101" s="93">
        <f t="shared" si="14"/>
        <v>0</v>
      </c>
      <c r="AJ101" s="93">
        <f t="shared" si="15"/>
        <v>0</v>
      </c>
      <c r="AK101" s="93">
        <f t="shared" si="16"/>
        <v>0</v>
      </c>
      <c r="AL101" s="2" t="s">
        <v>133</v>
      </c>
      <c r="AM101" s="93">
        <f t="shared" si="17"/>
        <v>0</v>
      </c>
      <c r="AN101" s="2" t="s">
        <v>140</v>
      </c>
      <c r="AO101" s="92" t="s">
        <v>167</v>
      </c>
    </row>
    <row r="102" spans="1:41" s="13" customFormat="1" ht="33" customHeight="1">
      <c r="A102" s="10"/>
      <c r="B102" s="81"/>
      <c r="C102" s="118" t="s">
        <v>168</v>
      </c>
      <c r="D102" s="82" t="s">
        <v>137</v>
      </c>
      <c r="E102" s="83" t="s">
        <v>169</v>
      </c>
      <c r="F102" s="120" t="s">
        <v>170</v>
      </c>
      <c r="G102" s="85" t="s">
        <v>147</v>
      </c>
      <c r="H102" s="86">
        <v>14</v>
      </c>
      <c r="I102" s="87"/>
      <c r="J102" s="87">
        <f t="shared" si="9"/>
        <v>0</v>
      </c>
      <c r="K102" s="11"/>
      <c r="L102" s="88" t="s">
        <v>44</v>
      </c>
      <c r="M102" s="89" t="s">
        <v>92</v>
      </c>
      <c r="N102" s="90">
        <v>0</v>
      </c>
      <c r="O102" s="90">
        <f t="shared" si="10"/>
        <v>0</v>
      </c>
      <c r="P102" s="90">
        <v>0</v>
      </c>
      <c r="Q102" s="91">
        <f t="shared" si="11"/>
        <v>0</v>
      </c>
      <c r="R102" s="10"/>
      <c r="T102" s="92" t="s">
        <v>140</v>
      </c>
      <c r="V102" s="92" t="s">
        <v>137</v>
      </c>
      <c r="W102" s="92" t="s">
        <v>7</v>
      </c>
      <c r="AA102" s="2" t="s">
        <v>135</v>
      </c>
      <c r="AG102" s="93">
        <f t="shared" si="12"/>
        <v>0</v>
      </c>
      <c r="AH102" s="93">
        <f t="shared" si="13"/>
        <v>0</v>
      </c>
      <c r="AI102" s="93">
        <f t="shared" si="14"/>
        <v>0</v>
      </c>
      <c r="AJ102" s="93">
        <f t="shared" si="15"/>
        <v>0</v>
      </c>
      <c r="AK102" s="93">
        <f t="shared" si="16"/>
        <v>0</v>
      </c>
      <c r="AL102" s="2" t="s">
        <v>133</v>
      </c>
      <c r="AM102" s="93">
        <f t="shared" si="17"/>
        <v>0</v>
      </c>
      <c r="AN102" s="2" t="s">
        <v>140</v>
      </c>
      <c r="AO102" s="92" t="s">
        <v>171</v>
      </c>
    </row>
    <row r="103" spans="1:41" s="13" customFormat="1" ht="16.5" customHeight="1">
      <c r="A103" s="10"/>
      <c r="B103" s="81"/>
      <c r="C103" s="131" t="s">
        <v>172</v>
      </c>
      <c r="D103" s="103" t="s">
        <v>158</v>
      </c>
      <c r="E103" s="104" t="s">
        <v>173</v>
      </c>
      <c r="F103" s="133" t="s">
        <v>174</v>
      </c>
      <c r="G103" s="106" t="s">
        <v>159</v>
      </c>
      <c r="H103" s="107">
        <v>28</v>
      </c>
      <c r="I103" s="108"/>
      <c r="J103" s="108">
        <f t="shared" si="9"/>
        <v>0</v>
      </c>
      <c r="K103" s="109"/>
      <c r="L103" s="110" t="s">
        <v>44</v>
      </c>
      <c r="M103" s="111" t="s">
        <v>92</v>
      </c>
      <c r="N103" s="90">
        <v>1</v>
      </c>
      <c r="O103" s="90">
        <f t="shared" si="10"/>
        <v>28</v>
      </c>
      <c r="P103" s="90">
        <v>0</v>
      </c>
      <c r="Q103" s="91">
        <f t="shared" si="11"/>
        <v>0</v>
      </c>
      <c r="R103" s="10"/>
      <c r="T103" s="92" t="s">
        <v>150</v>
      </c>
      <c r="V103" s="92" t="s">
        <v>158</v>
      </c>
      <c r="W103" s="92" t="s">
        <v>7</v>
      </c>
      <c r="AA103" s="2" t="s">
        <v>135</v>
      </c>
      <c r="AG103" s="93">
        <f t="shared" si="12"/>
        <v>0</v>
      </c>
      <c r="AH103" s="93">
        <f t="shared" si="13"/>
        <v>0</v>
      </c>
      <c r="AI103" s="93">
        <f t="shared" si="14"/>
        <v>0</v>
      </c>
      <c r="AJ103" s="93">
        <f t="shared" si="15"/>
        <v>0</v>
      </c>
      <c r="AK103" s="93">
        <f t="shared" si="16"/>
        <v>0</v>
      </c>
      <c r="AL103" s="2" t="s">
        <v>133</v>
      </c>
      <c r="AM103" s="93">
        <f t="shared" si="17"/>
        <v>0</v>
      </c>
      <c r="AN103" s="2" t="s">
        <v>140</v>
      </c>
      <c r="AO103" s="92" t="s">
        <v>175</v>
      </c>
    </row>
    <row r="104" spans="1:41" s="13" customFormat="1" ht="21.75" customHeight="1">
      <c r="A104" s="10"/>
      <c r="B104" s="81"/>
      <c r="C104" s="118" t="s">
        <v>37</v>
      </c>
      <c r="D104" s="82" t="s">
        <v>137</v>
      </c>
      <c r="E104" s="83" t="s">
        <v>176</v>
      </c>
      <c r="F104" s="120" t="s">
        <v>177</v>
      </c>
      <c r="G104" s="85" t="s">
        <v>4</v>
      </c>
      <c r="H104" s="122">
        <v>311.5</v>
      </c>
      <c r="I104" s="87"/>
      <c r="J104" s="87">
        <f t="shared" si="9"/>
        <v>0</v>
      </c>
      <c r="K104" s="11"/>
      <c r="L104" s="88" t="s">
        <v>44</v>
      </c>
      <c r="M104" s="89" t="s">
        <v>92</v>
      </c>
      <c r="N104" s="90">
        <v>0</v>
      </c>
      <c r="O104" s="90">
        <f t="shared" si="10"/>
        <v>0</v>
      </c>
      <c r="P104" s="90">
        <v>0</v>
      </c>
      <c r="Q104" s="91">
        <f t="shared" si="11"/>
        <v>0</v>
      </c>
      <c r="R104" s="10"/>
      <c r="T104" s="92" t="s">
        <v>140</v>
      </c>
      <c r="V104" s="92" t="s">
        <v>137</v>
      </c>
      <c r="W104" s="92" t="s">
        <v>7</v>
      </c>
      <c r="AA104" s="2" t="s">
        <v>135</v>
      </c>
      <c r="AG104" s="93">
        <f t="shared" si="12"/>
        <v>0</v>
      </c>
      <c r="AH104" s="93">
        <f t="shared" si="13"/>
        <v>0</v>
      </c>
      <c r="AI104" s="93">
        <f t="shared" si="14"/>
        <v>0</v>
      </c>
      <c r="AJ104" s="93">
        <f t="shared" si="15"/>
        <v>0</v>
      </c>
      <c r="AK104" s="93">
        <f t="shared" si="16"/>
        <v>0</v>
      </c>
      <c r="AL104" s="2" t="s">
        <v>133</v>
      </c>
      <c r="AM104" s="93">
        <f t="shared" si="17"/>
        <v>0</v>
      </c>
      <c r="AN104" s="2" t="s">
        <v>140</v>
      </c>
      <c r="AO104" s="92" t="s">
        <v>178</v>
      </c>
    </row>
    <row r="105" spans="1:41" s="13" customFormat="1" ht="16.5" customHeight="1">
      <c r="A105" s="10"/>
      <c r="B105" s="81"/>
      <c r="C105" s="118" t="s">
        <v>179</v>
      </c>
      <c r="D105" s="82" t="s">
        <v>137</v>
      </c>
      <c r="E105" s="83" t="s">
        <v>180</v>
      </c>
      <c r="F105" s="120" t="s">
        <v>181</v>
      </c>
      <c r="G105" s="85" t="s">
        <v>4</v>
      </c>
      <c r="H105" s="122">
        <v>1876.5</v>
      </c>
      <c r="I105" s="87"/>
      <c r="J105" s="87">
        <f t="shared" si="9"/>
        <v>0</v>
      </c>
      <c r="K105" s="11"/>
      <c r="L105" s="88" t="s">
        <v>44</v>
      </c>
      <c r="M105" s="89" t="s">
        <v>92</v>
      </c>
      <c r="N105" s="90">
        <v>0</v>
      </c>
      <c r="O105" s="90">
        <f t="shared" si="10"/>
        <v>0</v>
      </c>
      <c r="P105" s="90">
        <v>0</v>
      </c>
      <c r="Q105" s="91">
        <f t="shared" si="11"/>
        <v>0</v>
      </c>
      <c r="R105" s="10"/>
      <c r="T105" s="92" t="s">
        <v>140</v>
      </c>
      <c r="V105" s="92" t="s">
        <v>137</v>
      </c>
      <c r="W105" s="92" t="s">
        <v>7</v>
      </c>
      <c r="AA105" s="2" t="s">
        <v>135</v>
      </c>
      <c r="AG105" s="93">
        <f t="shared" si="12"/>
        <v>0</v>
      </c>
      <c r="AH105" s="93">
        <f t="shared" si="13"/>
        <v>0</v>
      </c>
      <c r="AI105" s="93">
        <f t="shared" si="14"/>
        <v>0</v>
      </c>
      <c r="AJ105" s="93">
        <f t="shared" si="15"/>
        <v>0</v>
      </c>
      <c r="AK105" s="93">
        <f t="shared" si="16"/>
        <v>0</v>
      </c>
      <c r="AL105" s="2" t="s">
        <v>133</v>
      </c>
      <c r="AM105" s="93">
        <f t="shared" si="17"/>
        <v>0</v>
      </c>
      <c r="AN105" s="2" t="s">
        <v>140</v>
      </c>
      <c r="AO105" s="92" t="s">
        <v>182</v>
      </c>
    </row>
    <row r="106" spans="1:41" s="13" customFormat="1" ht="21.75" customHeight="1">
      <c r="A106" s="10"/>
      <c r="B106" s="81"/>
      <c r="C106" s="118" t="s">
        <v>183</v>
      </c>
      <c r="D106" s="118" t="s">
        <v>137</v>
      </c>
      <c r="E106" s="119" t="s">
        <v>184</v>
      </c>
      <c r="F106" s="120" t="s">
        <v>185</v>
      </c>
      <c r="G106" s="121" t="s">
        <v>4</v>
      </c>
      <c r="H106" s="122">
        <v>927</v>
      </c>
      <c r="I106" s="123"/>
      <c r="J106" s="123">
        <f t="shared" si="9"/>
        <v>0</v>
      </c>
      <c r="K106" s="11"/>
      <c r="L106" s="88" t="s">
        <v>44</v>
      </c>
      <c r="M106" s="89" t="s">
        <v>92</v>
      </c>
      <c r="N106" s="90">
        <v>0</v>
      </c>
      <c r="O106" s="90">
        <f t="shared" si="10"/>
        <v>0</v>
      </c>
      <c r="P106" s="90">
        <v>0</v>
      </c>
      <c r="Q106" s="91">
        <f t="shared" si="11"/>
        <v>0</v>
      </c>
      <c r="R106" s="10"/>
      <c r="T106" s="92" t="s">
        <v>140</v>
      </c>
      <c r="V106" s="92" t="s">
        <v>137</v>
      </c>
      <c r="W106" s="92" t="s">
        <v>7</v>
      </c>
      <c r="AA106" s="2" t="s">
        <v>135</v>
      </c>
      <c r="AG106" s="93">
        <f t="shared" si="12"/>
        <v>0</v>
      </c>
      <c r="AH106" s="93">
        <f t="shared" si="13"/>
        <v>0</v>
      </c>
      <c r="AI106" s="93">
        <f t="shared" si="14"/>
        <v>0</v>
      </c>
      <c r="AJ106" s="93">
        <f t="shared" si="15"/>
        <v>0</v>
      </c>
      <c r="AK106" s="93">
        <f t="shared" si="16"/>
        <v>0</v>
      </c>
      <c r="AL106" s="2" t="s">
        <v>133</v>
      </c>
      <c r="AM106" s="93">
        <f t="shared" si="17"/>
        <v>0</v>
      </c>
      <c r="AN106" s="2" t="s">
        <v>140</v>
      </c>
      <c r="AO106" s="92" t="s">
        <v>186</v>
      </c>
    </row>
    <row r="107" spans="1:41" s="13" customFormat="1" ht="16.5" customHeight="1">
      <c r="A107" s="10"/>
      <c r="B107" s="81"/>
      <c r="C107" s="131" t="s">
        <v>187</v>
      </c>
      <c r="D107" s="131" t="s">
        <v>158</v>
      </c>
      <c r="E107" s="132" t="s">
        <v>188</v>
      </c>
      <c r="F107" s="133" t="s">
        <v>189</v>
      </c>
      <c r="G107" s="134" t="s">
        <v>159</v>
      </c>
      <c r="H107" s="125">
        <v>148.5</v>
      </c>
      <c r="I107" s="135"/>
      <c r="J107" s="135">
        <f>ROUND(I107*H107,2)</f>
        <v>0</v>
      </c>
      <c r="K107" s="109"/>
      <c r="L107" s="110" t="s">
        <v>44</v>
      </c>
      <c r="M107" s="111" t="s">
        <v>92</v>
      </c>
      <c r="N107" s="90">
        <v>1</v>
      </c>
      <c r="O107" s="90">
        <f>N107*H107</f>
        <v>148.5</v>
      </c>
      <c r="P107" s="90">
        <v>0</v>
      </c>
      <c r="Q107" s="91">
        <f>P107*H107</f>
        <v>0</v>
      </c>
      <c r="R107" s="10"/>
      <c r="T107" s="92" t="s">
        <v>150</v>
      </c>
      <c r="V107" s="92" t="s">
        <v>158</v>
      </c>
      <c r="W107" s="92" t="s">
        <v>7</v>
      </c>
      <c r="AA107" s="2" t="s">
        <v>135</v>
      </c>
      <c r="AG107" s="93">
        <f>IF(M107="základní",J107,0)</f>
        <v>0</v>
      </c>
      <c r="AH107" s="93">
        <f>IF(M107="snížená",J107,0)</f>
        <v>0</v>
      </c>
      <c r="AI107" s="93">
        <f>IF(M107="zákl. přenesená",J107,0)</f>
        <v>0</v>
      </c>
      <c r="AJ107" s="93">
        <f>IF(M107="sníž. přenesená",J107,0)</f>
        <v>0</v>
      </c>
      <c r="AK107" s="93">
        <f>IF(M107="nulová",J107,0)</f>
        <v>0</v>
      </c>
      <c r="AL107" s="2" t="s">
        <v>133</v>
      </c>
      <c r="AM107" s="93">
        <f>ROUND(I107*H107,2)</f>
        <v>0</v>
      </c>
      <c r="AN107" s="2" t="s">
        <v>140</v>
      </c>
      <c r="AO107" s="92" t="s">
        <v>190</v>
      </c>
    </row>
    <row r="108" spans="1:41" s="13" customFormat="1" ht="21.75" customHeight="1">
      <c r="A108" s="10"/>
      <c r="B108" s="81"/>
      <c r="C108" s="118" t="s">
        <v>191</v>
      </c>
      <c r="D108" s="118" t="s">
        <v>137</v>
      </c>
      <c r="E108" s="119" t="s">
        <v>192</v>
      </c>
      <c r="F108" s="120" t="s">
        <v>193</v>
      </c>
      <c r="G108" s="121" t="s">
        <v>4</v>
      </c>
      <c r="H108" s="122">
        <f>H106</f>
        <v>927</v>
      </c>
      <c r="I108" s="123"/>
      <c r="J108" s="123">
        <f>ROUND(I108*H108,2)</f>
        <v>0</v>
      </c>
      <c r="K108" s="11"/>
      <c r="L108" s="88" t="s">
        <v>44</v>
      </c>
      <c r="M108" s="89" t="s">
        <v>92</v>
      </c>
      <c r="N108" s="90">
        <v>0</v>
      </c>
      <c r="O108" s="90">
        <f>N108*H108</f>
        <v>0</v>
      </c>
      <c r="P108" s="90">
        <v>0</v>
      </c>
      <c r="Q108" s="91">
        <f>P108*H108</f>
        <v>0</v>
      </c>
      <c r="R108" s="10"/>
      <c r="T108" s="92" t="s">
        <v>140</v>
      </c>
      <c r="V108" s="92" t="s">
        <v>137</v>
      </c>
      <c r="W108" s="92" t="s">
        <v>7</v>
      </c>
      <c r="AA108" s="2" t="s">
        <v>135</v>
      </c>
      <c r="AG108" s="93">
        <f>IF(M108="základní",J108,0)</f>
        <v>0</v>
      </c>
      <c r="AH108" s="93">
        <f>IF(M108="snížená",J108,0)</f>
        <v>0</v>
      </c>
      <c r="AI108" s="93">
        <f>IF(M108="zákl. přenesená",J108,0)</f>
        <v>0</v>
      </c>
      <c r="AJ108" s="93">
        <f>IF(M108="sníž. přenesená",J108,0)</f>
        <v>0</v>
      </c>
      <c r="AK108" s="93">
        <f>IF(M108="nulová",J108,0)</f>
        <v>0</v>
      </c>
      <c r="AL108" s="2" t="s">
        <v>133</v>
      </c>
      <c r="AM108" s="93">
        <f>ROUND(I108*H108,2)</f>
        <v>0</v>
      </c>
      <c r="AN108" s="2" t="s">
        <v>140</v>
      </c>
      <c r="AO108" s="92" t="s">
        <v>194</v>
      </c>
    </row>
    <row r="109" spans="1:41" s="13" customFormat="1" ht="16.5" customHeight="1">
      <c r="A109" s="10"/>
      <c r="B109" s="81"/>
      <c r="C109" s="131" t="s">
        <v>195</v>
      </c>
      <c r="D109" s="131" t="s">
        <v>158</v>
      </c>
      <c r="E109" s="132" t="s">
        <v>196</v>
      </c>
      <c r="F109" s="133" t="s">
        <v>197</v>
      </c>
      <c r="G109" s="134" t="s">
        <v>198</v>
      </c>
      <c r="H109" s="125">
        <v>32.5</v>
      </c>
      <c r="I109" s="135"/>
      <c r="J109" s="135">
        <f>ROUND(I109*H109,2)</f>
        <v>0</v>
      </c>
      <c r="K109" s="109"/>
      <c r="L109" s="110" t="s">
        <v>44</v>
      </c>
      <c r="M109" s="111" t="s">
        <v>92</v>
      </c>
      <c r="N109" s="90">
        <v>0.001</v>
      </c>
      <c r="O109" s="90">
        <f>N109*H109</f>
        <v>0.0325</v>
      </c>
      <c r="P109" s="90">
        <v>0</v>
      </c>
      <c r="Q109" s="91">
        <f>P109*H109</f>
        <v>0</v>
      </c>
      <c r="R109" s="10"/>
      <c r="T109" s="92" t="s">
        <v>150</v>
      </c>
      <c r="V109" s="92" t="s">
        <v>158</v>
      </c>
      <c r="W109" s="92" t="s">
        <v>7</v>
      </c>
      <c r="AA109" s="2" t="s">
        <v>135</v>
      </c>
      <c r="AG109" s="93">
        <f>IF(M109="základní",J109,0)</f>
        <v>0</v>
      </c>
      <c r="AH109" s="93">
        <f>IF(M109="snížená",J109,0)</f>
        <v>0</v>
      </c>
      <c r="AI109" s="93">
        <f>IF(M109="zákl. přenesená",J109,0)</f>
        <v>0</v>
      </c>
      <c r="AJ109" s="93">
        <f>IF(M109="sníž. přenesená",J109,0)</f>
        <v>0</v>
      </c>
      <c r="AK109" s="93">
        <f>IF(M109="nulová",J109,0)</f>
        <v>0</v>
      </c>
      <c r="AL109" s="2" t="s">
        <v>133</v>
      </c>
      <c r="AM109" s="93">
        <f>ROUND(I109*H109,2)</f>
        <v>0</v>
      </c>
      <c r="AN109" s="2" t="s">
        <v>140</v>
      </c>
      <c r="AO109" s="92" t="s">
        <v>199</v>
      </c>
    </row>
    <row r="110" spans="2:27" s="95" customFormat="1" ht="12">
      <c r="B110" s="96"/>
      <c r="C110" s="138"/>
      <c r="D110" s="94" t="s">
        <v>142</v>
      </c>
      <c r="F110" s="98" t="s">
        <v>200</v>
      </c>
      <c r="H110" s="99">
        <v>37.039</v>
      </c>
      <c r="K110" s="96"/>
      <c r="L110" s="100"/>
      <c r="M110" s="101"/>
      <c r="N110" s="101"/>
      <c r="O110" s="101"/>
      <c r="P110" s="101"/>
      <c r="Q110" s="102"/>
      <c r="V110" s="97" t="s">
        <v>142</v>
      </c>
      <c r="W110" s="97" t="s">
        <v>7</v>
      </c>
      <c r="X110" s="95" t="s">
        <v>7</v>
      </c>
      <c r="Y110" s="95" t="s">
        <v>13</v>
      </c>
      <c r="Z110" s="95" t="s">
        <v>133</v>
      </c>
      <c r="AA110" s="97" t="s">
        <v>135</v>
      </c>
    </row>
    <row r="111" spans="2:39" s="68" customFormat="1" ht="22.95" customHeight="1">
      <c r="B111" s="69"/>
      <c r="C111" s="139"/>
      <c r="D111" s="70" t="s">
        <v>130</v>
      </c>
      <c r="E111" s="79" t="s">
        <v>7</v>
      </c>
      <c r="F111" s="79" t="s">
        <v>201</v>
      </c>
      <c r="J111" s="80">
        <f>SUM(J112:J114)</f>
        <v>0</v>
      </c>
      <c r="K111" s="69"/>
      <c r="L111" s="73"/>
      <c r="M111" s="74"/>
      <c r="N111" s="74"/>
      <c r="O111" s="75">
        <f>SUM(O112:O114)</f>
        <v>33.242143000000006</v>
      </c>
      <c r="P111" s="74"/>
      <c r="Q111" s="76">
        <f>SUM(Q112:Q114)</f>
        <v>0</v>
      </c>
      <c r="T111" s="70" t="s">
        <v>133</v>
      </c>
      <c r="V111" s="77" t="s">
        <v>130</v>
      </c>
      <c r="W111" s="77" t="s">
        <v>133</v>
      </c>
      <c r="AA111" s="70" t="s">
        <v>135</v>
      </c>
      <c r="AM111" s="78">
        <f>SUM(AM112:AM114)</f>
        <v>0</v>
      </c>
    </row>
    <row r="112" spans="1:41" s="13" customFormat="1" ht="21.75" customHeight="1">
      <c r="A112" s="10"/>
      <c r="B112" s="81"/>
      <c r="C112" s="118" t="s">
        <v>202</v>
      </c>
      <c r="D112" s="82" t="s">
        <v>137</v>
      </c>
      <c r="E112" s="83" t="s">
        <v>203</v>
      </c>
      <c r="F112" s="84" t="s">
        <v>204</v>
      </c>
      <c r="G112" s="85" t="s">
        <v>4</v>
      </c>
      <c r="H112" s="122">
        <v>157.3</v>
      </c>
      <c r="I112" s="87"/>
      <c r="J112" s="87">
        <f>ROUND(I112*H112,2)</f>
        <v>0</v>
      </c>
      <c r="K112" s="11"/>
      <c r="L112" s="88" t="s">
        <v>44</v>
      </c>
      <c r="M112" s="89" t="s">
        <v>92</v>
      </c>
      <c r="N112" s="90">
        <v>0.00031</v>
      </c>
      <c r="O112" s="90">
        <f>N112*H112</f>
        <v>0.048763</v>
      </c>
      <c r="P112" s="90">
        <v>0</v>
      </c>
      <c r="Q112" s="91">
        <f>P112*H112</f>
        <v>0</v>
      </c>
      <c r="R112" s="10"/>
      <c r="T112" s="92" t="s">
        <v>140</v>
      </c>
      <c r="V112" s="92" t="s">
        <v>137</v>
      </c>
      <c r="W112" s="92" t="s">
        <v>7</v>
      </c>
      <c r="AA112" s="2" t="s">
        <v>135</v>
      </c>
      <c r="AG112" s="93">
        <f>IF(M112="základní",J112,0)</f>
        <v>0</v>
      </c>
      <c r="AH112" s="93">
        <f>IF(M112="snížená",J112,0)</f>
        <v>0</v>
      </c>
      <c r="AI112" s="93">
        <f>IF(M112="zákl. přenesená",J112,0)</f>
        <v>0</v>
      </c>
      <c r="AJ112" s="93">
        <f>IF(M112="sníž. přenesená",J112,0)</f>
        <v>0</v>
      </c>
      <c r="AK112" s="93">
        <f>IF(M112="nulová",J112,0)</f>
        <v>0</v>
      </c>
      <c r="AL112" s="2" t="s">
        <v>133</v>
      </c>
      <c r="AM112" s="93">
        <f>ROUND(I112*H112,2)</f>
        <v>0</v>
      </c>
      <c r="AN112" s="2" t="s">
        <v>140</v>
      </c>
      <c r="AO112" s="92" t="s">
        <v>205</v>
      </c>
    </row>
    <row r="113" spans="1:41" s="13" customFormat="1" ht="16.5" customHeight="1">
      <c r="A113" s="10"/>
      <c r="B113" s="81"/>
      <c r="C113" s="131" t="s">
        <v>206</v>
      </c>
      <c r="D113" s="103" t="s">
        <v>158</v>
      </c>
      <c r="E113" s="104" t="s">
        <v>207</v>
      </c>
      <c r="F113" s="105" t="s">
        <v>208</v>
      </c>
      <c r="G113" s="106" t="s">
        <v>4</v>
      </c>
      <c r="H113" s="125">
        <v>165</v>
      </c>
      <c r="I113" s="108"/>
      <c r="J113" s="108">
        <f>ROUND(I113*H113,2)</f>
        <v>0</v>
      </c>
      <c r="K113" s="109"/>
      <c r="L113" s="110" t="s">
        <v>44</v>
      </c>
      <c r="M113" s="111" t="s">
        <v>92</v>
      </c>
      <c r="N113" s="90">
        <v>0.0004</v>
      </c>
      <c r="O113" s="90">
        <f>N113*H113</f>
        <v>0.066</v>
      </c>
      <c r="P113" s="90">
        <v>0</v>
      </c>
      <c r="Q113" s="91">
        <f>P113*H113</f>
        <v>0</v>
      </c>
      <c r="R113" s="10"/>
      <c r="T113" s="92" t="s">
        <v>150</v>
      </c>
      <c r="V113" s="92" t="s">
        <v>158</v>
      </c>
      <c r="W113" s="92" t="s">
        <v>7</v>
      </c>
      <c r="AA113" s="2" t="s">
        <v>135</v>
      </c>
      <c r="AG113" s="93">
        <f>IF(M113="základní",J113,0)</f>
        <v>0</v>
      </c>
      <c r="AH113" s="93">
        <f>IF(M113="snížená",J113,0)</f>
        <v>0</v>
      </c>
      <c r="AI113" s="93">
        <f>IF(M113="zákl. přenesená",J113,0)</f>
        <v>0</v>
      </c>
      <c r="AJ113" s="93">
        <f>IF(M113="sníž. přenesená",J113,0)</f>
        <v>0</v>
      </c>
      <c r="AK113" s="93">
        <f>IF(M113="nulová",J113,0)</f>
        <v>0</v>
      </c>
      <c r="AL113" s="2" t="s">
        <v>133</v>
      </c>
      <c r="AM113" s="93">
        <f>ROUND(I113*H113,2)</f>
        <v>0</v>
      </c>
      <c r="AN113" s="2" t="s">
        <v>140</v>
      </c>
      <c r="AO113" s="92" t="s">
        <v>209</v>
      </c>
    </row>
    <row r="114" spans="1:41" s="13" customFormat="1" ht="21.75" customHeight="1">
      <c r="A114" s="10"/>
      <c r="B114" s="81"/>
      <c r="C114" s="118" t="s">
        <v>210</v>
      </c>
      <c r="D114" s="82" t="s">
        <v>137</v>
      </c>
      <c r="E114" s="83" t="s">
        <v>211</v>
      </c>
      <c r="F114" s="84" t="s">
        <v>212</v>
      </c>
      <c r="G114" s="85" t="s">
        <v>16</v>
      </c>
      <c r="H114" s="122">
        <v>121</v>
      </c>
      <c r="I114" s="87"/>
      <c r="J114" s="87">
        <f>ROUND(I114*H114,2)</f>
        <v>0</v>
      </c>
      <c r="K114" s="11"/>
      <c r="L114" s="88" t="s">
        <v>44</v>
      </c>
      <c r="M114" s="89" t="s">
        <v>92</v>
      </c>
      <c r="N114" s="90">
        <v>0.27378</v>
      </c>
      <c r="O114" s="90">
        <f>N114*H114</f>
        <v>33.12738</v>
      </c>
      <c r="P114" s="90">
        <v>0</v>
      </c>
      <c r="Q114" s="91">
        <f>P114*H114</f>
        <v>0</v>
      </c>
      <c r="R114" s="10"/>
      <c r="T114" s="92" t="s">
        <v>140</v>
      </c>
      <c r="V114" s="92" t="s">
        <v>137</v>
      </c>
      <c r="W114" s="92" t="s">
        <v>7</v>
      </c>
      <c r="AA114" s="2" t="s">
        <v>135</v>
      </c>
      <c r="AG114" s="93">
        <f>IF(M114="základní",J114,0)</f>
        <v>0</v>
      </c>
      <c r="AH114" s="93">
        <f>IF(M114="snížená",J114,0)</f>
        <v>0</v>
      </c>
      <c r="AI114" s="93">
        <f>IF(M114="zákl. přenesená",J114,0)</f>
        <v>0</v>
      </c>
      <c r="AJ114" s="93">
        <f>IF(M114="sníž. přenesená",J114,0)</f>
        <v>0</v>
      </c>
      <c r="AK114" s="93">
        <f>IF(M114="nulová",J114,0)</f>
        <v>0</v>
      </c>
      <c r="AL114" s="2" t="s">
        <v>133</v>
      </c>
      <c r="AM114" s="93">
        <f>ROUND(I114*H114,2)</f>
        <v>0</v>
      </c>
      <c r="AN114" s="2" t="s">
        <v>140</v>
      </c>
      <c r="AO114" s="92" t="s">
        <v>213</v>
      </c>
    </row>
    <row r="115" spans="2:39" s="68" customFormat="1" ht="22.95" customHeight="1">
      <c r="B115" s="69"/>
      <c r="C115" s="139"/>
      <c r="D115" s="70" t="s">
        <v>130</v>
      </c>
      <c r="E115" s="79" t="s">
        <v>6</v>
      </c>
      <c r="F115" s="79" t="s">
        <v>214</v>
      </c>
      <c r="J115" s="80">
        <f>SUM(J116:J116)</f>
        <v>0</v>
      </c>
      <c r="K115" s="69"/>
      <c r="L115" s="73"/>
      <c r="M115" s="74"/>
      <c r="N115" s="74"/>
      <c r="O115" s="75">
        <f>SUM(O116:O116)</f>
        <v>0</v>
      </c>
      <c r="P115" s="74"/>
      <c r="Q115" s="76">
        <f>SUM(Q116:Q116)</f>
        <v>0</v>
      </c>
      <c r="T115" s="70" t="s">
        <v>133</v>
      </c>
      <c r="V115" s="77" t="s">
        <v>130</v>
      </c>
      <c r="W115" s="77" t="s">
        <v>133</v>
      </c>
      <c r="AA115" s="70" t="s">
        <v>135</v>
      </c>
      <c r="AM115" s="78">
        <f>SUM(AM116:AM116)</f>
        <v>0</v>
      </c>
    </row>
    <row r="116" spans="1:41" s="13" customFormat="1" ht="16.5" customHeight="1">
      <c r="A116" s="10"/>
      <c r="B116" s="81"/>
      <c r="C116" s="118" t="s">
        <v>215</v>
      </c>
      <c r="D116" s="118" t="s">
        <v>137</v>
      </c>
      <c r="E116" s="119" t="s">
        <v>216</v>
      </c>
      <c r="F116" s="120" t="s">
        <v>505</v>
      </c>
      <c r="G116" s="121" t="s">
        <v>16</v>
      </c>
      <c r="H116" s="122">
        <v>13.23</v>
      </c>
      <c r="I116" s="123"/>
      <c r="J116" s="123">
        <f>ROUND(I116*H116,2)</f>
        <v>0</v>
      </c>
      <c r="K116" s="11"/>
      <c r="L116" s="88" t="s">
        <v>44</v>
      </c>
      <c r="M116" s="89" t="s">
        <v>92</v>
      </c>
      <c r="N116" s="90">
        <v>0</v>
      </c>
      <c r="O116" s="90">
        <f>N116*H116</f>
        <v>0</v>
      </c>
      <c r="P116" s="90">
        <v>0</v>
      </c>
      <c r="Q116" s="91">
        <f>P116*H116</f>
        <v>0</v>
      </c>
      <c r="R116" s="10"/>
      <c r="T116" s="92" t="s">
        <v>140</v>
      </c>
      <c r="V116" s="92" t="s">
        <v>137</v>
      </c>
      <c r="W116" s="92" t="s">
        <v>7</v>
      </c>
      <c r="AA116" s="2" t="s">
        <v>135</v>
      </c>
      <c r="AG116" s="93">
        <f>IF(M116="základní",J116,0)</f>
        <v>0</v>
      </c>
      <c r="AH116" s="93">
        <f>IF(M116="snížená",J116,0)</f>
        <v>0</v>
      </c>
      <c r="AI116" s="93">
        <f>IF(M116="zákl. přenesená",J116,0)</f>
        <v>0</v>
      </c>
      <c r="AJ116" s="93">
        <f>IF(M116="sníž. přenesená",J116,0)</f>
        <v>0</v>
      </c>
      <c r="AK116" s="93">
        <f>IF(M116="nulová",J116,0)</f>
        <v>0</v>
      </c>
      <c r="AL116" s="2" t="s">
        <v>133</v>
      </c>
      <c r="AM116" s="93">
        <f>ROUND(I116*H116,2)</f>
        <v>0</v>
      </c>
      <c r="AN116" s="2" t="s">
        <v>140</v>
      </c>
      <c r="AO116" s="92" t="s">
        <v>217</v>
      </c>
    </row>
    <row r="117" spans="2:39" s="68" customFormat="1" ht="22.95" customHeight="1">
      <c r="B117" s="69"/>
      <c r="C117" s="139"/>
      <c r="D117" s="70" t="s">
        <v>130</v>
      </c>
      <c r="E117" s="79" t="s">
        <v>140</v>
      </c>
      <c r="F117" s="79" t="s">
        <v>218</v>
      </c>
      <c r="J117" s="80">
        <f>J118</f>
        <v>0</v>
      </c>
      <c r="K117" s="69"/>
      <c r="L117" s="73"/>
      <c r="M117" s="74"/>
      <c r="N117" s="74"/>
      <c r="O117" s="75">
        <f>SUM(O118:O118)</f>
        <v>3.5</v>
      </c>
      <c r="P117" s="74"/>
      <c r="Q117" s="76">
        <f>SUM(Q118:Q118)</f>
        <v>0</v>
      </c>
      <c r="T117" s="70" t="s">
        <v>133</v>
      </c>
      <c r="V117" s="77" t="s">
        <v>130</v>
      </c>
      <c r="W117" s="77" t="s">
        <v>133</v>
      </c>
      <c r="AA117" s="70" t="s">
        <v>135</v>
      </c>
      <c r="AM117" s="78">
        <f>SUM(AM118:AM118)</f>
        <v>0</v>
      </c>
    </row>
    <row r="118" spans="1:41" s="13" customFormat="1" ht="16.5" customHeight="1">
      <c r="A118" s="10"/>
      <c r="B118" s="81"/>
      <c r="C118" s="118" t="s">
        <v>219</v>
      </c>
      <c r="D118" s="82" t="s">
        <v>137</v>
      </c>
      <c r="E118" s="83" t="s">
        <v>220</v>
      </c>
      <c r="F118" s="84" t="s">
        <v>221</v>
      </c>
      <c r="G118" s="85" t="s">
        <v>147</v>
      </c>
      <c r="H118" s="86">
        <v>1.75</v>
      </c>
      <c r="I118" s="87"/>
      <c r="J118" s="87">
        <f>ROUND(I118*H118,2)</f>
        <v>0</v>
      </c>
      <c r="K118" s="11"/>
      <c r="L118" s="88" t="s">
        <v>44</v>
      </c>
      <c r="M118" s="89" t="s">
        <v>92</v>
      </c>
      <c r="N118" s="90">
        <v>2</v>
      </c>
      <c r="O118" s="90">
        <f>N118*H118</f>
        <v>3.5</v>
      </c>
      <c r="P118" s="90">
        <v>0</v>
      </c>
      <c r="Q118" s="91">
        <f>P118*H118</f>
        <v>0</v>
      </c>
      <c r="R118" s="10"/>
      <c r="T118" s="92" t="s">
        <v>140</v>
      </c>
      <c r="V118" s="92" t="s">
        <v>137</v>
      </c>
      <c r="W118" s="92" t="s">
        <v>7</v>
      </c>
      <c r="AA118" s="2" t="s">
        <v>135</v>
      </c>
      <c r="AG118" s="93">
        <f>IF(M118="základní",J118,0)</f>
        <v>0</v>
      </c>
      <c r="AH118" s="93">
        <f>IF(M118="snížená",J118,0)</f>
        <v>0</v>
      </c>
      <c r="AI118" s="93">
        <f>IF(M118="zákl. přenesená",J118,0)</f>
        <v>0</v>
      </c>
      <c r="AJ118" s="93">
        <f>IF(M118="sníž. přenesená",J118,0)</f>
        <v>0</v>
      </c>
      <c r="AK118" s="93">
        <f>IF(M118="nulová",J118,0)</f>
        <v>0</v>
      </c>
      <c r="AL118" s="2" t="s">
        <v>133</v>
      </c>
      <c r="AM118" s="93">
        <f>ROUND(I118*H118,2)</f>
        <v>0</v>
      </c>
      <c r="AN118" s="2" t="s">
        <v>140</v>
      </c>
      <c r="AO118" s="92" t="s">
        <v>222</v>
      </c>
    </row>
    <row r="119" spans="2:39" s="68" customFormat="1" ht="22.95" customHeight="1">
      <c r="B119" s="69"/>
      <c r="C119" s="139"/>
      <c r="D119" s="70" t="s">
        <v>130</v>
      </c>
      <c r="E119" s="79" t="s">
        <v>25</v>
      </c>
      <c r="F119" s="79" t="s">
        <v>223</v>
      </c>
      <c r="J119" s="80">
        <f>SUM(J120:J137)</f>
        <v>0</v>
      </c>
      <c r="K119" s="69"/>
      <c r="L119" s="73"/>
      <c r="M119" s="74"/>
      <c r="N119" s="74"/>
      <c r="O119" s="75">
        <f>SUM(O120:O137)</f>
        <v>181.052705</v>
      </c>
      <c r="P119" s="74"/>
      <c r="Q119" s="76">
        <f>SUM(Q120:Q137)</f>
        <v>0</v>
      </c>
      <c r="T119" s="70" t="s">
        <v>133</v>
      </c>
      <c r="V119" s="77" t="s">
        <v>130</v>
      </c>
      <c r="W119" s="77" t="s">
        <v>133</v>
      </c>
      <c r="AA119" s="70" t="s">
        <v>135</v>
      </c>
      <c r="AM119" s="78">
        <f>SUM(AM120:AM137)</f>
        <v>0</v>
      </c>
    </row>
    <row r="120" spans="1:41" s="13" customFormat="1" ht="16.5" customHeight="1">
      <c r="A120" s="10"/>
      <c r="B120" s="81"/>
      <c r="C120" s="118" t="s">
        <v>224</v>
      </c>
      <c r="D120" s="82" t="s">
        <v>137</v>
      </c>
      <c r="E120" s="83" t="s">
        <v>225</v>
      </c>
      <c r="F120" s="120" t="s">
        <v>226</v>
      </c>
      <c r="G120" s="85" t="s">
        <v>4</v>
      </c>
      <c r="H120" s="122">
        <f>H121+H131</f>
        <v>636.5</v>
      </c>
      <c r="I120" s="87"/>
      <c r="J120" s="87">
        <f aca="true" t="shared" si="18" ref="J120:J130">ROUND(I120*H120,2)</f>
        <v>0</v>
      </c>
      <c r="K120" s="11"/>
      <c r="L120" s="88" t="s">
        <v>44</v>
      </c>
      <c r="M120" s="89" t="s">
        <v>92</v>
      </c>
      <c r="N120" s="90">
        <v>0</v>
      </c>
      <c r="O120" s="90">
        <f aca="true" t="shared" si="19" ref="O120:O130">N120*H120</f>
        <v>0</v>
      </c>
      <c r="P120" s="90">
        <v>0</v>
      </c>
      <c r="Q120" s="91">
        <f aca="true" t="shared" si="20" ref="Q120:Q130">P120*H120</f>
        <v>0</v>
      </c>
      <c r="R120" s="10"/>
      <c r="T120" s="92" t="s">
        <v>140</v>
      </c>
      <c r="V120" s="92" t="s">
        <v>137</v>
      </c>
      <c r="W120" s="92" t="s">
        <v>7</v>
      </c>
      <c r="AA120" s="2" t="s">
        <v>135</v>
      </c>
      <c r="AG120" s="93">
        <f>IF(M120="základní",J120,0)</f>
        <v>0</v>
      </c>
      <c r="AH120" s="93">
        <f>IF(M120="snížená",J120,0)</f>
        <v>0</v>
      </c>
      <c r="AI120" s="93">
        <f>IF(M120="zákl. přenesená",J120,0)</f>
        <v>0</v>
      </c>
      <c r="AJ120" s="93">
        <f>IF(M120="sníž. přenesená",J120,0)</f>
        <v>0</v>
      </c>
      <c r="AK120" s="93">
        <f>IF(M120="nulová",J120,0)</f>
        <v>0</v>
      </c>
      <c r="AL120" s="2" t="s">
        <v>133</v>
      </c>
      <c r="AM120" s="93">
        <f>ROUND(I120*H120,2)</f>
        <v>0</v>
      </c>
      <c r="AN120" s="2" t="s">
        <v>140</v>
      </c>
      <c r="AO120" s="92" t="s">
        <v>227</v>
      </c>
    </row>
    <row r="121" spans="1:41" s="13" customFormat="1" ht="16.5" customHeight="1">
      <c r="A121" s="117"/>
      <c r="B121" s="81"/>
      <c r="C121" s="118" t="s">
        <v>472</v>
      </c>
      <c r="D121" s="82"/>
      <c r="E121" s="83" t="s">
        <v>473</v>
      </c>
      <c r="F121" s="120" t="s">
        <v>474</v>
      </c>
      <c r="G121" s="85" t="s">
        <v>4</v>
      </c>
      <c r="H121" s="122">
        <v>299.5</v>
      </c>
      <c r="I121" s="87"/>
      <c r="J121" s="87">
        <f t="shared" si="18"/>
        <v>0</v>
      </c>
      <c r="K121" s="11"/>
      <c r="L121" s="88"/>
      <c r="M121" s="89" t="s">
        <v>92</v>
      </c>
      <c r="N121" s="90">
        <v>0</v>
      </c>
      <c r="O121" s="90">
        <f t="shared" si="19"/>
        <v>0</v>
      </c>
      <c r="P121" s="90">
        <v>0</v>
      </c>
      <c r="Q121" s="91">
        <f t="shared" si="20"/>
        <v>0</v>
      </c>
      <c r="R121" s="117"/>
      <c r="T121" s="92"/>
      <c r="V121" s="92"/>
      <c r="W121" s="92"/>
      <c r="AA121" s="2"/>
      <c r="AG121" s="93"/>
      <c r="AH121" s="93"/>
      <c r="AI121" s="93"/>
      <c r="AJ121" s="93"/>
      <c r="AK121" s="93"/>
      <c r="AL121" s="2"/>
      <c r="AM121" s="93"/>
      <c r="AN121" s="2"/>
      <c r="AO121" s="92"/>
    </row>
    <row r="122" spans="1:41" s="13" customFormat="1" ht="16.5" customHeight="1">
      <c r="A122" s="10"/>
      <c r="B122" s="81"/>
      <c r="C122" s="118" t="s">
        <v>228</v>
      </c>
      <c r="D122" s="82" t="s">
        <v>137</v>
      </c>
      <c r="E122" s="83" t="s">
        <v>229</v>
      </c>
      <c r="F122" s="120" t="s">
        <v>230</v>
      </c>
      <c r="G122" s="85" t="s">
        <v>4</v>
      </c>
      <c r="H122" s="122">
        <v>1061.5</v>
      </c>
      <c r="I122" s="87"/>
      <c r="J122" s="87">
        <f t="shared" si="18"/>
        <v>0</v>
      </c>
      <c r="K122" s="11"/>
      <c r="L122" s="88" t="s">
        <v>44</v>
      </c>
      <c r="M122" s="89" t="s">
        <v>92</v>
      </c>
      <c r="N122" s="90">
        <v>0</v>
      </c>
      <c r="O122" s="90">
        <f t="shared" si="19"/>
        <v>0</v>
      </c>
      <c r="P122" s="90">
        <v>0</v>
      </c>
      <c r="Q122" s="91">
        <f t="shared" si="20"/>
        <v>0</v>
      </c>
      <c r="R122" s="10"/>
      <c r="T122" s="92" t="s">
        <v>140</v>
      </c>
      <c r="V122" s="92" t="s">
        <v>137</v>
      </c>
      <c r="W122" s="92" t="s">
        <v>7</v>
      </c>
      <c r="AA122" s="2" t="s">
        <v>135</v>
      </c>
      <c r="AG122" s="93">
        <f aca="true" t="shared" si="21" ref="AG122:AG130">IF(M122="základní",J122,0)</f>
        <v>0</v>
      </c>
      <c r="AH122" s="93">
        <f aca="true" t="shared" si="22" ref="AH122:AH130">IF(M122="snížená",J122,0)</f>
        <v>0</v>
      </c>
      <c r="AI122" s="93">
        <f aca="true" t="shared" si="23" ref="AI122:AI130">IF(M122="zákl. přenesená",J122,0)</f>
        <v>0</v>
      </c>
      <c r="AJ122" s="93">
        <f aca="true" t="shared" si="24" ref="AJ122:AJ130">IF(M122="sníž. přenesená",J122,0)</f>
        <v>0</v>
      </c>
      <c r="AK122" s="93">
        <f aca="true" t="shared" si="25" ref="AK122:AK130">IF(M122="nulová",J122,0)</f>
        <v>0</v>
      </c>
      <c r="AL122" s="2" t="s">
        <v>133</v>
      </c>
      <c r="AM122" s="93">
        <f aca="true" t="shared" si="26" ref="AM122:AM130">ROUND(I122*H122,2)</f>
        <v>0</v>
      </c>
      <c r="AN122" s="2" t="s">
        <v>140</v>
      </c>
      <c r="AO122" s="92" t="s">
        <v>231</v>
      </c>
    </row>
    <row r="123" spans="1:41" s="13" customFormat="1" ht="33" customHeight="1">
      <c r="A123" s="10"/>
      <c r="B123" s="81"/>
      <c r="C123" s="118" t="s">
        <v>232</v>
      </c>
      <c r="D123" s="118" t="s">
        <v>137</v>
      </c>
      <c r="E123" s="119" t="s">
        <v>233</v>
      </c>
      <c r="F123" s="120" t="s">
        <v>234</v>
      </c>
      <c r="G123" s="121" t="s">
        <v>4</v>
      </c>
      <c r="H123" s="122">
        <v>3.5</v>
      </c>
      <c r="I123" s="123"/>
      <c r="J123" s="123">
        <f t="shared" si="18"/>
        <v>0</v>
      </c>
      <c r="K123" s="11"/>
      <c r="L123" s="88" t="s">
        <v>44</v>
      </c>
      <c r="M123" s="89" t="s">
        <v>92</v>
      </c>
      <c r="N123" s="90">
        <v>0.05909</v>
      </c>
      <c r="O123" s="90">
        <f t="shared" si="19"/>
        <v>0.206815</v>
      </c>
      <c r="P123" s="90">
        <v>0</v>
      </c>
      <c r="Q123" s="91">
        <f t="shared" si="20"/>
        <v>0</v>
      </c>
      <c r="R123" s="10"/>
      <c r="T123" s="92" t="s">
        <v>140</v>
      </c>
      <c r="V123" s="92" t="s">
        <v>137</v>
      </c>
      <c r="W123" s="92" t="s">
        <v>7</v>
      </c>
      <c r="AA123" s="2" t="s">
        <v>135</v>
      </c>
      <c r="AG123" s="93">
        <f t="shared" si="21"/>
        <v>0</v>
      </c>
      <c r="AH123" s="93">
        <f t="shared" si="22"/>
        <v>0</v>
      </c>
      <c r="AI123" s="93">
        <f t="shared" si="23"/>
        <v>0</v>
      </c>
      <c r="AJ123" s="93">
        <f t="shared" si="24"/>
        <v>0</v>
      </c>
      <c r="AK123" s="93">
        <f t="shared" si="25"/>
        <v>0</v>
      </c>
      <c r="AL123" s="2" t="s">
        <v>133</v>
      </c>
      <c r="AM123" s="93">
        <f t="shared" si="26"/>
        <v>0</v>
      </c>
      <c r="AN123" s="2" t="s">
        <v>140</v>
      </c>
      <c r="AO123" s="92" t="s">
        <v>235</v>
      </c>
    </row>
    <row r="124" spans="1:41" s="13" customFormat="1" ht="21.75" customHeight="1">
      <c r="A124" s="10"/>
      <c r="B124" s="81"/>
      <c r="C124" s="118" t="s">
        <v>236</v>
      </c>
      <c r="D124" s="82" t="s">
        <v>137</v>
      </c>
      <c r="E124" s="83" t="s">
        <v>237</v>
      </c>
      <c r="F124" s="120" t="s">
        <v>238</v>
      </c>
      <c r="G124" s="85" t="s">
        <v>4</v>
      </c>
      <c r="H124" s="122">
        <v>1061.5</v>
      </c>
      <c r="I124" s="87"/>
      <c r="J124" s="87">
        <f t="shared" si="18"/>
        <v>0</v>
      </c>
      <c r="K124" s="11"/>
      <c r="L124" s="88" t="s">
        <v>44</v>
      </c>
      <c r="M124" s="89" t="s">
        <v>92</v>
      </c>
      <c r="N124" s="90">
        <v>0</v>
      </c>
      <c r="O124" s="90">
        <f t="shared" si="19"/>
        <v>0</v>
      </c>
      <c r="P124" s="90">
        <v>0</v>
      </c>
      <c r="Q124" s="91">
        <f t="shared" si="20"/>
        <v>0</v>
      </c>
      <c r="R124" s="10"/>
      <c r="T124" s="92" t="s">
        <v>140</v>
      </c>
      <c r="V124" s="92" t="s">
        <v>137</v>
      </c>
      <c r="W124" s="92" t="s">
        <v>7</v>
      </c>
      <c r="AA124" s="2" t="s">
        <v>135</v>
      </c>
      <c r="AG124" s="93">
        <f t="shared" si="21"/>
        <v>0</v>
      </c>
      <c r="AH124" s="93">
        <f t="shared" si="22"/>
        <v>0</v>
      </c>
      <c r="AI124" s="93">
        <f t="shared" si="23"/>
        <v>0</v>
      </c>
      <c r="AJ124" s="93">
        <f t="shared" si="24"/>
        <v>0</v>
      </c>
      <c r="AK124" s="93">
        <f t="shared" si="25"/>
        <v>0</v>
      </c>
      <c r="AL124" s="2" t="s">
        <v>133</v>
      </c>
      <c r="AM124" s="93">
        <f t="shared" si="26"/>
        <v>0</v>
      </c>
      <c r="AN124" s="2" t="s">
        <v>140</v>
      </c>
      <c r="AO124" s="92" t="s">
        <v>239</v>
      </c>
    </row>
    <row r="125" spans="1:41" s="13" customFormat="1" ht="16.5" customHeight="1">
      <c r="A125" s="10"/>
      <c r="B125" s="81"/>
      <c r="C125" s="118" t="s">
        <v>240</v>
      </c>
      <c r="D125" s="82" t="s">
        <v>137</v>
      </c>
      <c r="E125" s="83" t="s">
        <v>241</v>
      </c>
      <c r="F125" s="120" t="s">
        <v>242</v>
      </c>
      <c r="G125" s="85" t="s">
        <v>4</v>
      </c>
      <c r="H125" s="122">
        <v>32.2</v>
      </c>
      <c r="I125" s="87"/>
      <c r="J125" s="87">
        <f t="shared" si="18"/>
        <v>0</v>
      </c>
      <c r="K125" s="11"/>
      <c r="L125" s="88" t="s">
        <v>44</v>
      </c>
      <c r="M125" s="89" t="s">
        <v>92</v>
      </c>
      <c r="N125" s="90">
        <v>0.612</v>
      </c>
      <c r="O125" s="90">
        <f t="shared" si="19"/>
        <v>19.706400000000002</v>
      </c>
      <c r="P125" s="90">
        <v>0</v>
      </c>
      <c r="Q125" s="91">
        <f t="shared" si="20"/>
        <v>0</v>
      </c>
      <c r="R125" s="10"/>
      <c r="T125" s="92" t="s">
        <v>140</v>
      </c>
      <c r="V125" s="92" t="s">
        <v>137</v>
      </c>
      <c r="W125" s="92" t="s">
        <v>7</v>
      </c>
      <c r="AA125" s="2" t="s">
        <v>135</v>
      </c>
      <c r="AG125" s="93">
        <f t="shared" si="21"/>
        <v>0</v>
      </c>
      <c r="AH125" s="93">
        <f t="shared" si="22"/>
        <v>0</v>
      </c>
      <c r="AI125" s="93">
        <f t="shared" si="23"/>
        <v>0</v>
      </c>
      <c r="AJ125" s="93">
        <f t="shared" si="24"/>
        <v>0</v>
      </c>
      <c r="AK125" s="93">
        <f t="shared" si="25"/>
        <v>0</v>
      </c>
      <c r="AL125" s="2" t="s">
        <v>133</v>
      </c>
      <c r="AM125" s="93">
        <f t="shared" si="26"/>
        <v>0</v>
      </c>
      <c r="AN125" s="2" t="s">
        <v>140</v>
      </c>
      <c r="AO125" s="92" t="s">
        <v>243</v>
      </c>
    </row>
    <row r="126" spans="1:41" s="13" customFormat="1" ht="16.5" customHeight="1">
      <c r="A126" s="10"/>
      <c r="B126" s="81"/>
      <c r="C126" s="118" t="s">
        <v>244</v>
      </c>
      <c r="D126" s="118" t="s">
        <v>137</v>
      </c>
      <c r="E126" s="119" t="s">
        <v>245</v>
      </c>
      <c r="F126" s="120" t="s">
        <v>246</v>
      </c>
      <c r="G126" s="121" t="s">
        <v>4</v>
      </c>
      <c r="H126" s="122">
        <v>1210</v>
      </c>
      <c r="I126" s="123"/>
      <c r="J126" s="123">
        <f t="shared" si="18"/>
        <v>0</v>
      </c>
      <c r="K126" s="11"/>
      <c r="L126" s="88" t="s">
        <v>44</v>
      </c>
      <c r="M126" s="89" t="s">
        <v>92</v>
      </c>
      <c r="N126" s="90">
        <v>0</v>
      </c>
      <c r="O126" s="90">
        <f t="shared" si="19"/>
        <v>0</v>
      </c>
      <c r="P126" s="90">
        <v>0</v>
      </c>
      <c r="Q126" s="91">
        <f t="shared" si="20"/>
        <v>0</v>
      </c>
      <c r="R126" s="10"/>
      <c r="T126" s="92" t="s">
        <v>140</v>
      </c>
      <c r="V126" s="92" t="s">
        <v>137</v>
      </c>
      <c r="W126" s="92" t="s">
        <v>7</v>
      </c>
      <c r="AA126" s="2" t="s">
        <v>135</v>
      </c>
      <c r="AG126" s="93">
        <f t="shared" si="21"/>
        <v>0</v>
      </c>
      <c r="AH126" s="93">
        <f t="shared" si="22"/>
        <v>0</v>
      </c>
      <c r="AI126" s="93">
        <f t="shared" si="23"/>
        <v>0</v>
      </c>
      <c r="AJ126" s="93">
        <f t="shared" si="24"/>
        <v>0</v>
      </c>
      <c r="AK126" s="93">
        <f t="shared" si="25"/>
        <v>0</v>
      </c>
      <c r="AL126" s="2" t="s">
        <v>133</v>
      </c>
      <c r="AM126" s="93">
        <f t="shared" si="26"/>
        <v>0</v>
      </c>
      <c r="AN126" s="2" t="s">
        <v>140</v>
      </c>
      <c r="AO126" s="92" t="s">
        <v>247</v>
      </c>
    </row>
    <row r="127" spans="1:41" s="13" customFormat="1" ht="16.5" customHeight="1">
      <c r="A127" s="10"/>
      <c r="B127" s="81"/>
      <c r="C127" s="118" t="s">
        <v>248</v>
      </c>
      <c r="D127" s="118" t="s">
        <v>137</v>
      </c>
      <c r="E127" s="119" t="s">
        <v>249</v>
      </c>
      <c r="F127" s="120" t="s">
        <v>250</v>
      </c>
      <c r="G127" s="121" t="s">
        <v>4</v>
      </c>
      <c r="H127" s="122">
        <v>1210</v>
      </c>
      <c r="I127" s="123"/>
      <c r="J127" s="123">
        <f t="shared" si="18"/>
        <v>0</v>
      </c>
      <c r="K127" s="11"/>
      <c r="L127" s="88" t="s">
        <v>44</v>
      </c>
      <c r="M127" s="89" t="s">
        <v>92</v>
      </c>
      <c r="N127" s="90">
        <v>0</v>
      </c>
      <c r="O127" s="90">
        <f t="shared" si="19"/>
        <v>0</v>
      </c>
      <c r="P127" s="90">
        <v>0</v>
      </c>
      <c r="Q127" s="91">
        <f t="shared" si="20"/>
        <v>0</v>
      </c>
      <c r="R127" s="10"/>
      <c r="T127" s="92" t="s">
        <v>140</v>
      </c>
      <c r="V127" s="92" t="s">
        <v>137</v>
      </c>
      <c r="W127" s="92" t="s">
        <v>7</v>
      </c>
      <c r="AA127" s="2" t="s">
        <v>135</v>
      </c>
      <c r="AG127" s="93">
        <f t="shared" si="21"/>
        <v>0</v>
      </c>
      <c r="AH127" s="93">
        <f t="shared" si="22"/>
        <v>0</v>
      </c>
      <c r="AI127" s="93">
        <f t="shared" si="23"/>
        <v>0</v>
      </c>
      <c r="AJ127" s="93">
        <f t="shared" si="24"/>
        <v>0</v>
      </c>
      <c r="AK127" s="93">
        <f t="shared" si="25"/>
        <v>0</v>
      </c>
      <c r="AL127" s="2" t="s">
        <v>133</v>
      </c>
      <c r="AM127" s="93">
        <f t="shared" si="26"/>
        <v>0</v>
      </c>
      <c r="AN127" s="2" t="s">
        <v>140</v>
      </c>
      <c r="AO127" s="92" t="s">
        <v>251</v>
      </c>
    </row>
    <row r="128" spans="1:41" s="13" customFormat="1" ht="21.75" customHeight="1">
      <c r="A128" s="10"/>
      <c r="B128" s="81"/>
      <c r="C128" s="118" t="s">
        <v>252</v>
      </c>
      <c r="D128" s="118" t="s">
        <v>137</v>
      </c>
      <c r="E128" s="119" t="s">
        <v>253</v>
      </c>
      <c r="F128" s="120" t="s">
        <v>254</v>
      </c>
      <c r="G128" s="121" t="s">
        <v>4</v>
      </c>
      <c r="H128" s="122">
        <v>1210</v>
      </c>
      <c r="I128" s="123"/>
      <c r="J128" s="123">
        <f t="shared" si="18"/>
        <v>0</v>
      </c>
      <c r="K128" s="11"/>
      <c r="L128" s="88" t="s">
        <v>44</v>
      </c>
      <c r="M128" s="89" t="s">
        <v>92</v>
      </c>
      <c r="N128" s="90">
        <v>0</v>
      </c>
      <c r="O128" s="90">
        <f t="shared" si="19"/>
        <v>0</v>
      </c>
      <c r="P128" s="90">
        <v>0</v>
      </c>
      <c r="Q128" s="91">
        <f t="shared" si="20"/>
        <v>0</v>
      </c>
      <c r="R128" s="10"/>
      <c r="T128" s="92" t="s">
        <v>140</v>
      </c>
      <c r="V128" s="92" t="s">
        <v>137</v>
      </c>
      <c r="W128" s="92" t="s">
        <v>7</v>
      </c>
      <c r="AA128" s="2" t="s">
        <v>135</v>
      </c>
      <c r="AG128" s="93">
        <f t="shared" si="21"/>
        <v>0</v>
      </c>
      <c r="AH128" s="93">
        <f t="shared" si="22"/>
        <v>0</v>
      </c>
      <c r="AI128" s="93">
        <f t="shared" si="23"/>
        <v>0</v>
      </c>
      <c r="AJ128" s="93">
        <f t="shared" si="24"/>
        <v>0</v>
      </c>
      <c r="AK128" s="93">
        <f t="shared" si="25"/>
        <v>0</v>
      </c>
      <c r="AL128" s="2" t="s">
        <v>133</v>
      </c>
      <c r="AM128" s="93">
        <f t="shared" si="26"/>
        <v>0</v>
      </c>
      <c r="AN128" s="2" t="s">
        <v>140</v>
      </c>
      <c r="AO128" s="92" t="s">
        <v>255</v>
      </c>
    </row>
    <row r="129" spans="1:41" s="13" customFormat="1" ht="21.75" customHeight="1">
      <c r="A129" s="10"/>
      <c r="B129" s="81"/>
      <c r="C129" s="118" t="s">
        <v>256</v>
      </c>
      <c r="D129" s="118" t="s">
        <v>137</v>
      </c>
      <c r="E129" s="119" t="s">
        <v>257</v>
      </c>
      <c r="F129" s="120" t="s">
        <v>258</v>
      </c>
      <c r="G129" s="121" t="s">
        <v>4</v>
      </c>
      <c r="H129" s="122">
        <v>1210</v>
      </c>
      <c r="I129" s="123"/>
      <c r="J129" s="123">
        <f t="shared" si="18"/>
        <v>0</v>
      </c>
      <c r="K129" s="11"/>
      <c r="L129" s="88" t="s">
        <v>44</v>
      </c>
      <c r="M129" s="89" t="s">
        <v>92</v>
      </c>
      <c r="N129" s="90">
        <v>0</v>
      </c>
      <c r="O129" s="90">
        <f t="shared" si="19"/>
        <v>0</v>
      </c>
      <c r="P129" s="90">
        <v>0</v>
      </c>
      <c r="Q129" s="91">
        <f t="shared" si="20"/>
        <v>0</v>
      </c>
      <c r="R129" s="10"/>
      <c r="T129" s="92" t="s">
        <v>140</v>
      </c>
      <c r="V129" s="92" t="s">
        <v>137</v>
      </c>
      <c r="W129" s="92" t="s">
        <v>7</v>
      </c>
      <c r="AA129" s="2" t="s">
        <v>135</v>
      </c>
      <c r="AG129" s="93">
        <f t="shared" si="21"/>
        <v>0</v>
      </c>
      <c r="AH129" s="93">
        <f t="shared" si="22"/>
        <v>0</v>
      </c>
      <c r="AI129" s="93">
        <f t="shared" si="23"/>
        <v>0</v>
      </c>
      <c r="AJ129" s="93">
        <f t="shared" si="24"/>
        <v>0</v>
      </c>
      <c r="AK129" s="93">
        <f t="shared" si="25"/>
        <v>0</v>
      </c>
      <c r="AL129" s="2" t="s">
        <v>133</v>
      </c>
      <c r="AM129" s="93">
        <f t="shared" si="26"/>
        <v>0</v>
      </c>
      <c r="AN129" s="2" t="s">
        <v>140</v>
      </c>
      <c r="AO129" s="92" t="s">
        <v>259</v>
      </c>
    </row>
    <row r="130" spans="1:41" s="13" customFormat="1" ht="16.5" customHeight="1">
      <c r="A130" s="10"/>
      <c r="B130" s="81"/>
      <c r="C130" s="118" t="s">
        <v>260</v>
      </c>
      <c r="D130" s="118" t="s">
        <v>137</v>
      </c>
      <c r="E130" s="119" t="s">
        <v>261</v>
      </c>
      <c r="F130" s="120" t="s">
        <v>262</v>
      </c>
      <c r="G130" s="121" t="s">
        <v>4</v>
      </c>
      <c r="H130" s="122">
        <v>5.28</v>
      </c>
      <c r="I130" s="123"/>
      <c r="J130" s="123">
        <f t="shared" si="18"/>
        <v>0</v>
      </c>
      <c r="K130" s="11"/>
      <c r="L130" s="88" t="s">
        <v>44</v>
      </c>
      <c r="M130" s="89" t="s">
        <v>92</v>
      </c>
      <c r="N130" s="90">
        <v>0</v>
      </c>
      <c r="O130" s="90">
        <f t="shared" si="19"/>
        <v>0</v>
      </c>
      <c r="P130" s="90">
        <v>0</v>
      </c>
      <c r="Q130" s="91">
        <f t="shared" si="20"/>
        <v>0</v>
      </c>
      <c r="R130" s="10"/>
      <c r="T130" s="92" t="s">
        <v>140</v>
      </c>
      <c r="V130" s="92" t="s">
        <v>137</v>
      </c>
      <c r="W130" s="92" t="s">
        <v>7</v>
      </c>
      <c r="AA130" s="2" t="s">
        <v>135</v>
      </c>
      <c r="AG130" s="93">
        <f t="shared" si="21"/>
        <v>0</v>
      </c>
      <c r="AH130" s="93">
        <f t="shared" si="22"/>
        <v>0</v>
      </c>
      <c r="AI130" s="93">
        <f t="shared" si="23"/>
        <v>0</v>
      </c>
      <c r="AJ130" s="93">
        <f t="shared" si="24"/>
        <v>0</v>
      </c>
      <c r="AK130" s="93">
        <f t="shared" si="25"/>
        <v>0</v>
      </c>
      <c r="AL130" s="2" t="s">
        <v>133</v>
      </c>
      <c r="AM130" s="93">
        <f t="shared" si="26"/>
        <v>0</v>
      </c>
      <c r="AN130" s="2" t="s">
        <v>140</v>
      </c>
      <c r="AO130" s="92" t="s">
        <v>263</v>
      </c>
    </row>
    <row r="131" spans="1:41" s="13" customFormat="1" ht="33" customHeight="1">
      <c r="A131" s="10"/>
      <c r="B131" s="81"/>
      <c r="C131" s="118" t="s">
        <v>264</v>
      </c>
      <c r="D131" s="82" t="s">
        <v>137</v>
      </c>
      <c r="E131" s="83" t="s">
        <v>265</v>
      </c>
      <c r="F131" s="120" t="s">
        <v>266</v>
      </c>
      <c r="G131" s="85" t="s">
        <v>4</v>
      </c>
      <c r="H131" s="122">
        <v>337</v>
      </c>
      <c r="I131" s="87"/>
      <c r="J131" s="87">
        <f aca="true" t="shared" si="27" ref="J131:J137">ROUND(I131*H131,2)</f>
        <v>0</v>
      </c>
      <c r="K131" s="11"/>
      <c r="L131" s="88" t="s">
        <v>44</v>
      </c>
      <c r="M131" s="89" t="s">
        <v>92</v>
      </c>
      <c r="N131" s="90">
        <v>0.08425</v>
      </c>
      <c r="O131" s="90">
        <f aca="true" t="shared" si="28" ref="O131:O137">N131*H131</f>
        <v>28.39225</v>
      </c>
      <c r="P131" s="90">
        <v>0</v>
      </c>
      <c r="Q131" s="91">
        <f aca="true" t="shared" si="29" ref="Q131:Q137">P131*H131</f>
        <v>0</v>
      </c>
      <c r="R131" s="10"/>
      <c r="T131" s="92" t="s">
        <v>140</v>
      </c>
      <c r="V131" s="92" t="s">
        <v>137</v>
      </c>
      <c r="W131" s="92" t="s">
        <v>7</v>
      </c>
      <c r="AA131" s="2" t="s">
        <v>135</v>
      </c>
      <c r="AG131" s="93">
        <f aca="true" t="shared" si="30" ref="AG131:AG134">IF(M131="základní",J131,0)</f>
        <v>0</v>
      </c>
      <c r="AH131" s="93">
        <f aca="true" t="shared" si="31" ref="AH131:AH134">IF(M131="snížená",J131,0)</f>
        <v>0</v>
      </c>
      <c r="AI131" s="93">
        <f aca="true" t="shared" si="32" ref="AI131:AI134">IF(M131="zákl. přenesená",J131,0)</f>
        <v>0</v>
      </c>
      <c r="AJ131" s="93">
        <f aca="true" t="shared" si="33" ref="AJ131:AJ134">IF(M131="sníž. přenesená",J131,0)</f>
        <v>0</v>
      </c>
      <c r="AK131" s="93">
        <f aca="true" t="shared" si="34" ref="AK131:AK134">IF(M131="nulová",J131,0)</f>
        <v>0</v>
      </c>
      <c r="AL131" s="2" t="s">
        <v>133</v>
      </c>
      <c r="AM131" s="93">
        <f aca="true" t="shared" si="35" ref="AM131:AM137">ROUND(I131*H131,2)</f>
        <v>0</v>
      </c>
      <c r="AN131" s="2" t="s">
        <v>140</v>
      </c>
      <c r="AO131" s="92" t="s">
        <v>267</v>
      </c>
    </row>
    <row r="132" spans="1:41" s="13" customFormat="1" ht="16.5" customHeight="1">
      <c r="A132" s="10"/>
      <c r="B132" s="81"/>
      <c r="C132" s="131" t="s">
        <v>268</v>
      </c>
      <c r="D132" s="103" t="s">
        <v>158</v>
      </c>
      <c r="E132" s="104" t="s">
        <v>269</v>
      </c>
      <c r="F132" s="133" t="s">
        <v>270</v>
      </c>
      <c r="G132" s="106" t="s">
        <v>4</v>
      </c>
      <c r="H132" s="125">
        <v>330.5</v>
      </c>
      <c r="I132" s="108"/>
      <c r="J132" s="108">
        <f t="shared" si="27"/>
        <v>0</v>
      </c>
      <c r="K132" s="109"/>
      <c r="L132" s="110" t="s">
        <v>44</v>
      </c>
      <c r="M132" s="111" t="s">
        <v>92</v>
      </c>
      <c r="N132" s="90">
        <v>0.131</v>
      </c>
      <c r="O132" s="90">
        <f t="shared" si="28"/>
        <v>43.295500000000004</v>
      </c>
      <c r="P132" s="90">
        <v>0</v>
      </c>
      <c r="Q132" s="91">
        <f t="shared" si="29"/>
        <v>0</v>
      </c>
      <c r="R132" s="10"/>
      <c r="T132" s="92" t="s">
        <v>150</v>
      </c>
      <c r="V132" s="92" t="s">
        <v>158</v>
      </c>
      <c r="W132" s="92" t="s">
        <v>7</v>
      </c>
      <c r="AA132" s="2" t="s">
        <v>135</v>
      </c>
      <c r="AG132" s="93">
        <f t="shared" si="30"/>
        <v>0</v>
      </c>
      <c r="AH132" s="93">
        <f t="shared" si="31"/>
        <v>0</v>
      </c>
      <c r="AI132" s="93">
        <f t="shared" si="32"/>
        <v>0</v>
      </c>
      <c r="AJ132" s="93">
        <f t="shared" si="33"/>
        <v>0</v>
      </c>
      <c r="AK132" s="93">
        <f t="shared" si="34"/>
        <v>0</v>
      </c>
      <c r="AL132" s="2" t="s">
        <v>133</v>
      </c>
      <c r="AM132" s="93">
        <f t="shared" si="35"/>
        <v>0</v>
      </c>
      <c r="AN132" s="2" t="s">
        <v>140</v>
      </c>
      <c r="AO132" s="92" t="s">
        <v>271</v>
      </c>
    </row>
    <row r="133" spans="1:41" s="13" customFormat="1" ht="16.5" customHeight="1">
      <c r="A133" s="10"/>
      <c r="B133" s="81"/>
      <c r="C133" s="131" t="s">
        <v>272</v>
      </c>
      <c r="D133" s="103" t="s">
        <v>158</v>
      </c>
      <c r="E133" s="104" t="s">
        <v>273</v>
      </c>
      <c r="F133" s="133" t="s">
        <v>274</v>
      </c>
      <c r="G133" s="106" t="s">
        <v>4</v>
      </c>
      <c r="H133" s="125">
        <v>23.4</v>
      </c>
      <c r="I133" s="108"/>
      <c r="J133" s="108">
        <f t="shared" si="27"/>
        <v>0</v>
      </c>
      <c r="K133" s="109"/>
      <c r="L133" s="110" t="s">
        <v>44</v>
      </c>
      <c r="M133" s="111" t="s">
        <v>92</v>
      </c>
      <c r="N133" s="90">
        <v>0.131</v>
      </c>
      <c r="O133" s="90">
        <f t="shared" si="28"/>
        <v>3.0654</v>
      </c>
      <c r="P133" s="90">
        <v>0</v>
      </c>
      <c r="Q133" s="91">
        <f t="shared" si="29"/>
        <v>0</v>
      </c>
      <c r="R133" s="10"/>
      <c r="T133" s="92" t="s">
        <v>150</v>
      </c>
      <c r="V133" s="92" t="s">
        <v>158</v>
      </c>
      <c r="W133" s="92" t="s">
        <v>7</v>
      </c>
      <c r="AA133" s="2" t="s">
        <v>135</v>
      </c>
      <c r="AG133" s="93">
        <f t="shared" si="30"/>
        <v>0</v>
      </c>
      <c r="AH133" s="93">
        <f t="shared" si="31"/>
        <v>0</v>
      </c>
      <c r="AI133" s="93">
        <f t="shared" si="32"/>
        <v>0</v>
      </c>
      <c r="AJ133" s="93">
        <f t="shared" si="33"/>
        <v>0</v>
      </c>
      <c r="AK133" s="93">
        <f t="shared" si="34"/>
        <v>0</v>
      </c>
      <c r="AL133" s="2" t="s">
        <v>133</v>
      </c>
      <c r="AM133" s="93">
        <f t="shared" si="35"/>
        <v>0</v>
      </c>
      <c r="AN133" s="2" t="s">
        <v>140</v>
      </c>
      <c r="AO133" s="92" t="s">
        <v>275</v>
      </c>
    </row>
    <row r="134" spans="1:41" s="13" customFormat="1" ht="33" customHeight="1">
      <c r="A134" s="10"/>
      <c r="B134" s="81"/>
      <c r="C134" s="118" t="s">
        <v>276</v>
      </c>
      <c r="D134" s="82" t="s">
        <v>137</v>
      </c>
      <c r="E134" s="83" t="s">
        <v>277</v>
      </c>
      <c r="F134" s="120" t="s">
        <v>278</v>
      </c>
      <c r="G134" s="85" t="s">
        <v>4</v>
      </c>
      <c r="H134" s="122">
        <v>299.5</v>
      </c>
      <c r="I134" s="87"/>
      <c r="J134" s="87">
        <f t="shared" si="27"/>
        <v>0</v>
      </c>
      <c r="K134" s="11"/>
      <c r="L134" s="88" t="s">
        <v>44</v>
      </c>
      <c r="M134" s="89" t="s">
        <v>92</v>
      </c>
      <c r="N134" s="90">
        <v>0.10362</v>
      </c>
      <c r="O134" s="90">
        <f t="shared" si="28"/>
        <v>31.034190000000002</v>
      </c>
      <c r="P134" s="90">
        <v>0</v>
      </c>
      <c r="Q134" s="91">
        <f t="shared" si="29"/>
        <v>0</v>
      </c>
      <c r="R134" s="10"/>
      <c r="T134" s="92" t="s">
        <v>140</v>
      </c>
      <c r="V134" s="92" t="s">
        <v>137</v>
      </c>
      <c r="W134" s="92" t="s">
        <v>7</v>
      </c>
      <c r="AA134" s="2" t="s">
        <v>135</v>
      </c>
      <c r="AG134" s="93">
        <f t="shared" si="30"/>
        <v>0</v>
      </c>
      <c r="AH134" s="93">
        <f t="shared" si="31"/>
        <v>0</v>
      </c>
      <c r="AI134" s="93">
        <f t="shared" si="32"/>
        <v>0</v>
      </c>
      <c r="AJ134" s="93">
        <f t="shared" si="33"/>
        <v>0</v>
      </c>
      <c r="AK134" s="93">
        <f t="shared" si="34"/>
        <v>0</v>
      </c>
      <c r="AL134" s="2" t="s">
        <v>133</v>
      </c>
      <c r="AM134" s="93">
        <f t="shared" si="35"/>
        <v>0</v>
      </c>
      <c r="AN134" s="2" t="s">
        <v>140</v>
      </c>
      <c r="AO134" s="92" t="s">
        <v>279</v>
      </c>
    </row>
    <row r="135" spans="1:41" s="13" customFormat="1" ht="16.5" customHeight="1">
      <c r="A135" s="117"/>
      <c r="B135" s="81"/>
      <c r="C135" s="131" t="s">
        <v>475</v>
      </c>
      <c r="D135" s="103" t="s">
        <v>158</v>
      </c>
      <c r="E135" s="104" t="s">
        <v>477</v>
      </c>
      <c r="F135" s="133" t="s">
        <v>479</v>
      </c>
      <c r="G135" s="106" t="s">
        <v>4</v>
      </c>
      <c r="H135" s="125">
        <v>285</v>
      </c>
      <c r="I135" s="108"/>
      <c r="J135" s="108">
        <f t="shared" si="27"/>
        <v>0</v>
      </c>
      <c r="K135" s="109"/>
      <c r="L135" s="110" t="s">
        <v>44</v>
      </c>
      <c r="M135" s="111" t="s">
        <v>92</v>
      </c>
      <c r="N135" s="90">
        <v>0.176</v>
      </c>
      <c r="O135" s="90">
        <f t="shared" si="28"/>
        <v>50.16</v>
      </c>
      <c r="P135" s="90">
        <v>0</v>
      </c>
      <c r="Q135" s="91">
        <f t="shared" si="29"/>
        <v>0</v>
      </c>
      <c r="R135" s="117"/>
      <c r="T135" s="92"/>
      <c r="V135" s="92"/>
      <c r="W135" s="92"/>
      <c r="AA135" s="2"/>
      <c r="AG135" s="93"/>
      <c r="AH135" s="93"/>
      <c r="AI135" s="93"/>
      <c r="AJ135" s="93"/>
      <c r="AK135" s="93"/>
      <c r="AL135" s="2"/>
      <c r="AM135" s="93">
        <f t="shared" si="35"/>
        <v>0</v>
      </c>
      <c r="AN135" s="2"/>
      <c r="AO135" s="92"/>
    </row>
    <row r="136" spans="1:41" s="13" customFormat="1" ht="16.5" customHeight="1">
      <c r="A136" s="117"/>
      <c r="B136" s="81"/>
      <c r="C136" s="131" t="s">
        <v>476</v>
      </c>
      <c r="D136" s="103" t="s">
        <v>158</v>
      </c>
      <c r="E136" s="104" t="s">
        <v>478</v>
      </c>
      <c r="F136" s="133" t="s">
        <v>480</v>
      </c>
      <c r="G136" s="106" t="s">
        <v>4</v>
      </c>
      <c r="H136" s="125">
        <v>29.5</v>
      </c>
      <c r="I136" s="108"/>
      <c r="J136" s="108">
        <f t="shared" si="27"/>
        <v>0</v>
      </c>
      <c r="K136" s="109"/>
      <c r="L136" s="110" t="s">
        <v>44</v>
      </c>
      <c r="M136" s="111" t="s">
        <v>92</v>
      </c>
      <c r="N136" s="90">
        <v>0.176</v>
      </c>
      <c r="O136" s="90">
        <f t="shared" si="28"/>
        <v>5.191999999999999</v>
      </c>
      <c r="P136" s="90">
        <v>0</v>
      </c>
      <c r="Q136" s="91">
        <f t="shared" si="29"/>
        <v>0</v>
      </c>
      <c r="R136" s="117"/>
      <c r="T136" s="92" t="s">
        <v>150</v>
      </c>
      <c r="V136" s="92" t="s">
        <v>158</v>
      </c>
      <c r="W136" s="92" t="s">
        <v>7</v>
      </c>
      <c r="AA136" s="2" t="s">
        <v>135</v>
      </c>
      <c r="AG136" s="93">
        <f>IF(M136="základní",J136,0)</f>
        <v>0</v>
      </c>
      <c r="AH136" s="93">
        <f>IF(M136="snížená",J136,0)</f>
        <v>0</v>
      </c>
      <c r="AI136" s="93">
        <f>IF(M136="zákl. přenesená",J136,0)</f>
        <v>0</v>
      </c>
      <c r="AJ136" s="93">
        <f>IF(M136="sníž. přenesená",J136,0)</f>
        <v>0</v>
      </c>
      <c r="AK136" s="93">
        <f>IF(M136="nulová",J136,0)</f>
        <v>0</v>
      </c>
      <c r="AL136" s="2" t="s">
        <v>133</v>
      </c>
      <c r="AM136" s="93">
        <f t="shared" si="35"/>
        <v>0</v>
      </c>
      <c r="AN136" s="2" t="s">
        <v>140</v>
      </c>
      <c r="AO136" s="92" t="s">
        <v>280</v>
      </c>
    </row>
    <row r="137" spans="1:41" s="13" customFormat="1" ht="16.5" customHeight="1">
      <c r="A137" s="10"/>
      <c r="B137" s="81"/>
      <c r="C137" s="118" t="s">
        <v>281</v>
      </c>
      <c r="D137" s="118" t="s">
        <v>137</v>
      </c>
      <c r="E137" s="119" t="s">
        <v>282</v>
      </c>
      <c r="F137" s="120" t="s">
        <v>283</v>
      </c>
      <c r="G137" s="121" t="s">
        <v>16</v>
      </c>
      <c r="H137" s="122">
        <v>15</v>
      </c>
      <c r="I137" s="123"/>
      <c r="J137" s="123">
        <f t="shared" si="27"/>
        <v>0</v>
      </c>
      <c r="K137" s="11"/>
      <c r="L137" s="88" t="s">
        <v>44</v>
      </c>
      <c r="M137" s="89" t="s">
        <v>92</v>
      </c>
      <c r="N137" s="90">
        <v>1E-05</v>
      </c>
      <c r="O137" s="90">
        <f t="shared" si="28"/>
        <v>0.00015000000000000001</v>
      </c>
      <c r="P137" s="90">
        <v>0</v>
      </c>
      <c r="Q137" s="91">
        <f t="shared" si="29"/>
        <v>0</v>
      </c>
      <c r="R137" s="10"/>
      <c r="T137" s="92" t="s">
        <v>140</v>
      </c>
      <c r="V137" s="92" t="s">
        <v>137</v>
      </c>
      <c r="W137" s="92" t="s">
        <v>7</v>
      </c>
      <c r="AA137" s="2" t="s">
        <v>135</v>
      </c>
      <c r="AG137" s="93">
        <f>IF(M137="základní",J137,0)</f>
        <v>0</v>
      </c>
      <c r="AH137" s="93">
        <f>IF(M137="snížená",J137,0)</f>
        <v>0</v>
      </c>
      <c r="AI137" s="93">
        <f>IF(M137="zákl. přenesená",J137,0)</f>
        <v>0</v>
      </c>
      <c r="AJ137" s="93">
        <f>IF(M137="sníž. přenesená",J137,0)</f>
        <v>0</v>
      </c>
      <c r="AK137" s="93">
        <f>IF(M137="nulová",J137,0)</f>
        <v>0</v>
      </c>
      <c r="AL137" s="2" t="s">
        <v>133</v>
      </c>
      <c r="AM137" s="93">
        <f t="shared" si="35"/>
        <v>0</v>
      </c>
      <c r="AN137" s="2" t="s">
        <v>140</v>
      </c>
      <c r="AO137" s="92" t="s">
        <v>284</v>
      </c>
    </row>
    <row r="138" spans="2:39" s="68" customFormat="1" ht="22.95" customHeight="1">
      <c r="B138" s="69"/>
      <c r="C138" s="139"/>
      <c r="D138" s="70" t="s">
        <v>130</v>
      </c>
      <c r="E138" s="79" t="s">
        <v>149</v>
      </c>
      <c r="F138" s="79" t="s">
        <v>285</v>
      </c>
      <c r="J138" s="80">
        <f>SUM(J139:J140)</f>
        <v>0</v>
      </c>
      <c r="K138" s="69"/>
      <c r="L138" s="73"/>
      <c r="M138" s="74"/>
      <c r="N138" s="74"/>
      <c r="O138" s="75">
        <f>SUM(O139:O140)</f>
        <v>8.434201999999999</v>
      </c>
      <c r="P138" s="74"/>
      <c r="Q138" s="76">
        <f>SUM(Q139:Q140)</f>
        <v>0</v>
      </c>
      <c r="T138" s="70" t="s">
        <v>133</v>
      </c>
      <c r="V138" s="77" t="s">
        <v>130</v>
      </c>
      <c r="W138" s="77" t="s">
        <v>133</v>
      </c>
      <c r="AA138" s="70" t="s">
        <v>135</v>
      </c>
      <c r="AM138" s="78">
        <f>SUM(AM139:AM140)</f>
        <v>0</v>
      </c>
    </row>
    <row r="139" spans="1:41" s="13" customFormat="1" ht="16.5" customHeight="1">
      <c r="A139" s="10"/>
      <c r="B139" s="81"/>
      <c r="C139" s="118" t="s">
        <v>286</v>
      </c>
      <c r="D139" s="118" t="s">
        <v>137</v>
      </c>
      <c r="E139" s="119" t="s">
        <v>287</v>
      </c>
      <c r="F139" s="120" t="s">
        <v>288</v>
      </c>
      <c r="G139" s="121" t="s">
        <v>4</v>
      </c>
      <c r="H139" s="122">
        <v>13.48</v>
      </c>
      <c r="I139" s="123"/>
      <c r="J139" s="123">
        <f>ROUND(I139*H139,2)</f>
        <v>0</v>
      </c>
      <c r="K139" s="11"/>
      <c r="L139" s="88" t="s">
        <v>44</v>
      </c>
      <c r="M139" s="89" t="s">
        <v>92</v>
      </c>
      <c r="N139" s="90">
        <v>0.3674</v>
      </c>
      <c r="O139" s="90">
        <f>N139*H139</f>
        <v>4.952552</v>
      </c>
      <c r="P139" s="90">
        <v>0</v>
      </c>
      <c r="Q139" s="91">
        <f>P139*H139</f>
        <v>0</v>
      </c>
      <c r="R139" s="10"/>
      <c r="T139" s="92" t="s">
        <v>140</v>
      </c>
      <c r="V139" s="92" t="s">
        <v>137</v>
      </c>
      <c r="W139" s="92" t="s">
        <v>7</v>
      </c>
      <c r="AA139" s="2" t="s">
        <v>135</v>
      </c>
      <c r="AG139" s="93">
        <f>IF(M139="základní",J139,0)</f>
        <v>0</v>
      </c>
      <c r="AH139" s="93">
        <f>IF(M139="snížená",J139,0)</f>
        <v>0</v>
      </c>
      <c r="AI139" s="93">
        <f>IF(M139="zákl. přenesená",J139,0)</f>
        <v>0</v>
      </c>
      <c r="AJ139" s="93">
        <f>IF(M139="sníž. přenesená",J139,0)</f>
        <v>0</v>
      </c>
      <c r="AK139" s="93">
        <f>IF(M139="nulová",J139,0)</f>
        <v>0</v>
      </c>
      <c r="AL139" s="2" t="s">
        <v>133</v>
      </c>
      <c r="AM139" s="93">
        <f>ROUND(I139*H139,2)</f>
        <v>0</v>
      </c>
      <c r="AN139" s="2" t="s">
        <v>140</v>
      </c>
      <c r="AO139" s="92" t="s">
        <v>289</v>
      </c>
    </row>
    <row r="140" spans="1:41" s="13" customFormat="1" ht="21.75" customHeight="1">
      <c r="A140" s="10"/>
      <c r="B140" s="81"/>
      <c r="C140" s="118" t="s">
        <v>290</v>
      </c>
      <c r="D140" s="118" t="s">
        <v>137</v>
      </c>
      <c r="E140" s="119" t="s">
        <v>291</v>
      </c>
      <c r="F140" s="120" t="s">
        <v>292</v>
      </c>
      <c r="G140" s="121" t="s">
        <v>16</v>
      </c>
      <c r="H140" s="122">
        <v>27</v>
      </c>
      <c r="I140" s="123"/>
      <c r="J140" s="123">
        <f>ROUND(I140*H140,2)</f>
        <v>0</v>
      </c>
      <c r="K140" s="11"/>
      <c r="L140" s="88" t="s">
        <v>44</v>
      </c>
      <c r="M140" s="89" t="s">
        <v>92</v>
      </c>
      <c r="N140" s="90">
        <v>0.12895</v>
      </c>
      <c r="O140" s="90">
        <f>N140*H140</f>
        <v>3.48165</v>
      </c>
      <c r="P140" s="90">
        <v>0</v>
      </c>
      <c r="Q140" s="91">
        <f>P140*H140</f>
        <v>0</v>
      </c>
      <c r="R140" s="10"/>
      <c r="T140" s="92" t="s">
        <v>140</v>
      </c>
      <c r="V140" s="92" t="s">
        <v>137</v>
      </c>
      <c r="W140" s="92" t="s">
        <v>7</v>
      </c>
      <c r="AA140" s="2" t="s">
        <v>135</v>
      </c>
      <c r="AG140" s="93">
        <f>IF(M140="základní",J140,0)</f>
        <v>0</v>
      </c>
      <c r="AH140" s="93">
        <f>IF(M140="snížená",J140,0)</f>
        <v>0</v>
      </c>
      <c r="AI140" s="93">
        <f>IF(M140="zákl. přenesená",J140,0)</f>
        <v>0</v>
      </c>
      <c r="AJ140" s="93">
        <f>IF(M140="sníž. přenesená",J140,0)</f>
        <v>0</v>
      </c>
      <c r="AK140" s="93">
        <f>IF(M140="nulová",J140,0)</f>
        <v>0</v>
      </c>
      <c r="AL140" s="2" t="s">
        <v>133</v>
      </c>
      <c r="AM140" s="93">
        <f>ROUND(I140*H140,2)</f>
        <v>0</v>
      </c>
      <c r="AN140" s="2" t="s">
        <v>140</v>
      </c>
      <c r="AO140" s="92" t="s">
        <v>293</v>
      </c>
    </row>
    <row r="141" spans="2:39" s="68" customFormat="1" ht="22.95" customHeight="1">
      <c r="B141" s="69"/>
      <c r="C141" s="139"/>
      <c r="D141" s="70" t="s">
        <v>130</v>
      </c>
      <c r="E141" s="79" t="s">
        <v>150</v>
      </c>
      <c r="F141" s="79" t="s">
        <v>294</v>
      </c>
      <c r="J141" s="80">
        <f>SUM(J142:J154)</f>
        <v>0</v>
      </c>
      <c r="K141" s="69"/>
      <c r="L141" s="73"/>
      <c r="M141" s="74"/>
      <c r="N141" s="74"/>
      <c r="O141" s="75">
        <f>SUM(O142:O154)</f>
        <v>2.7367900000000005</v>
      </c>
      <c r="P141" s="74"/>
      <c r="Q141" s="76">
        <f>SUM(Q142:Q154)</f>
        <v>0</v>
      </c>
      <c r="T141" s="70" t="s">
        <v>133</v>
      </c>
      <c r="V141" s="77" t="s">
        <v>130</v>
      </c>
      <c r="W141" s="77" t="s">
        <v>133</v>
      </c>
      <c r="AA141" s="70" t="s">
        <v>135</v>
      </c>
      <c r="AM141" s="78">
        <f>SUM(AM142:AM154)</f>
        <v>0</v>
      </c>
    </row>
    <row r="142" spans="1:41" s="13" customFormat="1" ht="21.75" customHeight="1">
      <c r="A142" s="10"/>
      <c r="B142" s="81"/>
      <c r="C142" s="118" t="s">
        <v>295</v>
      </c>
      <c r="D142" s="82" t="s">
        <v>137</v>
      </c>
      <c r="E142" s="83" t="s">
        <v>296</v>
      </c>
      <c r="F142" s="84" t="s">
        <v>481</v>
      </c>
      <c r="G142" s="85" t="s">
        <v>16</v>
      </c>
      <c r="H142" s="86">
        <v>35</v>
      </c>
      <c r="I142" s="87"/>
      <c r="J142" s="87">
        <f>ROUND(I142*H142,2)</f>
        <v>0</v>
      </c>
      <c r="K142" s="11"/>
      <c r="L142" s="88" t="s">
        <v>44</v>
      </c>
      <c r="M142" s="89" t="s">
        <v>92</v>
      </c>
      <c r="N142" s="90">
        <v>0.0044</v>
      </c>
      <c r="O142" s="90">
        <f>N142*H142</f>
        <v>0.154</v>
      </c>
      <c r="P142" s="90">
        <v>0</v>
      </c>
      <c r="Q142" s="91">
        <f>P142*H142</f>
        <v>0</v>
      </c>
      <c r="R142" s="10"/>
      <c r="T142" s="92" t="s">
        <v>140</v>
      </c>
      <c r="V142" s="92" t="s">
        <v>137</v>
      </c>
      <c r="W142" s="92" t="s">
        <v>7</v>
      </c>
      <c r="AA142" s="2" t="s">
        <v>135</v>
      </c>
      <c r="AG142" s="93">
        <f>IF(M142="základní",J142,0)</f>
        <v>0</v>
      </c>
      <c r="AH142" s="93">
        <f>IF(M142="snížená",J142,0)</f>
        <v>0</v>
      </c>
      <c r="AI142" s="93">
        <f>IF(M142="zákl. přenesená",J142,0)</f>
        <v>0</v>
      </c>
      <c r="AJ142" s="93">
        <f>IF(M142="sníž. přenesená",J142,0)</f>
        <v>0</v>
      </c>
      <c r="AK142" s="93">
        <f>IF(M142="nulová",J142,0)</f>
        <v>0</v>
      </c>
      <c r="AL142" s="2" t="s">
        <v>133</v>
      </c>
      <c r="AM142" s="93">
        <f>ROUND(I142*H142,2)</f>
        <v>0</v>
      </c>
      <c r="AN142" s="2" t="s">
        <v>140</v>
      </c>
      <c r="AO142" s="92" t="s">
        <v>297</v>
      </c>
    </row>
    <row r="143" spans="1:41" s="13" customFormat="1" ht="16.5" customHeight="1">
      <c r="A143" s="10"/>
      <c r="B143" s="81"/>
      <c r="C143" s="118" t="s">
        <v>298</v>
      </c>
      <c r="D143" s="82" t="s">
        <v>137</v>
      </c>
      <c r="E143" s="83" t="s">
        <v>299</v>
      </c>
      <c r="F143" s="84" t="s">
        <v>300</v>
      </c>
      <c r="G143" s="85" t="s">
        <v>16</v>
      </c>
      <c r="H143" s="86">
        <v>35</v>
      </c>
      <c r="I143" s="87"/>
      <c r="J143" s="87">
        <f aca="true" t="shared" si="36" ref="J143:J153">ROUND(I143*H143,2)</f>
        <v>0</v>
      </c>
      <c r="K143" s="11"/>
      <c r="L143" s="88" t="s">
        <v>44</v>
      </c>
      <c r="M143" s="89" t="s">
        <v>92</v>
      </c>
      <c r="N143" s="90">
        <v>0</v>
      </c>
      <c r="O143" s="90">
        <f aca="true" t="shared" si="37" ref="O143:O153">N143*H143</f>
        <v>0</v>
      </c>
      <c r="P143" s="90">
        <v>0</v>
      </c>
      <c r="Q143" s="91">
        <f aca="true" t="shared" si="38" ref="Q143:Q153">P143*H143</f>
        <v>0</v>
      </c>
      <c r="R143" s="10"/>
      <c r="T143" s="92" t="s">
        <v>140</v>
      </c>
      <c r="V143" s="92" t="s">
        <v>137</v>
      </c>
      <c r="W143" s="92" t="s">
        <v>7</v>
      </c>
      <c r="AA143" s="2" t="s">
        <v>135</v>
      </c>
      <c r="AG143" s="93">
        <f aca="true" t="shared" si="39" ref="AG143:AG153">IF(M143="základní",J143,0)</f>
        <v>0</v>
      </c>
      <c r="AH143" s="93">
        <f aca="true" t="shared" si="40" ref="AH143:AH153">IF(M143="snížená",J143,0)</f>
        <v>0</v>
      </c>
      <c r="AI143" s="93">
        <f aca="true" t="shared" si="41" ref="AI143:AI153">IF(M143="zákl. přenesená",J143,0)</f>
        <v>0</v>
      </c>
      <c r="AJ143" s="93">
        <f aca="true" t="shared" si="42" ref="AJ143:AJ153">IF(M143="sníž. přenesená",J143,0)</f>
        <v>0</v>
      </c>
      <c r="AK143" s="93">
        <f aca="true" t="shared" si="43" ref="AK143:AK153">IF(M143="nulová",J143,0)</f>
        <v>0</v>
      </c>
      <c r="AL143" s="2" t="s">
        <v>133</v>
      </c>
      <c r="AM143" s="93">
        <f aca="true" t="shared" si="44" ref="AM143:AM153">ROUND(I143*H143,2)</f>
        <v>0</v>
      </c>
      <c r="AN143" s="2" t="s">
        <v>140</v>
      </c>
      <c r="AO143" s="92" t="s">
        <v>301</v>
      </c>
    </row>
    <row r="144" spans="1:41" s="13" customFormat="1" ht="16.5" customHeight="1">
      <c r="A144" s="10"/>
      <c r="B144" s="81"/>
      <c r="C144" s="118" t="s">
        <v>302</v>
      </c>
      <c r="D144" s="82" t="s">
        <v>137</v>
      </c>
      <c r="E144" s="83" t="s">
        <v>303</v>
      </c>
      <c r="F144" s="84" t="s">
        <v>304</v>
      </c>
      <c r="G144" s="85" t="s">
        <v>24</v>
      </c>
      <c r="H144" s="86">
        <v>2</v>
      </c>
      <c r="I144" s="87"/>
      <c r="J144" s="87">
        <f t="shared" si="36"/>
        <v>0</v>
      </c>
      <c r="K144" s="11"/>
      <c r="L144" s="88" t="s">
        <v>44</v>
      </c>
      <c r="M144" s="89" t="s">
        <v>92</v>
      </c>
      <c r="N144" s="90">
        <v>0.3409</v>
      </c>
      <c r="O144" s="90">
        <f t="shared" si="37"/>
        <v>0.6818</v>
      </c>
      <c r="P144" s="90">
        <v>0</v>
      </c>
      <c r="Q144" s="91">
        <f t="shared" si="38"/>
        <v>0</v>
      </c>
      <c r="R144" s="10"/>
      <c r="T144" s="92" t="s">
        <v>140</v>
      </c>
      <c r="V144" s="92" t="s">
        <v>137</v>
      </c>
      <c r="W144" s="92" t="s">
        <v>7</v>
      </c>
      <c r="AA144" s="2" t="s">
        <v>135</v>
      </c>
      <c r="AG144" s="93">
        <f t="shared" si="39"/>
        <v>0</v>
      </c>
      <c r="AH144" s="93">
        <f t="shared" si="40"/>
        <v>0</v>
      </c>
      <c r="AI144" s="93">
        <f t="shared" si="41"/>
        <v>0</v>
      </c>
      <c r="AJ144" s="93">
        <f t="shared" si="42"/>
        <v>0</v>
      </c>
      <c r="AK144" s="93">
        <f t="shared" si="43"/>
        <v>0</v>
      </c>
      <c r="AL144" s="2" t="s">
        <v>133</v>
      </c>
      <c r="AM144" s="93">
        <f t="shared" si="44"/>
        <v>0</v>
      </c>
      <c r="AN144" s="2" t="s">
        <v>140</v>
      </c>
      <c r="AO144" s="92" t="s">
        <v>305</v>
      </c>
    </row>
    <row r="145" spans="1:41" s="13" customFormat="1" ht="16.5" customHeight="1">
      <c r="A145" s="10"/>
      <c r="B145" s="81"/>
      <c r="C145" s="131" t="s">
        <v>306</v>
      </c>
      <c r="D145" s="103" t="s">
        <v>158</v>
      </c>
      <c r="E145" s="104" t="s">
        <v>307</v>
      </c>
      <c r="F145" s="105" t="s">
        <v>308</v>
      </c>
      <c r="G145" s="106" t="s">
        <v>24</v>
      </c>
      <c r="H145" s="107">
        <v>2</v>
      </c>
      <c r="I145" s="108"/>
      <c r="J145" s="108">
        <f t="shared" si="36"/>
        <v>0</v>
      </c>
      <c r="K145" s="109"/>
      <c r="L145" s="110" t="s">
        <v>44</v>
      </c>
      <c r="M145" s="111" t="s">
        <v>92</v>
      </c>
      <c r="N145" s="90">
        <v>0.072</v>
      </c>
      <c r="O145" s="90">
        <f t="shared" si="37"/>
        <v>0.144</v>
      </c>
      <c r="P145" s="90">
        <v>0</v>
      </c>
      <c r="Q145" s="91">
        <f t="shared" si="38"/>
        <v>0</v>
      </c>
      <c r="R145" s="10"/>
      <c r="T145" s="92" t="s">
        <v>150</v>
      </c>
      <c r="V145" s="92" t="s">
        <v>158</v>
      </c>
      <c r="W145" s="92" t="s">
        <v>7</v>
      </c>
      <c r="AA145" s="2" t="s">
        <v>135</v>
      </c>
      <c r="AG145" s="93">
        <f t="shared" si="39"/>
        <v>0</v>
      </c>
      <c r="AH145" s="93">
        <f t="shared" si="40"/>
        <v>0</v>
      </c>
      <c r="AI145" s="93">
        <f t="shared" si="41"/>
        <v>0</v>
      </c>
      <c r="AJ145" s="93">
        <f t="shared" si="42"/>
        <v>0</v>
      </c>
      <c r="AK145" s="93">
        <f t="shared" si="43"/>
        <v>0</v>
      </c>
      <c r="AL145" s="2" t="s">
        <v>133</v>
      </c>
      <c r="AM145" s="93">
        <f t="shared" si="44"/>
        <v>0</v>
      </c>
      <c r="AN145" s="2" t="s">
        <v>140</v>
      </c>
      <c r="AO145" s="92" t="s">
        <v>309</v>
      </c>
    </row>
    <row r="146" spans="1:41" s="13" customFormat="1" ht="16.5" customHeight="1">
      <c r="A146" s="10"/>
      <c r="B146" s="81"/>
      <c r="C146" s="131" t="s">
        <v>310</v>
      </c>
      <c r="D146" s="103" t="s">
        <v>158</v>
      </c>
      <c r="E146" s="104" t="s">
        <v>311</v>
      </c>
      <c r="F146" s="105" t="s">
        <v>312</v>
      </c>
      <c r="G146" s="106" t="s">
        <v>24</v>
      </c>
      <c r="H146" s="107">
        <v>2</v>
      </c>
      <c r="I146" s="108"/>
      <c r="J146" s="108">
        <f t="shared" si="36"/>
        <v>0</v>
      </c>
      <c r="K146" s="109"/>
      <c r="L146" s="110" t="s">
        <v>44</v>
      </c>
      <c r="M146" s="111" t="s">
        <v>92</v>
      </c>
      <c r="N146" s="90">
        <v>0.027</v>
      </c>
      <c r="O146" s="90">
        <f t="shared" si="37"/>
        <v>0.054</v>
      </c>
      <c r="P146" s="90">
        <v>0</v>
      </c>
      <c r="Q146" s="91">
        <f t="shared" si="38"/>
        <v>0</v>
      </c>
      <c r="R146" s="10"/>
      <c r="T146" s="92" t="s">
        <v>150</v>
      </c>
      <c r="V146" s="92" t="s">
        <v>158</v>
      </c>
      <c r="W146" s="92" t="s">
        <v>7</v>
      </c>
      <c r="AA146" s="2" t="s">
        <v>135</v>
      </c>
      <c r="AG146" s="93">
        <f t="shared" si="39"/>
        <v>0</v>
      </c>
      <c r="AH146" s="93">
        <f t="shared" si="40"/>
        <v>0</v>
      </c>
      <c r="AI146" s="93">
        <f t="shared" si="41"/>
        <v>0</v>
      </c>
      <c r="AJ146" s="93">
        <f t="shared" si="42"/>
        <v>0</v>
      </c>
      <c r="AK146" s="93">
        <f t="shared" si="43"/>
        <v>0</v>
      </c>
      <c r="AL146" s="2" t="s">
        <v>133</v>
      </c>
      <c r="AM146" s="93">
        <f t="shared" si="44"/>
        <v>0</v>
      </c>
      <c r="AN146" s="2" t="s">
        <v>140</v>
      </c>
      <c r="AO146" s="92" t="s">
        <v>313</v>
      </c>
    </row>
    <row r="147" spans="1:41" s="13" customFormat="1" ht="16.5" customHeight="1">
      <c r="A147" s="10"/>
      <c r="B147" s="81"/>
      <c r="C147" s="131" t="s">
        <v>314</v>
      </c>
      <c r="D147" s="103" t="s">
        <v>158</v>
      </c>
      <c r="E147" s="104" t="s">
        <v>315</v>
      </c>
      <c r="F147" s="105" t="s">
        <v>316</v>
      </c>
      <c r="G147" s="106" t="s">
        <v>24</v>
      </c>
      <c r="H147" s="107">
        <v>2</v>
      </c>
      <c r="I147" s="108"/>
      <c r="J147" s="108">
        <f t="shared" si="36"/>
        <v>0</v>
      </c>
      <c r="K147" s="109"/>
      <c r="L147" s="110" t="s">
        <v>44</v>
      </c>
      <c r="M147" s="111" t="s">
        <v>92</v>
      </c>
      <c r="N147" s="90">
        <v>0.058</v>
      </c>
      <c r="O147" s="90">
        <f t="shared" si="37"/>
        <v>0.116</v>
      </c>
      <c r="P147" s="90">
        <v>0</v>
      </c>
      <c r="Q147" s="91">
        <f t="shared" si="38"/>
        <v>0</v>
      </c>
      <c r="R147" s="10"/>
      <c r="T147" s="92" t="s">
        <v>150</v>
      </c>
      <c r="V147" s="92" t="s">
        <v>158</v>
      </c>
      <c r="W147" s="92" t="s">
        <v>7</v>
      </c>
      <c r="AA147" s="2" t="s">
        <v>135</v>
      </c>
      <c r="AG147" s="93">
        <f t="shared" si="39"/>
        <v>0</v>
      </c>
      <c r="AH147" s="93">
        <f t="shared" si="40"/>
        <v>0</v>
      </c>
      <c r="AI147" s="93">
        <f t="shared" si="41"/>
        <v>0</v>
      </c>
      <c r="AJ147" s="93">
        <f t="shared" si="42"/>
        <v>0</v>
      </c>
      <c r="AK147" s="93">
        <f t="shared" si="43"/>
        <v>0</v>
      </c>
      <c r="AL147" s="2" t="s">
        <v>133</v>
      </c>
      <c r="AM147" s="93">
        <f t="shared" si="44"/>
        <v>0</v>
      </c>
      <c r="AN147" s="2" t="s">
        <v>140</v>
      </c>
      <c r="AO147" s="92" t="s">
        <v>317</v>
      </c>
    </row>
    <row r="148" spans="1:41" s="13" customFormat="1" ht="16.5" customHeight="1">
      <c r="A148" s="10"/>
      <c r="B148" s="81"/>
      <c r="C148" s="131" t="s">
        <v>318</v>
      </c>
      <c r="D148" s="103" t="s">
        <v>158</v>
      </c>
      <c r="E148" s="104" t="s">
        <v>319</v>
      </c>
      <c r="F148" s="105" t="s">
        <v>320</v>
      </c>
      <c r="G148" s="106" t="s">
        <v>24</v>
      </c>
      <c r="H148" s="107">
        <v>2</v>
      </c>
      <c r="I148" s="108"/>
      <c r="J148" s="108">
        <f t="shared" si="36"/>
        <v>0</v>
      </c>
      <c r="K148" s="109"/>
      <c r="L148" s="110" t="s">
        <v>44</v>
      </c>
      <c r="M148" s="111" t="s">
        <v>92</v>
      </c>
      <c r="N148" s="90">
        <v>0.057</v>
      </c>
      <c r="O148" s="90">
        <f t="shared" si="37"/>
        <v>0.114</v>
      </c>
      <c r="P148" s="90">
        <v>0</v>
      </c>
      <c r="Q148" s="91">
        <f t="shared" si="38"/>
        <v>0</v>
      </c>
      <c r="R148" s="10"/>
      <c r="T148" s="92" t="s">
        <v>150</v>
      </c>
      <c r="V148" s="92" t="s">
        <v>158</v>
      </c>
      <c r="W148" s="92" t="s">
        <v>7</v>
      </c>
      <c r="AA148" s="2" t="s">
        <v>135</v>
      </c>
      <c r="AG148" s="93">
        <f t="shared" si="39"/>
        <v>0</v>
      </c>
      <c r="AH148" s="93">
        <f t="shared" si="40"/>
        <v>0</v>
      </c>
      <c r="AI148" s="93">
        <f t="shared" si="41"/>
        <v>0</v>
      </c>
      <c r="AJ148" s="93">
        <f t="shared" si="42"/>
        <v>0</v>
      </c>
      <c r="AK148" s="93">
        <f t="shared" si="43"/>
        <v>0</v>
      </c>
      <c r="AL148" s="2" t="s">
        <v>133</v>
      </c>
      <c r="AM148" s="93">
        <f t="shared" si="44"/>
        <v>0</v>
      </c>
      <c r="AN148" s="2" t="s">
        <v>140</v>
      </c>
      <c r="AO148" s="92" t="s">
        <v>321</v>
      </c>
    </row>
    <row r="149" spans="1:41" s="13" customFormat="1" ht="16.5" customHeight="1">
      <c r="A149" s="10"/>
      <c r="B149" s="81"/>
      <c r="C149" s="131" t="s">
        <v>322</v>
      </c>
      <c r="D149" s="103" t="s">
        <v>158</v>
      </c>
      <c r="E149" s="104" t="s">
        <v>323</v>
      </c>
      <c r="F149" s="105" t="s">
        <v>324</v>
      </c>
      <c r="G149" s="106" t="s">
        <v>24</v>
      </c>
      <c r="H149" s="107">
        <v>4</v>
      </c>
      <c r="I149" s="108"/>
      <c r="J149" s="108">
        <f t="shared" si="36"/>
        <v>0</v>
      </c>
      <c r="K149" s="109"/>
      <c r="L149" s="110" t="s">
        <v>44</v>
      </c>
      <c r="M149" s="111" t="s">
        <v>92</v>
      </c>
      <c r="N149" s="90">
        <v>0.08</v>
      </c>
      <c r="O149" s="90">
        <f t="shared" si="37"/>
        <v>0.32</v>
      </c>
      <c r="P149" s="90">
        <v>0</v>
      </c>
      <c r="Q149" s="91">
        <f t="shared" si="38"/>
        <v>0</v>
      </c>
      <c r="R149" s="10"/>
      <c r="T149" s="92" t="s">
        <v>150</v>
      </c>
      <c r="V149" s="92" t="s">
        <v>158</v>
      </c>
      <c r="W149" s="92" t="s">
        <v>7</v>
      </c>
      <c r="AA149" s="2" t="s">
        <v>135</v>
      </c>
      <c r="AG149" s="93">
        <f t="shared" si="39"/>
        <v>0</v>
      </c>
      <c r="AH149" s="93">
        <f t="shared" si="40"/>
        <v>0</v>
      </c>
      <c r="AI149" s="93">
        <f t="shared" si="41"/>
        <v>0</v>
      </c>
      <c r="AJ149" s="93">
        <f t="shared" si="42"/>
        <v>0</v>
      </c>
      <c r="AK149" s="93">
        <f t="shared" si="43"/>
        <v>0</v>
      </c>
      <c r="AL149" s="2" t="s">
        <v>133</v>
      </c>
      <c r="AM149" s="93">
        <f t="shared" si="44"/>
        <v>0</v>
      </c>
      <c r="AN149" s="2" t="s">
        <v>140</v>
      </c>
      <c r="AO149" s="92" t="s">
        <v>325</v>
      </c>
    </row>
    <row r="150" spans="1:41" s="13" customFormat="1" ht="16.5" customHeight="1">
      <c r="A150" s="10"/>
      <c r="B150" s="81"/>
      <c r="C150" s="118" t="s">
        <v>326</v>
      </c>
      <c r="D150" s="82" t="s">
        <v>137</v>
      </c>
      <c r="E150" s="83" t="s">
        <v>327</v>
      </c>
      <c r="F150" s="84" t="s">
        <v>328</v>
      </c>
      <c r="G150" s="85" t="s">
        <v>24</v>
      </c>
      <c r="H150" s="86">
        <v>2</v>
      </c>
      <c r="I150" s="87"/>
      <c r="J150" s="87">
        <f t="shared" si="36"/>
        <v>0</v>
      </c>
      <c r="K150" s="11"/>
      <c r="L150" s="88" t="s">
        <v>44</v>
      </c>
      <c r="M150" s="89" t="s">
        <v>92</v>
      </c>
      <c r="N150" s="90">
        <v>0.21734</v>
      </c>
      <c r="O150" s="90">
        <f t="shared" si="37"/>
        <v>0.43468</v>
      </c>
      <c r="P150" s="90">
        <v>0</v>
      </c>
      <c r="Q150" s="91">
        <f t="shared" si="38"/>
        <v>0</v>
      </c>
      <c r="R150" s="10"/>
      <c r="T150" s="92" t="s">
        <v>140</v>
      </c>
      <c r="V150" s="92" t="s">
        <v>137</v>
      </c>
      <c r="W150" s="92" t="s">
        <v>7</v>
      </c>
      <c r="AA150" s="2" t="s">
        <v>135</v>
      </c>
      <c r="AG150" s="93">
        <f t="shared" si="39"/>
        <v>0</v>
      </c>
      <c r="AH150" s="93">
        <f t="shared" si="40"/>
        <v>0</v>
      </c>
      <c r="AI150" s="93">
        <f t="shared" si="41"/>
        <v>0</v>
      </c>
      <c r="AJ150" s="93">
        <f t="shared" si="42"/>
        <v>0</v>
      </c>
      <c r="AK150" s="93">
        <f t="shared" si="43"/>
        <v>0</v>
      </c>
      <c r="AL150" s="2" t="s">
        <v>133</v>
      </c>
      <c r="AM150" s="93">
        <f t="shared" si="44"/>
        <v>0</v>
      </c>
      <c r="AN150" s="2" t="s">
        <v>140</v>
      </c>
      <c r="AO150" s="92" t="s">
        <v>329</v>
      </c>
    </row>
    <row r="151" spans="1:41" s="13" customFormat="1" ht="16.5" customHeight="1">
      <c r="A151" s="10"/>
      <c r="B151" s="81"/>
      <c r="C151" s="131" t="s">
        <v>330</v>
      </c>
      <c r="D151" s="103" t="s">
        <v>158</v>
      </c>
      <c r="E151" s="104" t="s">
        <v>331</v>
      </c>
      <c r="F151" s="105" t="s">
        <v>332</v>
      </c>
      <c r="G151" s="106" t="s">
        <v>24</v>
      </c>
      <c r="H151" s="107">
        <v>2</v>
      </c>
      <c r="I151" s="108"/>
      <c r="J151" s="108">
        <f t="shared" si="36"/>
        <v>0</v>
      </c>
      <c r="K151" s="109"/>
      <c r="L151" s="110" t="s">
        <v>44</v>
      </c>
      <c r="M151" s="111" t="s">
        <v>92</v>
      </c>
      <c r="N151" s="90">
        <v>0.0386</v>
      </c>
      <c r="O151" s="90">
        <f t="shared" si="37"/>
        <v>0.0772</v>
      </c>
      <c r="P151" s="90">
        <v>0</v>
      </c>
      <c r="Q151" s="91">
        <f t="shared" si="38"/>
        <v>0</v>
      </c>
      <c r="R151" s="10"/>
      <c r="T151" s="92" t="s">
        <v>150</v>
      </c>
      <c r="V151" s="92" t="s">
        <v>158</v>
      </c>
      <c r="W151" s="92" t="s">
        <v>7</v>
      </c>
      <c r="AA151" s="2" t="s">
        <v>135</v>
      </c>
      <c r="AG151" s="93">
        <f t="shared" si="39"/>
        <v>0</v>
      </c>
      <c r="AH151" s="93">
        <f t="shared" si="40"/>
        <v>0</v>
      </c>
      <c r="AI151" s="93">
        <f t="shared" si="41"/>
        <v>0</v>
      </c>
      <c r="AJ151" s="93">
        <f t="shared" si="42"/>
        <v>0</v>
      </c>
      <c r="AK151" s="93">
        <f t="shared" si="43"/>
        <v>0</v>
      </c>
      <c r="AL151" s="2" t="s">
        <v>133</v>
      </c>
      <c r="AM151" s="93">
        <f t="shared" si="44"/>
        <v>0</v>
      </c>
      <c r="AN151" s="2" t="s">
        <v>140</v>
      </c>
      <c r="AO151" s="92" t="s">
        <v>333</v>
      </c>
    </row>
    <row r="152" spans="1:41" s="13" customFormat="1" ht="16.5" customHeight="1">
      <c r="A152" s="10"/>
      <c r="B152" s="81"/>
      <c r="C152" s="131" t="s">
        <v>334</v>
      </c>
      <c r="D152" s="103" t="s">
        <v>158</v>
      </c>
      <c r="E152" s="104" t="s">
        <v>335</v>
      </c>
      <c r="F152" s="105" t="s">
        <v>336</v>
      </c>
      <c r="G152" s="106" t="s">
        <v>24</v>
      </c>
      <c r="H152" s="107">
        <v>2</v>
      </c>
      <c r="I152" s="108"/>
      <c r="J152" s="108">
        <f t="shared" si="36"/>
        <v>0</v>
      </c>
      <c r="K152" s="109"/>
      <c r="L152" s="110" t="s">
        <v>44</v>
      </c>
      <c r="M152" s="111" t="s">
        <v>92</v>
      </c>
      <c r="N152" s="90">
        <v>0.0072</v>
      </c>
      <c r="O152" s="90">
        <f t="shared" si="37"/>
        <v>0.0144</v>
      </c>
      <c r="P152" s="90">
        <v>0</v>
      </c>
      <c r="Q152" s="91">
        <f t="shared" si="38"/>
        <v>0</v>
      </c>
      <c r="R152" s="10"/>
      <c r="T152" s="92" t="s">
        <v>150</v>
      </c>
      <c r="V152" s="92" t="s">
        <v>158</v>
      </c>
      <c r="W152" s="92" t="s">
        <v>7</v>
      </c>
      <c r="AA152" s="2" t="s">
        <v>135</v>
      </c>
      <c r="AG152" s="93">
        <f t="shared" si="39"/>
        <v>0</v>
      </c>
      <c r="AH152" s="93">
        <f t="shared" si="40"/>
        <v>0</v>
      </c>
      <c r="AI152" s="93">
        <f t="shared" si="41"/>
        <v>0</v>
      </c>
      <c r="AJ152" s="93">
        <f t="shared" si="42"/>
        <v>0</v>
      </c>
      <c r="AK152" s="93">
        <f t="shared" si="43"/>
        <v>0</v>
      </c>
      <c r="AL152" s="2" t="s">
        <v>133</v>
      </c>
      <c r="AM152" s="93">
        <f t="shared" si="44"/>
        <v>0</v>
      </c>
      <c r="AN152" s="2" t="s">
        <v>140</v>
      </c>
      <c r="AO152" s="92" t="s">
        <v>337</v>
      </c>
    </row>
    <row r="153" spans="1:41" s="13" customFormat="1" ht="21.75" customHeight="1">
      <c r="A153" s="10"/>
      <c r="B153" s="81"/>
      <c r="C153" s="118" t="s">
        <v>338</v>
      </c>
      <c r="D153" s="118" t="s">
        <v>137</v>
      </c>
      <c r="E153" s="119" t="s">
        <v>339</v>
      </c>
      <c r="F153" s="120" t="s">
        <v>340</v>
      </c>
      <c r="G153" s="121" t="s">
        <v>24</v>
      </c>
      <c r="H153" s="122">
        <v>2</v>
      </c>
      <c r="I153" s="123"/>
      <c r="J153" s="123">
        <f t="shared" si="36"/>
        <v>0</v>
      </c>
      <c r="K153" s="11"/>
      <c r="L153" s="88" t="s">
        <v>44</v>
      </c>
      <c r="M153" s="89" t="s">
        <v>92</v>
      </c>
      <c r="N153" s="90">
        <v>0.31108</v>
      </c>
      <c r="O153" s="90">
        <f t="shared" si="37"/>
        <v>0.62216</v>
      </c>
      <c r="P153" s="90">
        <v>0</v>
      </c>
      <c r="Q153" s="91">
        <f t="shared" si="38"/>
        <v>0</v>
      </c>
      <c r="R153" s="10"/>
      <c r="T153" s="92" t="s">
        <v>140</v>
      </c>
      <c r="V153" s="92" t="s">
        <v>137</v>
      </c>
      <c r="W153" s="92" t="s">
        <v>7</v>
      </c>
      <c r="AA153" s="2" t="s">
        <v>135</v>
      </c>
      <c r="AG153" s="93">
        <f t="shared" si="39"/>
        <v>0</v>
      </c>
      <c r="AH153" s="93">
        <f t="shared" si="40"/>
        <v>0</v>
      </c>
      <c r="AI153" s="93">
        <f t="shared" si="41"/>
        <v>0</v>
      </c>
      <c r="AJ153" s="93">
        <f t="shared" si="42"/>
        <v>0</v>
      </c>
      <c r="AK153" s="93">
        <f t="shared" si="43"/>
        <v>0</v>
      </c>
      <c r="AL153" s="2" t="s">
        <v>133</v>
      </c>
      <c r="AM153" s="93">
        <f t="shared" si="44"/>
        <v>0</v>
      </c>
      <c r="AN153" s="2" t="s">
        <v>140</v>
      </c>
      <c r="AO153" s="92" t="s">
        <v>341</v>
      </c>
    </row>
    <row r="154" spans="1:41" s="13" customFormat="1" ht="16.5" customHeight="1">
      <c r="A154" s="10"/>
      <c r="B154" s="81"/>
      <c r="C154" s="118" t="s">
        <v>342</v>
      </c>
      <c r="D154" s="82" t="s">
        <v>137</v>
      </c>
      <c r="E154" s="83" t="s">
        <v>343</v>
      </c>
      <c r="F154" s="84" t="s">
        <v>344</v>
      </c>
      <c r="G154" s="85" t="s">
        <v>16</v>
      </c>
      <c r="H154" s="86">
        <v>35</v>
      </c>
      <c r="I154" s="87"/>
      <c r="J154" s="87">
        <f>ROUND(I154*H154,2)</f>
        <v>0</v>
      </c>
      <c r="K154" s="11"/>
      <c r="L154" s="88" t="s">
        <v>44</v>
      </c>
      <c r="M154" s="89" t="s">
        <v>92</v>
      </c>
      <c r="N154" s="90">
        <v>0.00013</v>
      </c>
      <c r="O154" s="90">
        <f>N154*H154</f>
        <v>0.004549999999999999</v>
      </c>
      <c r="P154" s="90">
        <v>0</v>
      </c>
      <c r="Q154" s="91">
        <f>P154*H154</f>
        <v>0</v>
      </c>
      <c r="R154" s="10"/>
      <c r="T154" s="92" t="s">
        <v>140</v>
      </c>
      <c r="V154" s="92" t="s">
        <v>137</v>
      </c>
      <c r="W154" s="92" t="s">
        <v>7</v>
      </c>
      <c r="AA154" s="2" t="s">
        <v>135</v>
      </c>
      <c r="AG154" s="93">
        <f>IF(M154="základní",J154,0)</f>
        <v>0</v>
      </c>
      <c r="AH154" s="93">
        <f>IF(M154="snížená",J154,0)</f>
        <v>0</v>
      </c>
      <c r="AI154" s="93">
        <f>IF(M154="zákl. přenesená",J154,0)</f>
        <v>0</v>
      </c>
      <c r="AJ154" s="93">
        <f>IF(M154="sníž. přenesená",J154,0)</f>
        <v>0</v>
      </c>
      <c r="AK154" s="93">
        <f>IF(M154="nulová",J154,0)</f>
        <v>0</v>
      </c>
      <c r="AL154" s="2" t="s">
        <v>133</v>
      </c>
      <c r="AM154" s="93">
        <f>ROUND(I154*H154,2)</f>
        <v>0</v>
      </c>
      <c r="AN154" s="2" t="s">
        <v>140</v>
      </c>
      <c r="AO154" s="92" t="s">
        <v>345</v>
      </c>
    </row>
    <row r="155" spans="2:39" s="68" customFormat="1" ht="22.95" customHeight="1">
      <c r="B155" s="69"/>
      <c r="C155" s="139"/>
      <c r="D155" s="70" t="s">
        <v>130</v>
      </c>
      <c r="E155" s="79" t="s">
        <v>154</v>
      </c>
      <c r="F155" s="79" t="s">
        <v>346</v>
      </c>
      <c r="J155" s="80">
        <f>SUM(J156:J186)</f>
        <v>0</v>
      </c>
      <c r="K155" s="69"/>
      <c r="L155" s="73"/>
      <c r="M155" s="74"/>
      <c r="N155" s="74"/>
      <c r="O155" s="75">
        <f>SUM(O156:O186)</f>
        <v>142.52843439999998</v>
      </c>
      <c r="P155" s="74"/>
      <c r="Q155" s="76">
        <f>SUM(Q156:Q186)</f>
        <v>6.167459999999999</v>
      </c>
      <c r="T155" s="70" t="s">
        <v>133</v>
      </c>
      <c r="V155" s="77" t="s">
        <v>130</v>
      </c>
      <c r="W155" s="77" t="s">
        <v>133</v>
      </c>
      <c r="AA155" s="70" t="s">
        <v>135</v>
      </c>
      <c r="AM155" s="78">
        <f>SUM(AM156:AM186)</f>
        <v>0</v>
      </c>
    </row>
    <row r="156" spans="1:41" s="13" customFormat="1" ht="16.5" customHeight="1">
      <c r="A156" s="10"/>
      <c r="B156" s="81"/>
      <c r="C156" s="118" t="s">
        <v>347</v>
      </c>
      <c r="D156" s="118" t="s">
        <v>137</v>
      </c>
      <c r="E156" s="119" t="s">
        <v>348</v>
      </c>
      <c r="F156" s="120" t="s">
        <v>349</v>
      </c>
      <c r="G156" s="121" t="s">
        <v>24</v>
      </c>
      <c r="H156" s="129">
        <v>10</v>
      </c>
      <c r="I156" s="130"/>
      <c r="J156" s="123">
        <f aca="true" t="shared" si="45" ref="J156:J168">ROUND(I156*H156,2)</f>
        <v>0</v>
      </c>
      <c r="K156" s="11"/>
      <c r="L156" s="88" t="s">
        <v>44</v>
      </c>
      <c r="M156" s="89" t="s">
        <v>92</v>
      </c>
      <c r="N156" s="90">
        <v>0.0007</v>
      </c>
      <c r="O156" s="90">
        <f aca="true" t="shared" si="46" ref="O156:O168">N156*H156</f>
        <v>0.007</v>
      </c>
      <c r="P156" s="90">
        <v>0</v>
      </c>
      <c r="Q156" s="91">
        <f aca="true" t="shared" si="47" ref="Q156:Q168">P156*H156</f>
        <v>0</v>
      </c>
      <c r="R156" s="10"/>
      <c r="T156" s="92" t="s">
        <v>140</v>
      </c>
      <c r="V156" s="92" t="s">
        <v>137</v>
      </c>
      <c r="W156" s="92" t="s">
        <v>7</v>
      </c>
      <c r="AA156" s="2" t="s">
        <v>135</v>
      </c>
      <c r="AG156" s="93">
        <f aca="true" t="shared" si="48" ref="AG156:AG167">IF(M156="základní",J156,0)</f>
        <v>0</v>
      </c>
      <c r="AH156" s="93">
        <f aca="true" t="shared" si="49" ref="AH156:AH167">IF(M156="snížená",J156,0)</f>
        <v>0</v>
      </c>
      <c r="AI156" s="93">
        <f aca="true" t="shared" si="50" ref="AI156:AI167">IF(M156="zákl. přenesená",J156,0)</f>
        <v>0</v>
      </c>
      <c r="AJ156" s="93">
        <f aca="true" t="shared" si="51" ref="AJ156:AJ167">IF(M156="sníž. přenesená",J156,0)</f>
        <v>0</v>
      </c>
      <c r="AK156" s="93">
        <f aca="true" t="shared" si="52" ref="AK156:AK167">IF(M156="nulová",J156,0)</f>
        <v>0</v>
      </c>
      <c r="AL156" s="2" t="s">
        <v>133</v>
      </c>
      <c r="AM156" s="93">
        <f aca="true" t="shared" si="53" ref="AM156:AM168">ROUND(I156*H156,2)</f>
        <v>0</v>
      </c>
      <c r="AN156" s="2" t="s">
        <v>140</v>
      </c>
      <c r="AO156" s="92" t="s">
        <v>350</v>
      </c>
    </row>
    <row r="157" spans="1:41" s="13" customFormat="1" ht="16.5" customHeight="1">
      <c r="A157" s="10"/>
      <c r="B157" s="81"/>
      <c r="C157" s="131" t="s">
        <v>351</v>
      </c>
      <c r="D157" s="131" t="s">
        <v>158</v>
      </c>
      <c r="E157" s="132" t="s">
        <v>352</v>
      </c>
      <c r="F157" s="133" t="s">
        <v>353</v>
      </c>
      <c r="G157" s="134" t="s">
        <v>24</v>
      </c>
      <c r="H157" s="136">
        <v>3</v>
      </c>
      <c r="I157" s="137"/>
      <c r="J157" s="135">
        <f t="shared" si="45"/>
        <v>0</v>
      </c>
      <c r="K157" s="109"/>
      <c r="L157" s="110" t="s">
        <v>44</v>
      </c>
      <c r="M157" s="111" t="s">
        <v>92</v>
      </c>
      <c r="N157" s="90">
        <v>0.0013</v>
      </c>
      <c r="O157" s="90">
        <f t="shared" si="46"/>
        <v>0.0039</v>
      </c>
      <c r="P157" s="90">
        <v>0</v>
      </c>
      <c r="Q157" s="91">
        <f t="shared" si="47"/>
        <v>0</v>
      </c>
      <c r="R157" s="10"/>
      <c r="T157" s="92" t="s">
        <v>150</v>
      </c>
      <c r="V157" s="92" t="s">
        <v>158</v>
      </c>
      <c r="W157" s="92" t="s">
        <v>7</v>
      </c>
      <c r="AA157" s="2" t="s">
        <v>135</v>
      </c>
      <c r="AG157" s="93">
        <f t="shared" si="48"/>
        <v>0</v>
      </c>
      <c r="AH157" s="93">
        <f t="shared" si="49"/>
        <v>0</v>
      </c>
      <c r="AI157" s="93">
        <f t="shared" si="50"/>
        <v>0</v>
      </c>
      <c r="AJ157" s="93">
        <f t="shared" si="51"/>
        <v>0</v>
      </c>
      <c r="AK157" s="93">
        <f t="shared" si="52"/>
        <v>0</v>
      </c>
      <c r="AL157" s="2" t="s">
        <v>133</v>
      </c>
      <c r="AM157" s="93">
        <f t="shared" si="53"/>
        <v>0</v>
      </c>
      <c r="AN157" s="2" t="s">
        <v>140</v>
      </c>
      <c r="AO157" s="92" t="s">
        <v>354</v>
      </c>
    </row>
    <row r="158" spans="1:41" s="13" customFormat="1" ht="16.5" customHeight="1">
      <c r="A158" s="10"/>
      <c r="B158" s="81"/>
      <c r="C158" s="131" t="s">
        <v>355</v>
      </c>
      <c r="D158" s="131" t="s">
        <v>158</v>
      </c>
      <c r="E158" s="132" t="s">
        <v>356</v>
      </c>
      <c r="F158" s="133" t="s">
        <v>357</v>
      </c>
      <c r="G158" s="134" t="s">
        <v>24</v>
      </c>
      <c r="H158" s="136">
        <v>5</v>
      </c>
      <c r="I158" s="137"/>
      <c r="J158" s="135">
        <f t="shared" si="45"/>
        <v>0</v>
      </c>
      <c r="K158" s="109"/>
      <c r="L158" s="110" t="s">
        <v>44</v>
      </c>
      <c r="M158" s="111" t="s">
        <v>92</v>
      </c>
      <c r="N158" s="90">
        <v>0.0035</v>
      </c>
      <c r="O158" s="90">
        <f t="shared" si="46"/>
        <v>0.0175</v>
      </c>
      <c r="P158" s="90">
        <v>0</v>
      </c>
      <c r="Q158" s="91">
        <f t="shared" si="47"/>
        <v>0</v>
      </c>
      <c r="R158" s="10"/>
      <c r="T158" s="92" t="s">
        <v>150</v>
      </c>
      <c r="V158" s="92" t="s">
        <v>158</v>
      </c>
      <c r="W158" s="92" t="s">
        <v>7</v>
      </c>
      <c r="AA158" s="2" t="s">
        <v>135</v>
      </c>
      <c r="AG158" s="93">
        <f t="shared" si="48"/>
        <v>0</v>
      </c>
      <c r="AH158" s="93">
        <f t="shared" si="49"/>
        <v>0</v>
      </c>
      <c r="AI158" s="93">
        <f t="shared" si="50"/>
        <v>0</v>
      </c>
      <c r="AJ158" s="93">
        <f t="shared" si="51"/>
        <v>0</v>
      </c>
      <c r="AK158" s="93">
        <f t="shared" si="52"/>
        <v>0</v>
      </c>
      <c r="AL158" s="2" t="s">
        <v>133</v>
      </c>
      <c r="AM158" s="93">
        <f t="shared" si="53"/>
        <v>0</v>
      </c>
      <c r="AN158" s="2" t="s">
        <v>140</v>
      </c>
      <c r="AO158" s="92" t="s">
        <v>358</v>
      </c>
    </row>
    <row r="159" spans="1:41" s="13" customFormat="1" ht="16.5" customHeight="1">
      <c r="A159" s="10"/>
      <c r="B159" s="81"/>
      <c r="C159" s="131" t="s">
        <v>359</v>
      </c>
      <c r="D159" s="131" t="s">
        <v>158</v>
      </c>
      <c r="E159" s="132" t="s">
        <v>360</v>
      </c>
      <c r="F159" s="133" t="s">
        <v>361</v>
      </c>
      <c r="G159" s="134" t="s">
        <v>24</v>
      </c>
      <c r="H159" s="136">
        <v>1</v>
      </c>
      <c r="I159" s="137"/>
      <c r="J159" s="135">
        <f t="shared" si="45"/>
        <v>0</v>
      </c>
      <c r="K159" s="109"/>
      <c r="L159" s="110" t="s">
        <v>44</v>
      </c>
      <c r="M159" s="111" t="s">
        <v>92</v>
      </c>
      <c r="N159" s="90">
        <v>0.0026</v>
      </c>
      <c r="O159" s="90">
        <f t="shared" si="46"/>
        <v>0.0026</v>
      </c>
      <c r="P159" s="90">
        <v>0</v>
      </c>
      <c r="Q159" s="91">
        <f t="shared" si="47"/>
        <v>0</v>
      </c>
      <c r="R159" s="10"/>
      <c r="T159" s="92" t="s">
        <v>150</v>
      </c>
      <c r="V159" s="92" t="s">
        <v>158</v>
      </c>
      <c r="W159" s="92" t="s">
        <v>7</v>
      </c>
      <c r="AA159" s="2" t="s">
        <v>135</v>
      </c>
      <c r="AG159" s="93">
        <f t="shared" si="48"/>
        <v>0</v>
      </c>
      <c r="AH159" s="93">
        <f t="shared" si="49"/>
        <v>0</v>
      </c>
      <c r="AI159" s="93">
        <f t="shared" si="50"/>
        <v>0</v>
      </c>
      <c r="AJ159" s="93">
        <f t="shared" si="51"/>
        <v>0</v>
      </c>
      <c r="AK159" s="93">
        <f t="shared" si="52"/>
        <v>0</v>
      </c>
      <c r="AL159" s="2" t="s">
        <v>133</v>
      </c>
      <c r="AM159" s="93">
        <f t="shared" si="53"/>
        <v>0</v>
      </c>
      <c r="AN159" s="2" t="s">
        <v>140</v>
      </c>
      <c r="AO159" s="92" t="s">
        <v>362</v>
      </c>
    </row>
    <row r="160" spans="1:41" s="13" customFormat="1" ht="16.5" customHeight="1">
      <c r="A160" s="10"/>
      <c r="B160" s="81"/>
      <c r="C160" s="131" t="s">
        <v>363</v>
      </c>
      <c r="D160" s="131" t="s">
        <v>158</v>
      </c>
      <c r="E160" s="132" t="s">
        <v>364</v>
      </c>
      <c r="F160" s="133" t="s">
        <v>365</v>
      </c>
      <c r="G160" s="134" t="s">
        <v>24</v>
      </c>
      <c r="H160" s="136">
        <v>1</v>
      </c>
      <c r="I160" s="137"/>
      <c r="J160" s="135">
        <f t="shared" si="45"/>
        <v>0</v>
      </c>
      <c r="K160" s="109"/>
      <c r="L160" s="110" t="s">
        <v>44</v>
      </c>
      <c r="M160" s="111" t="s">
        <v>92</v>
      </c>
      <c r="N160" s="90">
        <v>0.0017</v>
      </c>
      <c r="O160" s="90">
        <f t="shared" si="46"/>
        <v>0.0017</v>
      </c>
      <c r="P160" s="90">
        <v>0</v>
      </c>
      <c r="Q160" s="91">
        <f t="shared" si="47"/>
        <v>0</v>
      </c>
      <c r="R160" s="10"/>
      <c r="T160" s="92" t="s">
        <v>150</v>
      </c>
      <c r="V160" s="92" t="s">
        <v>158</v>
      </c>
      <c r="W160" s="92" t="s">
        <v>7</v>
      </c>
      <c r="AA160" s="2" t="s">
        <v>135</v>
      </c>
      <c r="AG160" s="93">
        <f t="shared" si="48"/>
        <v>0</v>
      </c>
      <c r="AH160" s="93">
        <f t="shared" si="49"/>
        <v>0</v>
      </c>
      <c r="AI160" s="93">
        <f t="shared" si="50"/>
        <v>0</v>
      </c>
      <c r="AJ160" s="93">
        <f t="shared" si="51"/>
        <v>0</v>
      </c>
      <c r="AK160" s="93">
        <f t="shared" si="52"/>
        <v>0</v>
      </c>
      <c r="AL160" s="2" t="s">
        <v>133</v>
      </c>
      <c r="AM160" s="93">
        <f t="shared" si="53"/>
        <v>0</v>
      </c>
      <c r="AN160" s="2" t="s">
        <v>140</v>
      </c>
      <c r="AO160" s="92" t="s">
        <v>366</v>
      </c>
    </row>
    <row r="161" spans="1:41" s="13" customFormat="1" ht="16.5" customHeight="1">
      <c r="A161" s="10"/>
      <c r="B161" s="81"/>
      <c r="C161" s="131" t="s">
        <v>367</v>
      </c>
      <c r="D161" s="131" t="s">
        <v>158</v>
      </c>
      <c r="E161" s="132" t="s">
        <v>368</v>
      </c>
      <c r="F161" s="133" t="s">
        <v>369</v>
      </c>
      <c r="G161" s="134" t="s">
        <v>24</v>
      </c>
      <c r="H161" s="136">
        <v>19</v>
      </c>
      <c r="I161" s="137"/>
      <c r="J161" s="135">
        <f t="shared" si="45"/>
        <v>0</v>
      </c>
      <c r="K161" s="109"/>
      <c r="L161" s="110" t="s">
        <v>44</v>
      </c>
      <c r="M161" s="111" t="s">
        <v>92</v>
      </c>
      <c r="N161" s="90">
        <v>0.0004</v>
      </c>
      <c r="O161" s="90">
        <f t="shared" si="46"/>
        <v>0.0076</v>
      </c>
      <c r="P161" s="90">
        <v>0</v>
      </c>
      <c r="Q161" s="91">
        <f t="shared" si="47"/>
        <v>0</v>
      </c>
      <c r="R161" s="10"/>
      <c r="T161" s="92" t="s">
        <v>150</v>
      </c>
      <c r="V161" s="92" t="s">
        <v>158</v>
      </c>
      <c r="W161" s="92" t="s">
        <v>7</v>
      </c>
      <c r="AA161" s="2" t="s">
        <v>135</v>
      </c>
      <c r="AG161" s="93">
        <f t="shared" si="48"/>
        <v>0</v>
      </c>
      <c r="AH161" s="93">
        <f t="shared" si="49"/>
        <v>0</v>
      </c>
      <c r="AI161" s="93">
        <f t="shared" si="50"/>
        <v>0</v>
      </c>
      <c r="AJ161" s="93">
        <f t="shared" si="51"/>
        <v>0</v>
      </c>
      <c r="AK161" s="93">
        <f t="shared" si="52"/>
        <v>0</v>
      </c>
      <c r="AL161" s="2" t="s">
        <v>133</v>
      </c>
      <c r="AM161" s="93">
        <f t="shared" si="53"/>
        <v>0</v>
      </c>
      <c r="AN161" s="2" t="s">
        <v>140</v>
      </c>
      <c r="AO161" s="92" t="s">
        <v>370</v>
      </c>
    </row>
    <row r="162" spans="1:41" s="13" customFormat="1" ht="21.75" customHeight="1">
      <c r="A162" s="10"/>
      <c r="B162" s="81"/>
      <c r="C162" s="118" t="s">
        <v>371</v>
      </c>
      <c r="D162" s="118" t="s">
        <v>137</v>
      </c>
      <c r="E162" s="119" t="s">
        <v>372</v>
      </c>
      <c r="F162" s="120" t="s">
        <v>373</v>
      </c>
      <c r="G162" s="121" t="s">
        <v>24</v>
      </c>
      <c r="H162" s="127">
        <v>9</v>
      </c>
      <c r="I162" s="128"/>
      <c r="J162" s="123">
        <f t="shared" si="45"/>
        <v>0</v>
      </c>
      <c r="K162" s="11"/>
      <c r="L162" s="88" t="s">
        <v>44</v>
      </c>
      <c r="M162" s="89" t="s">
        <v>92</v>
      </c>
      <c r="N162" s="90">
        <v>0.11241</v>
      </c>
      <c r="O162" s="90">
        <f t="shared" si="46"/>
        <v>1.01169</v>
      </c>
      <c r="P162" s="90">
        <v>0</v>
      </c>
      <c r="Q162" s="91">
        <f t="shared" si="47"/>
        <v>0</v>
      </c>
      <c r="R162" s="10"/>
      <c r="T162" s="92" t="s">
        <v>140</v>
      </c>
      <c r="V162" s="92" t="s">
        <v>137</v>
      </c>
      <c r="W162" s="92" t="s">
        <v>7</v>
      </c>
      <c r="AA162" s="2" t="s">
        <v>135</v>
      </c>
      <c r="AG162" s="93">
        <f t="shared" si="48"/>
        <v>0</v>
      </c>
      <c r="AH162" s="93">
        <f t="shared" si="49"/>
        <v>0</v>
      </c>
      <c r="AI162" s="93">
        <f t="shared" si="50"/>
        <v>0</v>
      </c>
      <c r="AJ162" s="93">
        <f t="shared" si="51"/>
        <v>0</v>
      </c>
      <c r="AK162" s="93">
        <f t="shared" si="52"/>
        <v>0</v>
      </c>
      <c r="AL162" s="2" t="s">
        <v>133</v>
      </c>
      <c r="AM162" s="93">
        <f t="shared" si="53"/>
        <v>0</v>
      </c>
      <c r="AN162" s="2" t="s">
        <v>140</v>
      </c>
      <c r="AO162" s="92" t="s">
        <v>374</v>
      </c>
    </row>
    <row r="163" spans="1:41" s="13" customFormat="1" ht="16.5" customHeight="1">
      <c r="A163" s="10"/>
      <c r="B163" s="81"/>
      <c r="C163" s="131" t="s">
        <v>375</v>
      </c>
      <c r="D163" s="131" t="s">
        <v>158</v>
      </c>
      <c r="E163" s="132" t="s">
        <v>376</v>
      </c>
      <c r="F163" s="133" t="s">
        <v>377</v>
      </c>
      <c r="G163" s="134" t="s">
        <v>24</v>
      </c>
      <c r="H163" s="136">
        <v>9</v>
      </c>
      <c r="I163" s="137"/>
      <c r="J163" s="135">
        <f t="shared" si="45"/>
        <v>0</v>
      </c>
      <c r="K163" s="109"/>
      <c r="L163" s="110" t="s">
        <v>44</v>
      </c>
      <c r="M163" s="111" t="s">
        <v>92</v>
      </c>
      <c r="N163" s="90">
        <v>0.0065</v>
      </c>
      <c r="O163" s="90">
        <f t="shared" si="46"/>
        <v>0.058499999999999996</v>
      </c>
      <c r="P163" s="90">
        <v>0</v>
      </c>
      <c r="Q163" s="91">
        <f t="shared" si="47"/>
        <v>0</v>
      </c>
      <c r="R163" s="10"/>
      <c r="T163" s="92" t="s">
        <v>150</v>
      </c>
      <c r="V163" s="92" t="s">
        <v>158</v>
      </c>
      <c r="W163" s="92" t="s">
        <v>7</v>
      </c>
      <c r="AA163" s="2" t="s">
        <v>135</v>
      </c>
      <c r="AG163" s="93">
        <f t="shared" si="48"/>
        <v>0</v>
      </c>
      <c r="AH163" s="93">
        <f t="shared" si="49"/>
        <v>0</v>
      </c>
      <c r="AI163" s="93">
        <f t="shared" si="50"/>
        <v>0</v>
      </c>
      <c r="AJ163" s="93">
        <f t="shared" si="51"/>
        <v>0</v>
      </c>
      <c r="AK163" s="93">
        <f t="shared" si="52"/>
        <v>0</v>
      </c>
      <c r="AL163" s="2" t="s">
        <v>133</v>
      </c>
      <c r="AM163" s="93">
        <f t="shared" si="53"/>
        <v>0</v>
      </c>
      <c r="AN163" s="2" t="s">
        <v>140</v>
      </c>
      <c r="AO163" s="92" t="s">
        <v>378</v>
      </c>
    </row>
    <row r="164" spans="1:41" s="13" customFormat="1" ht="16.5" customHeight="1">
      <c r="A164" s="10"/>
      <c r="B164" s="81"/>
      <c r="C164" s="131" t="s">
        <v>379</v>
      </c>
      <c r="D164" s="131" t="s">
        <v>158</v>
      </c>
      <c r="E164" s="132" t="s">
        <v>380</v>
      </c>
      <c r="F164" s="133" t="s">
        <v>381</v>
      </c>
      <c r="G164" s="134" t="s">
        <v>24</v>
      </c>
      <c r="H164" s="136">
        <v>9</v>
      </c>
      <c r="I164" s="137"/>
      <c r="J164" s="135">
        <f t="shared" si="45"/>
        <v>0</v>
      </c>
      <c r="K164" s="109"/>
      <c r="L164" s="110" t="s">
        <v>44</v>
      </c>
      <c r="M164" s="111" t="s">
        <v>92</v>
      </c>
      <c r="N164" s="90">
        <v>0.00015</v>
      </c>
      <c r="O164" s="90">
        <f t="shared" si="46"/>
        <v>0.0013499999999999999</v>
      </c>
      <c r="P164" s="90">
        <v>0</v>
      </c>
      <c r="Q164" s="91">
        <f t="shared" si="47"/>
        <v>0</v>
      </c>
      <c r="R164" s="10"/>
      <c r="T164" s="92" t="s">
        <v>150</v>
      </c>
      <c r="V164" s="92" t="s">
        <v>158</v>
      </c>
      <c r="W164" s="92" t="s">
        <v>7</v>
      </c>
      <c r="AA164" s="2" t="s">
        <v>135</v>
      </c>
      <c r="AG164" s="93">
        <f t="shared" si="48"/>
        <v>0</v>
      </c>
      <c r="AH164" s="93">
        <f t="shared" si="49"/>
        <v>0</v>
      </c>
      <c r="AI164" s="93">
        <f t="shared" si="50"/>
        <v>0</v>
      </c>
      <c r="AJ164" s="93">
        <f t="shared" si="51"/>
        <v>0</v>
      </c>
      <c r="AK164" s="93">
        <f t="shared" si="52"/>
        <v>0</v>
      </c>
      <c r="AL164" s="2" t="s">
        <v>133</v>
      </c>
      <c r="AM164" s="93">
        <f t="shared" si="53"/>
        <v>0</v>
      </c>
      <c r="AN164" s="2" t="s">
        <v>140</v>
      </c>
      <c r="AO164" s="92" t="s">
        <v>382</v>
      </c>
    </row>
    <row r="165" spans="1:41" s="13" customFormat="1" ht="16.5" customHeight="1">
      <c r="A165" s="10"/>
      <c r="B165" s="81"/>
      <c r="C165" s="118" t="s">
        <v>383</v>
      </c>
      <c r="D165" s="118" t="s">
        <v>137</v>
      </c>
      <c r="E165" s="119" t="s">
        <v>384</v>
      </c>
      <c r="F165" s="120" t="s">
        <v>385</v>
      </c>
      <c r="G165" s="121" t="s">
        <v>16</v>
      </c>
      <c r="H165" s="127">
        <v>87.5</v>
      </c>
      <c r="I165" s="128"/>
      <c r="J165" s="123">
        <f t="shared" si="45"/>
        <v>0</v>
      </c>
      <c r="K165" s="11"/>
      <c r="L165" s="88" t="s">
        <v>44</v>
      </c>
      <c r="M165" s="89" t="s">
        <v>92</v>
      </c>
      <c r="N165" s="90">
        <v>5E-05</v>
      </c>
      <c r="O165" s="90">
        <f t="shared" si="46"/>
        <v>0.004375</v>
      </c>
      <c r="P165" s="90">
        <v>0</v>
      </c>
      <c r="Q165" s="91">
        <f t="shared" si="47"/>
        <v>0</v>
      </c>
      <c r="R165" s="10"/>
      <c r="T165" s="92" t="s">
        <v>140</v>
      </c>
      <c r="V165" s="92" t="s">
        <v>137</v>
      </c>
      <c r="W165" s="92" t="s">
        <v>7</v>
      </c>
      <c r="AA165" s="2" t="s">
        <v>135</v>
      </c>
      <c r="AG165" s="93">
        <f t="shared" si="48"/>
        <v>0</v>
      </c>
      <c r="AH165" s="93">
        <f t="shared" si="49"/>
        <v>0</v>
      </c>
      <c r="AI165" s="93">
        <f t="shared" si="50"/>
        <v>0</v>
      </c>
      <c r="AJ165" s="93">
        <f t="shared" si="51"/>
        <v>0</v>
      </c>
      <c r="AK165" s="93">
        <f t="shared" si="52"/>
        <v>0</v>
      </c>
      <c r="AL165" s="2" t="s">
        <v>133</v>
      </c>
      <c r="AM165" s="93">
        <f t="shared" si="53"/>
        <v>0</v>
      </c>
      <c r="AN165" s="2" t="s">
        <v>140</v>
      </c>
      <c r="AO165" s="92" t="s">
        <v>386</v>
      </c>
    </row>
    <row r="166" spans="1:41" s="13" customFormat="1" ht="16.5" customHeight="1">
      <c r="A166" s="10"/>
      <c r="B166" s="81"/>
      <c r="C166" s="118" t="s">
        <v>387</v>
      </c>
      <c r="D166" s="118" t="s">
        <v>137</v>
      </c>
      <c r="E166" s="119" t="s">
        <v>388</v>
      </c>
      <c r="F166" s="120" t="s">
        <v>389</v>
      </c>
      <c r="G166" s="121" t="s">
        <v>16</v>
      </c>
      <c r="H166" s="127">
        <v>87.5</v>
      </c>
      <c r="I166" s="128"/>
      <c r="J166" s="123">
        <f t="shared" si="45"/>
        <v>0</v>
      </c>
      <c r="K166" s="11"/>
      <c r="L166" s="88" t="s">
        <v>44</v>
      </c>
      <c r="M166" s="89" t="s">
        <v>92</v>
      </c>
      <c r="N166" s="90">
        <v>0.00013</v>
      </c>
      <c r="O166" s="90">
        <f t="shared" si="46"/>
        <v>0.011375</v>
      </c>
      <c r="P166" s="90">
        <v>0</v>
      </c>
      <c r="Q166" s="91">
        <f t="shared" si="47"/>
        <v>0</v>
      </c>
      <c r="R166" s="10"/>
      <c r="T166" s="92" t="s">
        <v>140</v>
      </c>
      <c r="V166" s="92" t="s">
        <v>137</v>
      </c>
      <c r="W166" s="92" t="s">
        <v>7</v>
      </c>
      <c r="AA166" s="2" t="s">
        <v>135</v>
      </c>
      <c r="AG166" s="93">
        <f t="shared" si="48"/>
        <v>0</v>
      </c>
      <c r="AH166" s="93">
        <f t="shared" si="49"/>
        <v>0</v>
      </c>
      <c r="AI166" s="93">
        <f t="shared" si="50"/>
        <v>0</v>
      </c>
      <c r="AJ166" s="93">
        <f t="shared" si="51"/>
        <v>0</v>
      </c>
      <c r="AK166" s="93">
        <f t="shared" si="52"/>
        <v>0</v>
      </c>
      <c r="AL166" s="2" t="s">
        <v>133</v>
      </c>
      <c r="AM166" s="93">
        <f t="shared" si="53"/>
        <v>0</v>
      </c>
      <c r="AN166" s="2" t="s">
        <v>140</v>
      </c>
      <c r="AO166" s="92" t="s">
        <v>390</v>
      </c>
    </row>
    <row r="167" spans="1:41" s="13" customFormat="1" ht="21.75" customHeight="1">
      <c r="A167" s="10"/>
      <c r="B167" s="81"/>
      <c r="C167" s="118" t="s">
        <v>391</v>
      </c>
      <c r="D167" s="118" t="s">
        <v>137</v>
      </c>
      <c r="E167" s="119" t="s">
        <v>392</v>
      </c>
      <c r="F167" s="120" t="s">
        <v>393</v>
      </c>
      <c r="G167" s="121" t="s">
        <v>16</v>
      </c>
      <c r="H167" s="127">
        <v>87.5</v>
      </c>
      <c r="I167" s="128"/>
      <c r="J167" s="123">
        <f t="shared" si="45"/>
        <v>0</v>
      </c>
      <c r="K167" s="11"/>
      <c r="L167" s="88" t="s">
        <v>44</v>
      </c>
      <c r="M167" s="89" t="s">
        <v>92</v>
      </c>
      <c r="N167" s="90">
        <v>0</v>
      </c>
      <c r="O167" s="90">
        <f t="shared" si="46"/>
        <v>0</v>
      </c>
      <c r="P167" s="90">
        <v>0</v>
      </c>
      <c r="Q167" s="91">
        <f t="shared" si="47"/>
        <v>0</v>
      </c>
      <c r="R167" s="10"/>
      <c r="T167" s="92" t="s">
        <v>140</v>
      </c>
      <c r="V167" s="92" t="s">
        <v>137</v>
      </c>
      <c r="W167" s="92" t="s">
        <v>7</v>
      </c>
      <c r="AA167" s="2" t="s">
        <v>135</v>
      </c>
      <c r="AG167" s="93">
        <f t="shared" si="48"/>
        <v>0</v>
      </c>
      <c r="AH167" s="93">
        <f t="shared" si="49"/>
        <v>0</v>
      </c>
      <c r="AI167" s="93">
        <f t="shared" si="50"/>
        <v>0</v>
      </c>
      <c r="AJ167" s="93">
        <f t="shared" si="51"/>
        <v>0</v>
      </c>
      <c r="AK167" s="93">
        <f t="shared" si="52"/>
        <v>0</v>
      </c>
      <c r="AL167" s="2" t="s">
        <v>133</v>
      </c>
      <c r="AM167" s="93">
        <f t="shared" si="53"/>
        <v>0</v>
      </c>
      <c r="AN167" s="2" t="s">
        <v>140</v>
      </c>
      <c r="AO167" s="92" t="s">
        <v>394</v>
      </c>
    </row>
    <row r="168" spans="1:41" s="13" customFormat="1" ht="21.75" customHeight="1">
      <c r="A168" s="126"/>
      <c r="B168" s="81"/>
      <c r="C168" s="118" t="s">
        <v>499</v>
      </c>
      <c r="D168" s="118" t="s">
        <v>137</v>
      </c>
      <c r="E168" s="119" t="s">
        <v>498</v>
      </c>
      <c r="F168" s="120" t="s">
        <v>500</v>
      </c>
      <c r="G168" s="121" t="s">
        <v>4</v>
      </c>
      <c r="H168" s="127">
        <v>7.2</v>
      </c>
      <c r="I168" s="128"/>
      <c r="J168" s="123">
        <f t="shared" si="45"/>
        <v>0</v>
      </c>
      <c r="K168" s="11"/>
      <c r="L168" s="88"/>
      <c r="M168" s="89" t="s">
        <v>92</v>
      </c>
      <c r="N168" s="90">
        <v>0.0026</v>
      </c>
      <c r="O168" s="90">
        <f t="shared" si="46"/>
        <v>0.01872</v>
      </c>
      <c r="P168" s="90">
        <v>0</v>
      </c>
      <c r="Q168" s="91">
        <f t="shared" si="47"/>
        <v>0</v>
      </c>
      <c r="R168" s="126"/>
      <c r="T168" s="92"/>
      <c r="V168" s="92"/>
      <c r="W168" s="92"/>
      <c r="AA168" s="2"/>
      <c r="AG168" s="93"/>
      <c r="AH168" s="93"/>
      <c r="AI168" s="93"/>
      <c r="AJ168" s="93"/>
      <c r="AK168" s="93"/>
      <c r="AL168" s="2"/>
      <c r="AM168" s="93">
        <f t="shared" si="53"/>
        <v>0</v>
      </c>
      <c r="AN168" s="2"/>
      <c r="AO168" s="92"/>
    </row>
    <row r="169" spans="1:41" s="13" customFormat="1" ht="21.75" customHeight="1">
      <c r="A169" s="10"/>
      <c r="B169" s="81"/>
      <c r="C169" s="118" t="s">
        <v>395</v>
      </c>
      <c r="D169" s="82" t="s">
        <v>137</v>
      </c>
      <c r="E169" s="83" t="s">
        <v>396</v>
      </c>
      <c r="F169" s="120" t="s">
        <v>397</v>
      </c>
      <c r="G169" s="85" t="s">
        <v>16</v>
      </c>
      <c r="H169" s="122">
        <v>436</v>
      </c>
      <c r="I169" s="87"/>
      <c r="J169" s="87">
        <f aca="true" t="shared" si="54" ref="J169:J175">ROUND(I169*H169,2)</f>
        <v>0</v>
      </c>
      <c r="K169" s="11"/>
      <c r="L169" s="88" t="s">
        <v>44</v>
      </c>
      <c r="M169" s="89" t="s">
        <v>92</v>
      </c>
      <c r="N169" s="90">
        <v>0.1554</v>
      </c>
      <c r="O169" s="90">
        <f aca="true" t="shared" si="55" ref="O169:O175">N169*H169</f>
        <v>67.7544</v>
      </c>
      <c r="P169" s="90">
        <v>0</v>
      </c>
      <c r="Q169" s="91">
        <f aca="true" t="shared" si="56" ref="Q169:Q175">P169*H169</f>
        <v>0</v>
      </c>
      <c r="R169" s="10"/>
      <c r="T169" s="92" t="s">
        <v>140</v>
      </c>
      <c r="V169" s="92" t="s">
        <v>137</v>
      </c>
      <c r="W169" s="92" t="s">
        <v>7</v>
      </c>
      <c r="AA169" s="2" t="s">
        <v>135</v>
      </c>
      <c r="AG169" s="93">
        <f aca="true" t="shared" si="57" ref="AG169:AG172">IF(M169="základní",J169,0)</f>
        <v>0</v>
      </c>
      <c r="AH169" s="93">
        <f aca="true" t="shared" si="58" ref="AH169:AH172">IF(M169="snížená",J169,0)</f>
        <v>0</v>
      </c>
      <c r="AI169" s="93">
        <f aca="true" t="shared" si="59" ref="AI169:AI172">IF(M169="zákl. přenesená",J169,0)</f>
        <v>0</v>
      </c>
      <c r="AJ169" s="93">
        <f aca="true" t="shared" si="60" ref="AJ169:AJ172">IF(M169="sníž. přenesená",J169,0)</f>
        <v>0</v>
      </c>
      <c r="AK169" s="93">
        <f aca="true" t="shared" si="61" ref="AK169:AK172">IF(M169="nulová",J169,0)</f>
        <v>0</v>
      </c>
      <c r="AL169" s="2" t="s">
        <v>133</v>
      </c>
      <c r="AM169" s="93">
        <f aca="true" t="shared" si="62" ref="AM169:AM172">ROUND(I169*H169,2)</f>
        <v>0</v>
      </c>
      <c r="AN169" s="2" t="s">
        <v>140</v>
      </c>
      <c r="AO169" s="92" t="s">
        <v>398</v>
      </c>
    </row>
    <row r="170" spans="1:41" s="13" customFormat="1" ht="16.5" customHeight="1">
      <c r="A170" s="10"/>
      <c r="B170" s="81"/>
      <c r="C170" s="131" t="s">
        <v>399</v>
      </c>
      <c r="D170" s="103" t="s">
        <v>158</v>
      </c>
      <c r="E170" s="104" t="s">
        <v>400</v>
      </c>
      <c r="F170" s="133" t="s">
        <v>401</v>
      </c>
      <c r="G170" s="106" t="s">
        <v>16</v>
      </c>
      <c r="H170" s="125">
        <v>450</v>
      </c>
      <c r="I170" s="108"/>
      <c r="J170" s="108">
        <f t="shared" si="54"/>
        <v>0</v>
      </c>
      <c r="K170" s="109"/>
      <c r="L170" s="110" t="s">
        <v>44</v>
      </c>
      <c r="M170" s="111" t="s">
        <v>92</v>
      </c>
      <c r="N170" s="90">
        <v>0.08</v>
      </c>
      <c r="O170" s="90">
        <f t="shared" si="55"/>
        <v>36</v>
      </c>
      <c r="P170" s="90">
        <v>0</v>
      </c>
      <c r="Q170" s="91">
        <f t="shared" si="56"/>
        <v>0</v>
      </c>
      <c r="R170" s="10"/>
      <c r="T170" s="92" t="s">
        <v>150</v>
      </c>
      <c r="V170" s="92" t="s">
        <v>158</v>
      </c>
      <c r="W170" s="92" t="s">
        <v>7</v>
      </c>
      <c r="AA170" s="2" t="s">
        <v>135</v>
      </c>
      <c r="AG170" s="93">
        <f t="shared" si="57"/>
        <v>0</v>
      </c>
      <c r="AH170" s="93">
        <f t="shared" si="58"/>
        <v>0</v>
      </c>
      <c r="AI170" s="93">
        <f t="shared" si="59"/>
        <v>0</v>
      </c>
      <c r="AJ170" s="93">
        <f t="shared" si="60"/>
        <v>0</v>
      </c>
      <c r="AK170" s="93">
        <f t="shared" si="61"/>
        <v>0</v>
      </c>
      <c r="AL170" s="2" t="s">
        <v>133</v>
      </c>
      <c r="AM170" s="93">
        <f t="shared" si="62"/>
        <v>0</v>
      </c>
      <c r="AN170" s="2" t="s">
        <v>140</v>
      </c>
      <c r="AO170" s="92" t="s">
        <v>402</v>
      </c>
    </row>
    <row r="171" spans="1:41" s="13" customFormat="1" ht="16.5" customHeight="1">
      <c r="A171" s="10"/>
      <c r="B171" s="81"/>
      <c r="C171" s="131" t="s">
        <v>403</v>
      </c>
      <c r="D171" s="103" t="s">
        <v>158</v>
      </c>
      <c r="E171" s="104" t="s">
        <v>404</v>
      </c>
      <c r="F171" s="133" t="s">
        <v>405</v>
      </c>
      <c r="G171" s="106" t="s">
        <v>16</v>
      </c>
      <c r="H171" s="125">
        <v>8</v>
      </c>
      <c r="I171" s="108"/>
      <c r="J171" s="108">
        <f t="shared" si="54"/>
        <v>0</v>
      </c>
      <c r="K171" s="109"/>
      <c r="L171" s="110" t="s">
        <v>44</v>
      </c>
      <c r="M171" s="111" t="s">
        <v>92</v>
      </c>
      <c r="N171" s="90">
        <v>0.06567</v>
      </c>
      <c r="O171" s="90">
        <f t="shared" si="55"/>
        <v>0.52536</v>
      </c>
      <c r="P171" s="90">
        <v>0</v>
      </c>
      <c r="Q171" s="91">
        <f t="shared" si="56"/>
        <v>0</v>
      </c>
      <c r="R171" s="10"/>
      <c r="T171" s="92" t="s">
        <v>150</v>
      </c>
      <c r="V171" s="92" t="s">
        <v>158</v>
      </c>
      <c r="W171" s="92" t="s">
        <v>7</v>
      </c>
      <c r="AA171" s="2" t="s">
        <v>135</v>
      </c>
      <c r="AG171" s="93">
        <f t="shared" si="57"/>
        <v>0</v>
      </c>
      <c r="AH171" s="93">
        <f t="shared" si="58"/>
        <v>0</v>
      </c>
      <c r="AI171" s="93">
        <f t="shared" si="59"/>
        <v>0</v>
      </c>
      <c r="AJ171" s="93">
        <f t="shared" si="60"/>
        <v>0</v>
      </c>
      <c r="AK171" s="93">
        <f t="shared" si="61"/>
        <v>0</v>
      </c>
      <c r="AL171" s="2" t="s">
        <v>133</v>
      </c>
      <c r="AM171" s="93">
        <f t="shared" si="62"/>
        <v>0</v>
      </c>
      <c r="AN171" s="2" t="s">
        <v>140</v>
      </c>
      <c r="AO171" s="92" t="s">
        <v>406</v>
      </c>
    </row>
    <row r="172" spans="1:41" s="13" customFormat="1" ht="21.75" customHeight="1">
      <c r="A172" s="10"/>
      <c r="B172" s="81"/>
      <c r="C172" s="118" t="s">
        <v>407</v>
      </c>
      <c r="D172" s="82" t="s">
        <v>137</v>
      </c>
      <c r="E172" s="83" t="s">
        <v>408</v>
      </c>
      <c r="F172" s="120" t="s">
        <v>409</v>
      </c>
      <c r="G172" s="85" t="s">
        <v>16</v>
      </c>
      <c r="H172" s="122">
        <f>197.5+49.5</f>
        <v>247</v>
      </c>
      <c r="I172" s="87"/>
      <c r="J172" s="87">
        <f t="shared" si="54"/>
        <v>0</v>
      </c>
      <c r="K172" s="11"/>
      <c r="L172" s="88" t="s">
        <v>44</v>
      </c>
      <c r="M172" s="89" t="s">
        <v>92</v>
      </c>
      <c r="N172" s="90">
        <v>0.10095</v>
      </c>
      <c r="O172" s="90">
        <f t="shared" si="55"/>
        <v>24.934649999999998</v>
      </c>
      <c r="P172" s="90">
        <v>0</v>
      </c>
      <c r="Q172" s="91">
        <f t="shared" si="56"/>
        <v>0</v>
      </c>
      <c r="R172" s="10"/>
      <c r="T172" s="92" t="s">
        <v>140</v>
      </c>
      <c r="V172" s="92" t="s">
        <v>137</v>
      </c>
      <c r="W172" s="92" t="s">
        <v>7</v>
      </c>
      <c r="AA172" s="2" t="s">
        <v>135</v>
      </c>
      <c r="AG172" s="93">
        <f t="shared" si="57"/>
        <v>0</v>
      </c>
      <c r="AH172" s="93">
        <f t="shared" si="58"/>
        <v>0</v>
      </c>
      <c r="AI172" s="93">
        <f t="shared" si="59"/>
        <v>0</v>
      </c>
      <c r="AJ172" s="93">
        <f t="shared" si="60"/>
        <v>0</v>
      </c>
      <c r="AK172" s="93">
        <f t="shared" si="61"/>
        <v>0</v>
      </c>
      <c r="AL172" s="2" t="s">
        <v>133</v>
      </c>
      <c r="AM172" s="93">
        <f t="shared" si="62"/>
        <v>0</v>
      </c>
      <c r="AN172" s="2" t="s">
        <v>140</v>
      </c>
      <c r="AO172" s="92" t="s">
        <v>410</v>
      </c>
    </row>
    <row r="173" spans="1:41" s="13" customFormat="1" ht="16.5" customHeight="1">
      <c r="A173" s="124"/>
      <c r="B173" s="81"/>
      <c r="C173" s="131" t="s">
        <v>495</v>
      </c>
      <c r="D173" s="103" t="s">
        <v>158</v>
      </c>
      <c r="E173" s="104" t="s">
        <v>404</v>
      </c>
      <c r="F173" s="133" t="s">
        <v>496</v>
      </c>
      <c r="G173" s="106" t="s">
        <v>16</v>
      </c>
      <c r="H173" s="125">
        <v>207</v>
      </c>
      <c r="I173" s="108"/>
      <c r="J173" s="108">
        <f t="shared" si="54"/>
        <v>0</v>
      </c>
      <c r="K173" s="109"/>
      <c r="L173" s="110" t="s">
        <v>44</v>
      </c>
      <c r="M173" s="111" t="s">
        <v>92</v>
      </c>
      <c r="N173" s="90">
        <v>0.022</v>
      </c>
      <c r="O173" s="90">
        <f t="shared" si="55"/>
        <v>4.553999999999999</v>
      </c>
      <c r="P173" s="90">
        <v>0</v>
      </c>
      <c r="Q173" s="91">
        <f t="shared" si="56"/>
        <v>0</v>
      </c>
      <c r="R173" s="124"/>
      <c r="T173" s="92"/>
      <c r="V173" s="92"/>
      <c r="W173" s="92"/>
      <c r="AA173" s="2"/>
      <c r="AG173" s="93"/>
      <c r="AH173" s="93"/>
      <c r="AI173" s="93"/>
      <c r="AJ173" s="93"/>
      <c r="AK173" s="93"/>
      <c r="AL173" s="2"/>
      <c r="AM173" s="93"/>
      <c r="AN173" s="2"/>
      <c r="AO173" s="92"/>
    </row>
    <row r="174" spans="1:41" s="13" customFormat="1" ht="16.5" customHeight="1">
      <c r="A174" s="124"/>
      <c r="B174" s="81"/>
      <c r="C174" s="131" t="s">
        <v>483</v>
      </c>
      <c r="D174" s="103" t="s">
        <v>158</v>
      </c>
      <c r="E174" s="104" t="s">
        <v>400</v>
      </c>
      <c r="F174" s="133" t="s">
        <v>497</v>
      </c>
      <c r="G174" s="106" t="s">
        <v>16</v>
      </c>
      <c r="H174" s="125">
        <v>52</v>
      </c>
      <c r="I174" s="108"/>
      <c r="J174" s="108">
        <f t="shared" si="54"/>
        <v>0</v>
      </c>
      <c r="K174" s="109"/>
      <c r="L174" s="110" t="s">
        <v>44</v>
      </c>
      <c r="M174" s="111" t="s">
        <v>92</v>
      </c>
      <c r="N174" s="90">
        <v>0.048</v>
      </c>
      <c r="O174" s="90">
        <f t="shared" si="55"/>
        <v>2.496</v>
      </c>
      <c r="P174" s="90">
        <v>0</v>
      </c>
      <c r="Q174" s="91">
        <f t="shared" si="56"/>
        <v>0</v>
      </c>
      <c r="R174" s="124"/>
      <c r="T174" s="92"/>
      <c r="V174" s="92"/>
      <c r="W174" s="92"/>
      <c r="AA174" s="2"/>
      <c r="AG174" s="93"/>
      <c r="AH174" s="93"/>
      <c r="AI174" s="93"/>
      <c r="AJ174" s="93"/>
      <c r="AK174" s="93"/>
      <c r="AL174" s="2"/>
      <c r="AM174" s="93"/>
      <c r="AN174" s="2"/>
      <c r="AO174" s="92"/>
    </row>
    <row r="175" spans="1:41" s="13" customFormat="1" ht="16.5" customHeight="1">
      <c r="A175" s="117"/>
      <c r="B175" s="81"/>
      <c r="C175" s="118" t="s">
        <v>483</v>
      </c>
      <c r="D175" s="82" t="s">
        <v>137</v>
      </c>
      <c r="E175" s="83" t="s">
        <v>492</v>
      </c>
      <c r="F175" s="84" t="s">
        <v>491</v>
      </c>
      <c r="G175" s="85" t="s">
        <v>16</v>
      </c>
      <c r="H175" s="86">
        <v>16</v>
      </c>
      <c r="I175" s="87"/>
      <c r="J175" s="87">
        <f t="shared" si="54"/>
        <v>0</v>
      </c>
      <c r="K175" s="11"/>
      <c r="L175" s="88" t="s">
        <v>44</v>
      </c>
      <c r="M175" s="89" t="s">
        <v>92</v>
      </c>
      <c r="N175" s="90">
        <v>0.283</v>
      </c>
      <c r="O175" s="90">
        <f t="shared" si="55"/>
        <v>4.528</v>
      </c>
      <c r="P175" s="90">
        <v>0</v>
      </c>
      <c r="Q175" s="91">
        <f t="shared" si="56"/>
        <v>0</v>
      </c>
      <c r="R175" s="117"/>
      <c r="T175" s="92" t="s">
        <v>140</v>
      </c>
      <c r="V175" s="92" t="s">
        <v>137</v>
      </c>
      <c r="W175" s="92" t="s">
        <v>7</v>
      </c>
      <c r="AA175" s="2" t="s">
        <v>135</v>
      </c>
      <c r="AG175" s="93">
        <f>IF(M175="základní",J175,0)</f>
        <v>0</v>
      </c>
      <c r="AH175" s="93">
        <f>IF(M175="snížená",J175,0)</f>
        <v>0</v>
      </c>
      <c r="AI175" s="93">
        <f>IF(M175="zákl. přenesená",J175,0)</f>
        <v>0</v>
      </c>
      <c r="AJ175" s="93">
        <f>IF(M175="sníž. přenesená",J175,0)</f>
        <v>0</v>
      </c>
      <c r="AK175" s="93">
        <f>IF(M175="nulová",J175,0)</f>
        <v>0</v>
      </c>
      <c r="AL175" s="2" t="s">
        <v>133</v>
      </c>
      <c r="AM175" s="93">
        <f>ROUND(I175*H175,2)</f>
        <v>0</v>
      </c>
      <c r="AN175" s="2" t="s">
        <v>140</v>
      </c>
      <c r="AO175" s="92" t="s">
        <v>410</v>
      </c>
    </row>
    <row r="176" spans="1:41" s="13" customFormat="1" ht="16.5" customHeight="1">
      <c r="A176" s="117"/>
      <c r="B176" s="81"/>
      <c r="C176" s="118" t="s">
        <v>484</v>
      </c>
      <c r="D176" s="82" t="s">
        <v>137</v>
      </c>
      <c r="E176" s="83" t="s">
        <v>494</v>
      </c>
      <c r="F176" s="84" t="s">
        <v>493</v>
      </c>
      <c r="G176" s="85" t="s">
        <v>24</v>
      </c>
      <c r="H176" s="86">
        <v>6</v>
      </c>
      <c r="I176" s="87"/>
      <c r="J176" s="87">
        <f aca="true" t="shared" si="63" ref="J176:J178">ROUND(I176*H176,2)</f>
        <v>0</v>
      </c>
      <c r="K176" s="11"/>
      <c r="L176" s="88" t="s">
        <v>44</v>
      </c>
      <c r="M176" s="89" t="s">
        <v>92</v>
      </c>
      <c r="N176" s="90">
        <v>0.0125</v>
      </c>
      <c r="O176" s="90">
        <f aca="true" t="shared" si="64" ref="O176:O178">N176*H176</f>
        <v>0.07500000000000001</v>
      </c>
      <c r="P176" s="90">
        <v>0</v>
      </c>
      <c r="Q176" s="91">
        <f aca="true" t="shared" si="65" ref="Q176:Q178">P176*H176</f>
        <v>0</v>
      </c>
      <c r="R176" s="117"/>
      <c r="T176" s="92"/>
      <c r="V176" s="92"/>
      <c r="W176" s="92"/>
      <c r="AA176" s="2"/>
      <c r="AG176" s="93"/>
      <c r="AH176" s="93"/>
      <c r="AI176" s="93"/>
      <c r="AJ176" s="93"/>
      <c r="AK176" s="93"/>
      <c r="AL176" s="2"/>
      <c r="AM176" s="93"/>
      <c r="AN176" s="2"/>
      <c r="AO176" s="92"/>
    </row>
    <row r="177" spans="1:41" s="13" customFormat="1" ht="16.5" customHeight="1">
      <c r="A177" s="117"/>
      <c r="B177" s="81"/>
      <c r="C177" s="118" t="s">
        <v>485</v>
      </c>
      <c r="D177" s="82" t="s">
        <v>137</v>
      </c>
      <c r="E177" s="83" t="s">
        <v>487</v>
      </c>
      <c r="F177" s="84" t="s">
        <v>482</v>
      </c>
      <c r="G177" s="85" t="s">
        <v>16</v>
      </c>
      <c r="H177" s="86">
        <v>10</v>
      </c>
      <c r="I177" s="87"/>
      <c r="J177" s="87">
        <f t="shared" si="63"/>
        <v>0</v>
      </c>
      <c r="K177" s="11"/>
      <c r="L177" s="88" t="s">
        <v>44</v>
      </c>
      <c r="M177" s="89" t="s">
        <v>92</v>
      </c>
      <c r="N177" s="90">
        <v>0.0004</v>
      </c>
      <c r="O177" s="90">
        <f t="shared" si="64"/>
        <v>0.004</v>
      </c>
      <c r="P177" s="90">
        <v>0</v>
      </c>
      <c r="Q177" s="91">
        <f t="shared" si="65"/>
        <v>0</v>
      </c>
      <c r="R177" s="117"/>
      <c r="T177" s="92"/>
      <c r="V177" s="92"/>
      <c r="W177" s="92"/>
      <c r="AA177" s="2"/>
      <c r="AG177" s="93"/>
      <c r="AH177" s="93"/>
      <c r="AI177" s="93"/>
      <c r="AJ177" s="93"/>
      <c r="AK177" s="93"/>
      <c r="AL177" s="2"/>
      <c r="AM177" s="93"/>
      <c r="AN177" s="2"/>
      <c r="AO177" s="92"/>
    </row>
    <row r="178" spans="1:41" s="13" customFormat="1" ht="16.5" customHeight="1">
      <c r="A178" s="117"/>
      <c r="B178" s="81"/>
      <c r="C178" s="118" t="s">
        <v>486</v>
      </c>
      <c r="D178" s="82" t="s">
        <v>137</v>
      </c>
      <c r="E178" s="83" t="s">
        <v>490</v>
      </c>
      <c r="F178" s="84" t="s">
        <v>489</v>
      </c>
      <c r="G178" s="85" t="s">
        <v>488</v>
      </c>
      <c r="H178" s="86">
        <v>1</v>
      </c>
      <c r="I178" s="87"/>
      <c r="J178" s="87">
        <f t="shared" si="63"/>
        <v>0</v>
      </c>
      <c r="K178" s="11"/>
      <c r="L178" s="88" t="s">
        <v>44</v>
      </c>
      <c r="M178" s="89" t="s">
        <v>92</v>
      </c>
      <c r="N178" s="90">
        <v>0.432</v>
      </c>
      <c r="O178" s="90">
        <f t="shared" si="64"/>
        <v>0.432</v>
      </c>
      <c r="P178" s="90">
        <v>0</v>
      </c>
      <c r="Q178" s="91">
        <f t="shared" si="65"/>
        <v>0</v>
      </c>
      <c r="R178" s="117"/>
      <c r="T178" s="92"/>
      <c r="V178" s="92"/>
      <c r="W178" s="92"/>
      <c r="AA178" s="2"/>
      <c r="AG178" s="93"/>
      <c r="AH178" s="93"/>
      <c r="AI178" s="93"/>
      <c r="AJ178" s="93"/>
      <c r="AK178" s="93"/>
      <c r="AL178" s="2"/>
      <c r="AM178" s="93"/>
      <c r="AN178" s="2"/>
      <c r="AO178" s="92"/>
    </row>
    <row r="179" spans="1:41" s="13" customFormat="1" ht="21.75" customHeight="1">
      <c r="A179" s="10"/>
      <c r="B179" s="81"/>
      <c r="C179" s="118" t="s">
        <v>411</v>
      </c>
      <c r="D179" s="118" t="s">
        <v>137</v>
      </c>
      <c r="E179" s="119" t="s">
        <v>412</v>
      </c>
      <c r="F179" s="120" t="s">
        <v>413</v>
      </c>
      <c r="G179" s="121" t="s">
        <v>16</v>
      </c>
      <c r="H179" s="129">
        <v>6</v>
      </c>
      <c r="I179" s="130"/>
      <c r="J179" s="123">
        <f aca="true" t="shared" si="66" ref="J179:J186">ROUND(I179*H179,2)</f>
        <v>0</v>
      </c>
      <c r="K179" s="11"/>
      <c r="L179" s="88" t="s">
        <v>44</v>
      </c>
      <c r="M179" s="89" t="s">
        <v>92</v>
      </c>
      <c r="N179" s="90">
        <v>0</v>
      </c>
      <c r="O179" s="90">
        <f aca="true" t="shared" si="67" ref="O179:O186">N179*H179</f>
        <v>0</v>
      </c>
      <c r="P179" s="90">
        <v>0</v>
      </c>
      <c r="Q179" s="91">
        <f aca="true" t="shared" si="68" ref="Q179:Q186">P179*H179</f>
        <v>0</v>
      </c>
      <c r="R179" s="10"/>
      <c r="T179" s="92" t="s">
        <v>140</v>
      </c>
      <c r="V179" s="92" t="s">
        <v>137</v>
      </c>
      <c r="W179" s="92" t="s">
        <v>7</v>
      </c>
      <c r="AA179" s="2" t="s">
        <v>135</v>
      </c>
      <c r="AG179" s="93">
        <f aca="true" t="shared" si="69" ref="AG179:AG186">IF(M179="základní",J179,0)</f>
        <v>0</v>
      </c>
      <c r="AH179" s="93">
        <f aca="true" t="shared" si="70" ref="AH179:AH186">IF(M179="snížená",J179,0)</f>
        <v>0</v>
      </c>
      <c r="AI179" s="93">
        <f aca="true" t="shared" si="71" ref="AI179:AI186">IF(M179="zákl. přenesená",J179,0)</f>
        <v>0</v>
      </c>
      <c r="AJ179" s="93">
        <f aca="true" t="shared" si="72" ref="AJ179:AJ186">IF(M179="sníž. přenesená",J179,0)</f>
        <v>0</v>
      </c>
      <c r="AK179" s="93">
        <f aca="true" t="shared" si="73" ref="AK179:AK186">IF(M179="nulová",J179,0)</f>
        <v>0</v>
      </c>
      <c r="AL179" s="2" t="s">
        <v>133</v>
      </c>
      <c r="AM179" s="93">
        <f aca="true" t="shared" si="74" ref="AM179:AM186">ROUND(I179*H179,2)</f>
        <v>0</v>
      </c>
      <c r="AN179" s="2" t="s">
        <v>140</v>
      </c>
      <c r="AO179" s="92" t="s">
        <v>414</v>
      </c>
    </row>
    <row r="180" spans="1:41" s="13" customFormat="1" ht="21.75" customHeight="1">
      <c r="A180" s="10"/>
      <c r="B180" s="81"/>
      <c r="C180" s="118" t="s">
        <v>415</v>
      </c>
      <c r="D180" s="118" t="s">
        <v>137</v>
      </c>
      <c r="E180" s="119" t="s">
        <v>416</v>
      </c>
      <c r="F180" s="120" t="s">
        <v>417</v>
      </c>
      <c r="G180" s="121" t="s">
        <v>16</v>
      </c>
      <c r="H180" s="129">
        <v>129.04</v>
      </c>
      <c r="I180" s="130"/>
      <c r="J180" s="123">
        <f t="shared" si="66"/>
        <v>0</v>
      </c>
      <c r="K180" s="11"/>
      <c r="L180" s="88" t="s">
        <v>44</v>
      </c>
      <c r="M180" s="89" t="s">
        <v>92</v>
      </c>
      <c r="N180" s="90">
        <v>0.00061</v>
      </c>
      <c r="O180" s="90">
        <f t="shared" si="67"/>
        <v>0.07871439999999999</v>
      </c>
      <c r="P180" s="90">
        <v>0</v>
      </c>
      <c r="Q180" s="91">
        <f t="shared" si="68"/>
        <v>0</v>
      </c>
      <c r="R180" s="10"/>
      <c r="T180" s="92" t="s">
        <v>140</v>
      </c>
      <c r="V180" s="92" t="s">
        <v>137</v>
      </c>
      <c r="W180" s="92" t="s">
        <v>7</v>
      </c>
      <c r="AA180" s="2" t="s">
        <v>135</v>
      </c>
      <c r="AG180" s="93">
        <f t="shared" si="69"/>
        <v>0</v>
      </c>
      <c r="AH180" s="93">
        <f t="shared" si="70"/>
        <v>0</v>
      </c>
      <c r="AI180" s="93">
        <f t="shared" si="71"/>
        <v>0</v>
      </c>
      <c r="AJ180" s="93">
        <f t="shared" si="72"/>
        <v>0</v>
      </c>
      <c r="AK180" s="93">
        <f t="shared" si="73"/>
        <v>0</v>
      </c>
      <c r="AL180" s="2" t="s">
        <v>133</v>
      </c>
      <c r="AM180" s="93">
        <f t="shared" si="74"/>
        <v>0</v>
      </c>
      <c r="AN180" s="2" t="s">
        <v>140</v>
      </c>
      <c r="AO180" s="92" t="s">
        <v>418</v>
      </c>
    </row>
    <row r="181" spans="1:41" s="13" customFormat="1" ht="16.5" customHeight="1">
      <c r="A181" s="10"/>
      <c r="B181" s="81"/>
      <c r="C181" s="118" t="s">
        <v>419</v>
      </c>
      <c r="D181" s="118" t="s">
        <v>137</v>
      </c>
      <c r="E181" s="119" t="s">
        <v>420</v>
      </c>
      <c r="F181" s="120" t="s">
        <v>421</v>
      </c>
      <c r="G181" s="121" t="s">
        <v>16</v>
      </c>
      <c r="H181" s="129">
        <v>129.04</v>
      </c>
      <c r="I181" s="130"/>
      <c r="J181" s="123">
        <f t="shared" si="66"/>
        <v>0</v>
      </c>
      <c r="K181" s="11"/>
      <c r="L181" s="88" t="s">
        <v>44</v>
      </c>
      <c r="M181" s="89" t="s">
        <v>92</v>
      </c>
      <c r="N181" s="90">
        <v>0</v>
      </c>
      <c r="O181" s="90">
        <f t="shared" si="67"/>
        <v>0</v>
      </c>
      <c r="P181" s="90">
        <v>0</v>
      </c>
      <c r="Q181" s="91">
        <f t="shared" si="68"/>
        <v>0</v>
      </c>
      <c r="R181" s="10"/>
      <c r="T181" s="92" t="s">
        <v>140</v>
      </c>
      <c r="V181" s="92" t="s">
        <v>137</v>
      </c>
      <c r="W181" s="92" t="s">
        <v>7</v>
      </c>
      <c r="AA181" s="2" t="s">
        <v>135</v>
      </c>
      <c r="AG181" s="93">
        <f t="shared" si="69"/>
        <v>0</v>
      </c>
      <c r="AH181" s="93">
        <f t="shared" si="70"/>
        <v>0</v>
      </c>
      <c r="AI181" s="93">
        <f t="shared" si="71"/>
        <v>0</v>
      </c>
      <c r="AJ181" s="93">
        <f t="shared" si="72"/>
        <v>0</v>
      </c>
      <c r="AK181" s="93">
        <f t="shared" si="73"/>
        <v>0</v>
      </c>
      <c r="AL181" s="2" t="s">
        <v>133</v>
      </c>
      <c r="AM181" s="93">
        <f t="shared" si="74"/>
        <v>0</v>
      </c>
      <c r="AN181" s="2" t="s">
        <v>140</v>
      </c>
      <c r="AO181" s="92" t="s">
        <v>422</v>
      </c>
    </row>
    <row r="182" spans="1:41" s="13" customFormat="1" ht="16.5" customHeight="1">
      <c r="A182" s="10"/>
      <c r="B182" s="81"/>
      <c r="C182" s="118" t="s">
        <v>423</v>
      </c>
      <c r="D182" s="118" t="s">
        <v>137</v>
      </c>
      <c r="E182" s="119" t="s">
        <v>424</v>
      </c>
      <c r="F182" s="120" t="s">
        <v>425</v>
      </c>
      <c r="G182" s="121" t="s">
        <v>4</v>
      </c>
      <c r="H182" s="129">
        <v>276.43</v>
      </c>
      <c r="I182" s="130"/>
      <c r="J182" s="123">
        <f t="shared" si="66"/>
        <v>0</v>
      </c>
      <c r="K182" s="11"/>
      <c r="L182" s="88" t="s">
        <v>44</v>
      </c>
      <c r="M182" s="89" t="s">
        <v>92</v>
      </c>
      <c r="N182" s="90">
        <v>0</v>
      </c>
      <c r="O182" s="90">
        <f t="shared" si="67"/>
        <v>0</v>
      </c>
      <c r="P182" s="90">
        <v>0.002</v>
      </c>
      <c r="Q182" s="91">
        <f t="shared" si="68"/>
        <v>0.55286</v>
      </c>
      <c r="R182" s="10"/>
      <c r="T182" s="92" t="s">
        <v>140</v>
      </c>
      <c r="V182" s="92" t="s">
        <v>137</v>
      </c>
      <c r="W182" s="92" t="s">
        <v>7</v>
      </c>
      <c r="AA182" s="2" t="s">
        <v>135</v>
      </c>
      <c r="AG182" s="93">
        <f t="shared" si="69"/>
        <v>0</v>
      </c>
      <c r="AH182" s="93">
        <f t="shared" si="70"/>
        <v>0</v>
      </c>
      <c r="AI182" s="93">
        <f t="shared" si="71"/>
        <v>0</v>
      </c>
      <c r="AJ182" s="93">
        <f t="shared" si="72"/>
        <v>0</v>
      </c>
      <c r="AK182" s="93">
        <f t="shared" si="73"/>
        <v>0</v>
      </c>
      <c r="AL182" s="2" t="s">
        <v>133</v>
      </c>
      <c r="AM182" s="93">
        <f t="shared" si="74"/>
        <v>0</v>
      </c>
      <c r="AN182" s="2" t="s">
        <v>140</v>
      </c>
      <c r="AO182" s="92" t="s">
        <v>426</v>
      </c>
    </row>
    <row r="183" spans="1:41" s="13" customFormat="1" ht="21.75" customHeight="1">
      <c r="A183" s="10"/>
      <c r="B183" s="81"/>
      <c r="C183" s="118" t="s">
        <v>427</v>
      </c>
      <c r="D183" s="118" t="s">
        <v>137</v>
      </c>
      <c r="E183" s="119" t="s">
        <v>428</v>
      </c>
      <c r="F183" s="120" t="s">
        <v>429</v>
      </c>
      <c r="G183" s="121" t="s">
        <v>4</v>
      </c>
      <c r="H183" s="127">
        <v>276.43</v>
      </c>
      <c r="I183" s="128"/>
      <c r="J183" s="123">
        <f t="shared" si="66"/>
        <v>0</v>
      </c>
      <c r="K183" s="11"/>
      <c r="L183" s="88" t="s">
        <v>44</v>
      </c>
      <c r="M183" s="89" t="s">
        <v>92</v>
      </c>
      <c r="N183" s="90">
        <v>0</v>
      </c>
      <c r="O183" s="90">
        <f t="shared" si="67"/>
        <v>0</v>
      </c>
      <c r="P183" s="90">
        <v>0.02</v>
      </c>
      <c r="Q183" s="91">
        <f t="shared" si="68"/>
        <v>5.5286</v>
      </c>
      <c r="R183" s="10"/>
      <c r="T183" s="92" t="s">
        <v>140</v>
      </c>
      <c r="V183" s="92" t="s">
        <v>137</v>
      </c>
      <c r="W183" s="92" t="s">
        <v>7</v>
      </c>
      <c r="AA183" s="2" t="s">
        <v>135</v>
      </c>
      <c r="AG183" s="93">
        <f t="shared" si="69"/>
        <v>0</v>
      </c>
      <c r="AH183" s="93">
        <f t="shared" si="70"/>
        <v>0</v>
      </c>
      <c r="AI183" s="93">
        <f t="shared" si="71"/>
        <v>0</v>
      </c>
      <c r="AJ183" s="93">
        <f t="shared" si="72"/>
        <v>0</v>
      </c>
      <c r="AK183" s="93">
        <f t="shared" si="73"/>
        <v>0</v>
      </c>
      <c r="AL183" s="2" t="s">
        <v>133</v>
      </c>
      <c r="AM183" s="93">
        <f t="shared" si="74"/>
        <v>0</v>
      </c>
      <c r="AN183" s="2" t="s">
        <v>140</v>
      </c>
      <c r="AO183" s="92" t="s">
        <v>430</v>
      </c>
    </row>
    <row r="184" spans="1:41" s="13" customFormat="1" ht="21.75" customHeight="1">
      <c r="A184" s="10"/>
      <c r="B184" s="81"/>
      <c r="C184" s="118" t="s">
        <v>431</v>
      </c>
      <c r="D184" s="118" t="s">
        <v>137</v>
      </c>
      <c r="E184" s="119" t="s">
        <v>432</v>
      </c>
      <c r="F184" s="120" t="s">
        <v>433</v>
      </c>
      <c r="G184" s="121" t="s">
        <v>24</v>
      </c>
      <c r="H184" s="129">
        <v>1</v>
      </c>
      <c r="I184" s="130"/>
      <c r="J184" s="123">
        <f t="shared" si="66"/>
        <v>0</v>
      </c>
      <c r="K184" s="11"/>
      <c r="L184" s="88" t="s">
        <v>44</v>
      </c>
      <c r="M184" s="89" t="s">
        <v>92</v>
      </c>
      <c r="N184" s="90">
        <v>0</v>
      </c>
      <c r="O184" s="90">
        <f t="shared" si="67"/>
        <v>0</v>
      </c>
      <c r="P184" s="90">
        <v>0.082</v>
      </c>
      <c r="Q184" s="91">
        <f t="shared" si="68"/>
        <v>0.082</v>
      </c>
      <c r="R184" s="10"/>
      <c r="T184" s="92" t="s">
        <v>140</v>
      </c>
      <c r="V184" s="92" t="s">
        <v>137</v>
      </c>
      <c r="W184" s="92" t="s">
        <v>7</v>
      </c>
      <c r="AA184" s="2" t="s">
        <v>135</v>
      </c>
      <c r="AG184" s="93">
        <f t="shared" si="69"/>
        <v>0</v>
      </c>
      <c r="AH184" s="93">
        <f t="shared" si="70"/>
        <v>0</v>
      </c>
      <c r="AI184" s="93">
        <f t="shared" si="71"/>
        <v>0</v>
      </c>
      <c r="AJ184" s="93">
        <f t="shared" si="72"/>
        <v>0</v>
      </c>
      <c r="AK184" s="93">
        <f t="shared" si="73"/>
        <v>0</v>
      </c>
      <c r="AL184" s="2" t="s">
        <v>133</v>
      </c>
      <c r="AM184" s="93">
        <f t="shared" si="74"/>
        <v>0</v>
      </c>
      <c r="AN184" s="2" t="s">
        <v>140</v>
      </c>
      <c r="AO184" s="92" t="s">
        <v>434</v>
      </c>
    </row>
    <row r="185" spans="1:41" s="13" customFormat="1" ht="21.75" customHeight="1">
      <c r="A185" s="10"/>
      <c r="B185" s="81"/>
      <c r="C185" s="118" t="s">
        <v>435</v>
      </c>
      <c r="D185" s="118" t="s">
        <v>137</v>
      </c>
      <c r="E185" s="119" t="s">
        <v>436</v>
      </c>
      <c r="F185" s="120" t="s">
        <v>437</v>
      </c>
      <c r="G185" s="121" t="s">
        <v>24</v>
      </c>
      <c r="H185" s="127">
        <v>1</v>
      </c>
      <c r="I185" s="128"/>
      <c r="J185" s="123">
        <f t="shared" si="66"/>
        <v>0</v>
      </c>
      <c r="K185" s="11"/>
      <c r="L185" s="88" t="s">
        <v>44</v>
      </c>
      <c r="M185" s="89" t="s">
        <v>92</v>
      </c>
      <c r="N185" s="90">
        <v>0</v>
      </c>
      <c r="O185" s="90">
        <f t="shared" si="67"/>
        <v>0</v>
      </c>
      <c r="P185" s="90">
        <v>0.004</v>
      </c>
      <c r="Q185" s="91">
        <f t="shared" si="68"/>
        <v>0.004</v>
      </c>
      <c r="R185" s="10"/>
      <c r="T185" s="92" t="s">
        <v>140</v>
      </c>
      <c r="V185" s="92" t="s">
        <v>137</v>
      </c>
      <c r="W185" s="92" t="s">
        <v>7</v>
      </c>
      <c r="AA185" s="2" t="s">
        <v>135</v>
      </c>
      <c r="AG185" s="93">
        <f t="shared" si="69"/>
        <v>0</v>
      </c>
      <c r="AH185" s="93">
        <f t="shared" si="70"/>
        <v>0</v>
      </c>
      <c r="AI185" s="93">
        <f t="shared" si="71"/>
        <v>0</v>
      </c>
      <c r="AJ185" s="93">
        <f t="shared" si="72"/>
        <v>0</v>
      </c>
      <c r="AK185" s="93">
        <f t="shared" si="73"/>
        <v>0</v>
      </c>
      <c r="AL185" s="2" t="s">
        <v>133</v>
      </c>
      <c r="AM185" s="93">
        <f t="shared" si="74"/>
        <v>0</v>
      </c>
      <c r="AN185" s="2" t="s">
        <v>140</v>
      </c>
      <c r="AO185" s="92" t="s">
        <v>438</v>
      </c>
    </row>
    <row r="186" spans="1:41" s="13" customFormat="1" ht="21.75" customHeight="1">
      <c r="A186" s="10"/>
      <c r="B186" s="81"/>
      <c r="C186" s="118" t="s">
        <v>439</v>
      </c>
      <c r="D186" s="118" t="s">
        <v>137</v>
      </c>
      <c r="E186" s="119" t="s">
        <v>440</v>
      </c>
      <c r="F186" s="120" t="s">
        <v>441</v>
      </c>
      <c r="G186" s="121" t="s">
        <v>4</v>
      </c>
      <c r="H186" s="127">
        <v>3.5</v>
      </c>
      <c r="I186" s="128"/>
      <c r="J186" s="123">
        <f t="shared" si="66"/>
        <v>0</v>
      </c>
      <c r="K186" s="11"/>
      <c r="L186" s="88" t="s">
        <v>44</v>
      </c>
      <c r="M186" s="89" t="s">
        <v>92</v>
      </c>
      <c r="N186" s="90">
        <v>0</v>
      </c>
      <c r="O186" s="90">
        <f t="shared" si="67"/>
        <v>0</v>
      </c>
      <c r="P186" s="90">
        <v>0</v>
      </c>
      <c r="Q186" s="91">
        <f t="shared" si="68"/>
        <v>0</v>
      </c>
      <c r="R186" s="10"/>
      <c r="T186" s="92" t="s">
        <v>140</v>
      </c>
      <c r="V186" s="92" t="s">
        <v>137</v>
      </c>
      <c r="W186" s="92" t="s">
        <v>7</v>
      </c>
      <c r="AA186" s="2" t="s">
        <v>135</v>
      </c>
      <c r="AG186" s="93">
        <f t="shared" si="69"/>
        <v>0</v>
      </c>
      <c r="AH186" s="93">
        <f t="shared" si="70"/>
        <v>0</v>
      </c>
      <c r="AI186" s="93">
        <f t="shared" si="71"/>
        <v>0</v>
      </c>
      <c r="AJ186" s="93">
        <f t="shared" si="72"/>
        <v>0</v>
      </c>
      <c r="AK186" s="93">
        <f t="shared" si="73"/>
        <v>0</v>
      </c>
      <c r="AL186" s="2" t="s">
        <v>133</v>
      </c>
      <c r="AM186" s="93">
        <f t="shared" si="74"/>
        <v>0</v>
      </c>
      <c r="AN186" s="2" t="s">
        <v>140</v>
      </c>
      <c r="AO186" s="92" t="s">
        <v>442</v>
      </c>
    </row>
    <row r="187" spans="2:39" s="68" customFormat="1" ht="22.95" customHeight="1">
      <c r="B187" s="69"/>
      <c r="C187" s="139"/>
      <c r="D187" s="70" t="s">
        <v>130</v>
      </c>
      <c r="E187" s="79" t="s">
        <v>443</v>
      </c>
      <c r="F187" s="79" t="s">
        <v>444</v>
      </c>
      <c r="J187" s="80">
        <f>SUM(J188:J190)</f>
        <v>0</v>
      </c>
      <c r="K187" s="69"/>
      <c r="L187" s="73"/>
      <c r="M187" s="74"/>
      <c r="N187" s="74"/>
      <c r="O187" s="75">
        <f>SUM(O188:O190)</f>
        <v>0</v>
      </c>
      <c r="P187" s="74"/>
      <c r="Q187" s="76">
        <f>SUM(Q188:Q190)</f>
        <v>0</v>
      </c>
      <c r="T187" s="70" t="s">
        <v>133</v>
      </c>
      <c r="V187" s="77" t="s">
        <v>130</v>
      </c>
      <c r="W187" s="77" t="s">
        <v>133</v>
      </c>
      <c r="AA187" s="70" t="s">
        <v>135</v>
      </c>
      <c r="AM187" s="78">
        <f>SUM(AM188:AM190)</f>
        <v>0</v>
      </c>
    </row>
    <row r="188" spans="1:41" s="13" customFormat="1" ht="21.75" customHeight="1">
      <c r="A188" s="10"/>
      <c r="B188" s="81"/>
      <c r="C188" s="118" t="s">
        <v>445</v>
      </c>
      <c r="D188" s="118" t="s">
        <v>137</v>
      </c>
      <c r="E188" s="119" t="s">
        <v>446</v>
      </c>
      <c r="F188" s="120" t="s">
        <v>447</v>
      </c>
      <c r="G188" s="121" t="s">
        <v>159</v>
      </c>
      <c r="H188" s="122">
        <f>Q91</f>
        <v>132.66746</v>
      </c>
      <c r="I188" s="128"/>
      <c r="J188" s="123">
        <f>ROUND(I188*H188,2)</f>
        <v>0</v>
      </c>
      <c r="K188" s="11"/>
      <c r="L188" s="88" t="s">
        <v>44</v>
      </c>
      <c r="M188" s="89" t="s">
        <v>92</v>
      </c>
      <c r="N188" s="90">
        <v>0</v>
      </c>
      <c r="O188" s="90">
        <f>N188*H188</f>
        <v>0</v>
      </c>
      <c r="P188" s="90">
        <v>0</v>
      </c>
      <c r="Q188" s="91">
        <f>P188*H188</f>
        <v>0</v>
      </c>
      <c r="R188" s="10"/>
      <c r="T188" s="92" t="s">
        <v>140</v>
      </c>
      <c r="V188" s="92" t="s">
        <v>137</v>
      </c>
      <c r="W188" s="92" t="s">
        <v>7</v>
      </c>
      <c r="AA188" s="2" t="s">
        <v>135</v>
      </c>
      <c r="AG188" s="93">
        <f>IF(M188="základní",J188,0)</f>
        <v>0</v>
      </c>
      <c r="AH188" s="93">
        <f>IF(M188="snížená",J188,0)</f>
        <v>0</v>
      </c>
      <c r="AI188" s="93">
        <f>IF(M188="zákl. přenesená",J188,0)</f>
        <v>0</v>
      </c>
      <c r="AJ188" s="93">
        <f>IF(M188="sníž. přenesená",J188,0)</f>
        <v>0</v>
      </c>
      <c r="AK188" s="93">
        <f>IF(M188="nulová",J188,0)</f>
        <v>0</v>
      </c>
      <c r="AL188" s="2" t="s">
        <v>133</v>
      </c>
      <c r="AM188" s="93">
        <f>ROUND(I188*H188,2)</f>
        <v>0</v>
      </c>
      <c r="AN188" s="2" t="s">
        <v>140</v>
      </c>
      <c r="AO188" s="92" t="s">
        <v>448</v>
      </c>
    </row>
    <row r="189" spans="1:41" s="13" customFormat="1" ht="16.5" customHeight="1">
      <c r="A189" s="10"/>
      <c r="B189" s="81"/>
      <c r="C189" s="118" t="s">
        <v>449</v>
      </c>
      <c r="D189" s="118" t="s">
        <v>137</v>
      </c>
      <c r="E189" s="119" t="s">
        <v>450</v>
      </c>
      <c r="F189" s="120" t="s">
        <v>451</v>
      </c>
      <c r="G189" s="121" t="s">
        <v>159</v>
      </c>
      <c r="H189" s="122">
        <f>H188*3</f>
        <v>398.00238</v>
      </c>
      <c r="I189" s="128"/>
      <c r="J189" s="123">
        <f>ROUND(I189*H189,2)</f>
        <v>0</v>
      </c>
      <c r="K189" s="11"/>
      <c r="L189" s="88" t="s">
        <v>44</v>
      </c>
      <c r="M189" s="89" t="s">
        <v>92</v>
      </c>
      <c r="N189" s="90">
        <v>0</v>
      </c>
      <c r="O189" s="90">
        <f>N189*H189</f>
        <v>0</v>
      </c>
      <c r="P189" s="90">
        <v>0</v>
      </c>
      <c r="Q189" s="91">
        <f>P189*H189</f>
        <v>0</v>
      </c>
      <c r="R189" s="10"/>
      <c r="T189" s="92" t="s">
        <v>140</v>
      </c>
      <c r="V189" s="92" t="s">
        <v>137</v>
      </c>
      <c r="W189" s="92" t="s">
        <v>7</v>
      </c>
      <c r="AA189" s="2" t="s">
        <v>135</v>
      </c>
      <c r="AG189" s="93">
        <f>IF(M189="základní",J189,0)</f>
        <v>0</v>
      </c>
      <c r="AH189" s="93">
        <f>IF(M189="snížená",J189,0)</f>
        <v>0</v>
      </c>
      <c r="AI189" s="93">
        <f>IF(M189="zákl. přenesená",J189,0)</f>
        <v>0</v>
      </c>
      <c r="AJ189" s="93">
        <f>IF(M189="sníž. přenesená",J189,0)</f>
        <v>0</v>
      </c>
      <c r="AK189" s="93">
        <f>IF(M189="nulová",J189,0)</f>
        <v>0</v>
      </c>
      <c r="AL189" s="2" t="s">
        <v>133</v>
      </c>
      <c r="AM189" s="93">
        <f>ROUND(I189*H189,2)</f>
        <v>0</v>
      </c>
      <c r="AN189" s="2" t="s">
        <v>140</v>
      </c>
      <c r="AO189" s="92" t="s">
        <v>452</v>
      </c>
    </row>
    <row r="190" spans="1:41" s="13" customFormat="1" ht="16.5" customHeight="1">
      <c r="A190" s="10"/>
      <c r="B190" s="81"/>
      <c r="C190" s="118" t="s">
        <v>453</v>
      </c>
      <c r="D190" s="118" t="s">
        <v>137</v>
      </c>
      <c r="E190" s="119" t="s">
        <v>454</v>
      </c>
      <c r="F190" s="120" t="s">
        <v>455</v>
      </c>
      <c r="G190" s="121" t="s">
        <v>159</v>
      </c>
      <c r="H190" s="122">
        <f>H188</f>
        <v>132.66746</v>
      </c>
      <c r="I190" s="128"/>
      <c r="J190" s="123">
        <f>ROUND(I190*H190,2)</f>
        <v>0</v>
      </c>
      <c r="K190" s="11"/>
      <c r="L190" s="88" t="s">
        <v>44</v>
      </c>
      <c r="M190" s="89" t="s">
        <v>92</v>
      </c>
      <c r="N190" s="90">
        <v>0</v>
      </c>
      <c r="O190" s="90">
        <f>N190*H190</f>
        <v>0</v>
      </c>
      <c r="P190" s="90">
        <v>0</v>
      </c>
      <c r="Q190" s="91">
        <f>P190*H190</f>
        <v>0</v>
      </c>
      <c r="R190" s="10"/>
      <c r="T190" s="92" t="s">
        <v>140</v>
      </c>
      <c r="V190" s="92" t="s">
        <v>137</v>
      </c>
      <c r="W190" s="92" t="s">
        <v>7</v>
      </c>
      <c r="AA190" s="2" t="s">
        <v>135</v>
      </c>
      <c r="AG190" s="93">
        <f>IF(M190="základní",J190,0)</f>
        <v>0</v>
      </c>
      <c r="AH190" s="93">
        <f>IF(M190="snížená",J190,0)</f>
        <v>0</v>
      </c>
      <c r="AI190" s="93">
        <f>IF(M190="zákl. přenesená",J190,0)</f>
        <v>0</v>
      </c>
      <c r="AJ190" s="93">
        <f>IF(M190="sníž. přenesená",J190,0)</f>
        <v>0</v>
      </c>
      <c r="AK190" s="93">
        <f>IF(M190="nulová",J190,0)</f>
        <v>0</v>
      </c>
      <c r="AL190" s="2" t="s">
        <v>133</v>
      </c>
      <c r="AM190" s="93">
        <f>ROUND(I190*H190,2)</f>
        <v>0</v>
      </c>
      <c r="AN190" s="2" t="s">
        <v>140</v>
      </c>
      <c r="AO190" s="92" t="s">
        <v>452</v>
      </c>
    </row>
    <row r="191" spans="2:39" s="68" customFormat="1" ht="22.95" customHeight="1">
      <c r="B191" s="69"/>
      <c r="C191" s="139"/>
      <c r="D191" s="70" t="s">
        <v>130</v>
      </c>
      <c r="E191" s="79" t="s">
        <v>456</v>
      </c>
      <c r="F191" s="79" t="s">
        <v>457</v>
      </c>
      <c r="J191" s="80">
        <f>J192</f>
        <v>0</v>
      </c>
      <c r="K191" s="69"/>
      <c r="L191" s="73"/>
      <c r="M191" s="74"/>
      <c r="N191" s="74"/>
      <c r="O191" s="75">
        <f>SUM(O192:O192)</f>
        <v>0</v>
      </c>
      <c r="P191" s="74"/>
      <c r="Q191" s="76">
        <f>SUM(Q192:Q192)</f>
        <v>0</v>
      </c>
      <c r="T191" s="70" t="s">
        <v>133</v>
      </c>
      <c r="V191" s="77" t="s">
        <v>130</v>
      </c>
      <c r="W191" s="77" t="s">
        <v>133</v>
      </c>
      <c r="AA191" s="70" t="s">
        <v>135</v>
      </c>
      <c r="AM191" s="78">
        <f>SUM(AM192:AM192)</f>
        <v>0</v>
      </c>
    </row>
    <row r="192" spans="1:41" s="13" customFormat="1" ht="21.75" customHeight="1">
      <c r="A192" s="10"/>
      <c r="B192" s="81"/>
      <c r="C192" s="118" t="s">
        <v>458</v>
      </c>
      <c r="D192" s="82" t="s">
        <v>137</v>
      </c>
      <c r="E192" s="83" t="s">
        <v>459</v>
      </c>
      <c r="F192" s="84" t="s">
        <v>460</v>
      </c>
      <c r="G192" s="85" t="s">
        <v>159</v>
      </c>
      <c r="H192" s="122">
        <f>O91</f>
        <v>586.5900244</v>
      </c>
      <c r="I192" s="87"/>
      <c r="J192" s="87">
        <f>ROUND(I192*H192,2)</f>
        <v>0</v>
      </c>
      <c r="K192" s="11"/>
      <c r="L192" s="88" t="s">
        <v>44</v>
      </c>
      <c r="M192" s="89" t="s">
        <v>92</v>
      </c>
      <c r="N192" s="90">
        <v>0</v>
      </c>
      <c r="O192" s="90">
        <f>N192*H192</f>
        <v>0</v>
      </c>
      <c r="P192" s="90">
        <v>0</v>
      </c>
      <c r="Q192" s="91">
        <f>P192*H192</f>
        <v>0</v>
      </c>
      <c r="R192" s="10"/>
      <c r="T192" s="92" t="s">
        <v>140</v>
      </c>
      <c r="V192" s="92" t="s">
        <v>137</v>
      </c>
      <c r="W192" s="92" t="s">
        <v>7</v>
      </c>
      <c r="AA192" s="2" t="s">
        <v>135</v>
      </c>
      <c r="AG192" s="93">
        <f>IF(M192="základní",J192,0)</f>
        <v>0</v>
      </c>
      <c r="AH192" s="93">
        <f>IF(M192="snížená",J192,0)</f>
        <v>0</v>
      </c>
      <c r="AI192" s="93">
        <f>IF(M192="zákl. přenesená",J192,0)</f>
        <v>0</v>
      </c>
      <c r="AJ192" s="93">
        <f>IF(M192="sníž. přenesená",J192,0)</f>
        <v>0</v>
      </c>
      <c r="AK192" s="93">
        <f>IF(M192="nulová",J192,0)</f>
        <v>0</v>
      </c>
      <c r="AL192" s="2" t="s">
        <v>133</v>
      </c>
      <c r="AM192" s="93">
        <f>ROUND(I192*H192,2)</f>
        <v>0</v>
      </c>
      <c r="AN192" s="2" t="s">
        <v>140</v>
      </c>
      <c r="AO192" s="92" t="s">
        <v>461</v>
      </c>
    </row>
    <row r="193" spans="2:39" s="68" customFormat="1" ht="25.95" customHeight="1">
      <c r="B193" s="69"/>
      <c r="C193" s="139"/>
      <c r="D193" s="70" t="s">
        <v>130</v>
      </c>
      <c r="E193" s="71" t="s">
        <v>462</v>
      </c>
      <c r="F193" s="71" t="s">
        <v>463</v>
      </c>
      <c r="J193" s="72">
        <f>J194</f>
        <v>0</v>
      </c>
      <c r="K193" s="69"/>
      <c r="L193" s="73"/>
      <c r="M193" s="74"/>
      <c r="N193" s="74"/>
      <c r="O193" s="75">
        <f>O194</f>
        <v>0</v>
      </c>
      <c r="P193" s="74"/>
      <c r="Q193" s="76">
        <f>Q194</f>
        <v>0</v>
      </c>
      <c r="T193" s="70" t="s">
        <v>25</v>
      </c>
      <c r="V193" s="77" t="s">
        <v>130</v>
      </c>
      <c r="W193" s="77" t="s">
        <v>134</v>
      </c>
      <c r="AA193" s="70" t="s">
        <v>135</v>
      </c>
      <c r="AM193" s="78">
        <f>AM194</f>
        <v>0</v>
      </c>
    </row>
    <row r="194" spans="1:41" s="13" customFormat="1" ht="16.5" customHeight="1">
      <c r="A194" s="10"/>
      <c r="B194" s="81"/>
      <c r="C194" s="140" t="s">
        <v>464</v>
      </c>
      <c r="D194" s="82" t="s">
        <v>137</v>
      </c>
      <c r="E194" s="83" t="s">
        <v>465</v>
      </c>
      <c r="F194" s="84" t="s">
        <v>462</v>
      </c>
      <c r="G194" s="85" t="s">
        <v>466</v>
      </c>
      <c r="H194" s="86">
        <v>2</v>
      </c>
      <c r="I194" s="123"/>
      <c r="J194" s="87">
        <f>ROUND(I194*H194,2)</f>
        <v>0</v>
      </c>
      <c r="K194" s="11"/>
      <c r="L194" s="112" t="s">
        <v>44</v>
      </c>
      <c r="M194" s="113" t="s">
        <v>92</v>
      </c>
      <c r="N194" s="114">
        <v>0</v>
      </c>
      <c r="O194" s="114">
        <f>N194*H194</f>
        <v>0</v>
      </c>
      <c r="P194" s="114">
        <v>0</v>
      </c>
      <c r="Q194" s="115">
        <f>P194*H194</f>
        <v>0</v>
      </c>
      <c r="R194" s="10"/>
      <c r="T194" s="92" t="s">
        <v>140</v>
      </c>
      <c r="V194" s="92" t="s">
        <v>137</v>
      </c>
      <c r="W194" s="92" t="s">
        <v>133</v>
      </c>
      <c r="AA194" s="2" t="s">
        <v>135</v>
      </c>
      <c r="AG194" s="93">
        <f>IF(M194="základní",J194,0)</f>
        <v>0</v>
      </c>
      <c r="AH194" s="93">
        <f>IF(M194="snížená",J194,0)</f>
        <v>0</v>
      </c>
      <c r="AI194" s="93">
        <f>IF(M194="zákl. přenesená",J194,0)</f>
        <v>0</v>
      </c>
      <c r="AJ194" s="93">
        <f>IF(M194="sníž. přenesená",J194,0)</f>
        <v>0</v>
      </c>
      <c r="AK194" s="93">
        <f>IF(M194="nulová",J194,0)</f>
        <v>0</v>
      </c>
      <c r="AL194" s="2" t="s">
        <v>133</v>
      </c>
      <c r="AM194" s="93">
        <f>ROUND(I194*H194,2)</f>
        <v>0</v>
      </c>
      <c r="AN194" s="2" t="s">
        <v>140</v>
      </c>
      <c r="AO194" s="92" t="s">
        <v>467</v>
      </c>
    </row>
    <row r="195" spans="1:18" s="13" customFormat="1" ht="6.9" customHeight="1">
      <c r="A195" s="10"/>
      <c r="B195" s="34"/>
      <c r="C195" s="35"/>
      <c r="D195" s="35"/>
      <c r="E195" s="35"/>
      <c r="F195" s="35"/>
      <c r="G195" s="35"/>
      <c r="H195" s="35"/>
      <c r="I195" s="35"/>
      <c r="J195" s="35"/>
      <c r="K195" s="11"/>
      <c r="L195" s="10"/>
      <c r="N195" s="10"/>
      <c r="O195" s="10"/>
      <c r="P195" s="10"/>
      <c r="Q195" s="10"/>
      <c r="R195" s="10"/>
    </row>
    <row r="197" ht="12">
      <c r="F197" s="116"/>
    </row>
  </sheetData>
  <autoFilter ref="C89:J192"/>
  <mergeCells count="9">
    <mergeCell ref="E50:H50"/>
    <mergeCell ref="E80:H80"/>
    <mergeCell ref="E82:H82"/>
    <mergeCell ref="K2:R2"/>
    <mergeCell ref="E7:H7"/>
    <mergeCell ref="E9:H9"/>
    <mergeCell ref="E18:H18"/>
    <mergeCell ref="E27:H27"/>
    <mergeCell ref="E48:H48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Kohoutek</dc:creator>
  <cp:keywords/>
  <dc:description/>
  <cp:lastModifiedBy>Pavlína Tůmová</cp:lastModifiedBy>
  <cp:lastPrinted>2021-02-05T11:44:16Z</cp:lastPrinted>
  <dcterms:created xsi:type="dcterms:W3CDTF">2020-11-16T12:25:42Z</dcterms:created>
  <dcterms:modified xsi:type="dcterms:W3CDTF">2021-03-15T14:57:19Z</dcterms:modified>
  <cp:category/>
  <cp:version/>
  <cp:contentType/>
  <cp:contentStatus/>
</cp:coreProperties>
</file>