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21\VZ Stavební práce\VZMR\Zázemí u parkoviště Sladovka\Vysvětlení a doplnění ZD\"/>
    </mc:Choice>
  </mc:AlternateContent>
  <bookViews>
    <workbookView xWindow="0" yWindow="0" windowWidth="23250" windowHeight="12390" activeTab="1"/>
  </bookViews>
  <sheets>
    <sheet name="Rekapitulace" sheetId="8" r:id="rId1"/>
    <sheet name="Stavební část " sheetId="9" r:id="rId2"/>
    <sheet name="Přípojka V a K" sheetId="3" r:id="rId3"/>
    <sheet name="Elektroinstalace " sheetId="6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N150" i="9" l="1"/>
  <c r="N154" i="9"/>
  <c r="N149" i="9" l="1"/>
  <c r="N201" i="9" l="1"/>
  <c r="N146" i="9"/>
  <c r="W146" i="9"/>
  <c r="W131" i="9" l="1"/>
  <c r="Y131" i="9"/>
  <c r="AA131" i="9"/>
  <c r="W132" i="9"/>
  <c r="Y132" i="9"/>
  <c r="AA132" i="9"/>
  <c r="W133" i="9"/>
  <c r="Y133" i="9"/>
  <c r="AA133" i="9"/>
  <c r="W134" i="9"/>
  <c r="Y134" i="9"/>
  <c r="AA134" i="9"/>
  <c r="W135" i="9"/>
  <c r="Y135" i="9"/>
  <c r="AA135" i="9"/>
  <c r="W136" i="9"/>
  <c r="Y136" i="9"/>
  <c r="AA136" i="9"/>
  <c r="W137" i="9"/>
  <c r="Y137" i="9"/>
  <c r="AA137" i="9"/>
  <c r="W138" i="9"/>
  <c r="Y138" i="9"/>
  <c r="AA138" i="9"/>
  <c r="W140" i="9"/>
  <c r="Y140" i="9"/>
  <c r="AA140" i="9"/>
  <c r="W141" i="9"/>
  <c r="Y141" i="9"/>
  <c r="AA141" i="9"/>
  <c r="W142" i="9"/>
  <c r="Y142" i="9"/>
  <c r="AA142" i="9"/>
  <c r="W143" i="9"/>
  <c r="Y143" i="9"/>
  <c r="AA143" i="9"/>
  <c r="W145" i="9"/>
  <c r="Y145" i="9"/>
  <c r="AA145" i="9"/>
  <c r="W147" i="9"/>
  <c r="Y147" i="9"/>
  <c r="AA147" i="9"/>
  <c r="W148" i="9"/>
  <c r="Y148" i="9"/>
  <c r="AA148" i="9"/>
  <c r="W152" i="9"/>
  <c r="Y152" i="9"/>
  <c r="AA152" i="9"/>
  <c r="W153" i="9"/>
  <c r="Y153" i="9"/>
  <c r="AA153" i="9"/>
  <c r="W155" i="9"/>
  <c r="Y155" i="9"/>
  <c r="AA155" i="9"/>
  <c r="W156" i="9"/>
  <c r="Y156" i="9"/>
  <c r="AA156" i="9"/>
  <c r="W158" i="9"/>
  <c r="Y158" i="9"/>
  <c r="AA158" i="9"/>
  <c r="W159" i="9"/>
  <c r="Y159" i="9"/>
  <c r="AA159" i="9"/>
  <c r="W161" i="9"/>
  <c r="W160" i="9" s="1"/>
  <c r="Y161" i="9"/>
  <c r="Y160" i="9" s="1"/>
  <c r="AA161" i="9"/>
  <c r="AA160" i="9" s="1"/>
  <c r="W163" i="9"/>
  <c r="Y163" i="9"/>
  <c r="AA163" i="9"/>
  <c r="W164" i="9"/>
  <c r="Y164" i="9"/>
  <c r="AA164" i="9"/>
  <c r="W165" i="9"/>
  <c r="Y165" i="9"/>
  <c r="AA165" i="9"/>
  <c r="W166" i="9"/>
  <c r="Y166" i="9"/>
  <c r="AA166" i="9"/>
  <c r="W167" i="9"/>
  <c r="Y167" i="9"/>
  <c r="AA167" i="9"/>
  <c r="W169" i="9"/>
  <c r="Y169" i="9"/>
  <c r="AA169" i="9"/>
  <c r="W170" i="9"/>
  <c r="Y170" i="9"/>
  <c r="AA170" i="9"/>
  <c r="W171" i="9"/>
  <c r="Y171" i="9"/>
  <c r="AA171" i="9"/>
  <c r="W172" i="9"/>
  <c r="Y172" i="9"/>
  <c r="AA172" i="9"/>
  <c r="W174" i="9"/>
  <c r="W173" i="9" s="1"/>
  <c r="Y174" i="9"/>
  <c r="Y173" i="9" s="1"/>
  <c r="AA174" i="9"/>
  <c r="AA173" i="9" s="1"/>
  <c r="W177" i="9"/>
  <c r="W176" i="9" s="1"/>
  <c r="Y177" i="9"/>
  <c r="Y176" i="9" s="1"/>
  <c r="AA177" i="9"/>
  <c r="AA176" i="9" s="1"/>
  <c r="W179" i="9"/>
  <c r="Y179" i="9"/>
  <c r="AA179" i="9"/>
  <c r="W180" i="9"/>
  <c r="Y180" i="9"/>
  <c r="AA180" i="9"/>
  <c r="W181" i="9"/>
  <c r="Y181" i="9"/>
  <c r="AA181" i="9"/>
  <c r="W182" i="9"/>
  <c r="Y182" i="9"/>
  <c r="AA182" i="9"/>
  <c r="W184" i="9"/>
  <c r="Y184" i="9"/>
  <c r="AA184" i="9"/>
  <c r="W185" i="9"/>
  <c r="Y185" i="9"/>
  <c r="AA185" i="9"/>
  <c r="W186" i="9"/>
  <c r="Y186" i="9"/>
  <c r="AA186" i="9"/>
  <c r="W187" i="9"/>
  <c r="Y187" i="9"/>
  <c r="AA187" i="9"/>
  <c r="W188" i="9"/>
  <c r="Y188" i="9"/>
  <c r="AA188" i="9"/>
  <c r="W189" i="9"/>
  <c r="Y189" i="9"/>
  <c r="AA189" i="9"/>
  <c r="W190" i="9"/>
  <c r="Y190" i="9"/>
  <c r="AA190" i="9"/>
  <c r="W191" i="9"/>
  <c r="Y191" i="9"/>
  <c r="AA191" i="9"/>
  <c r="W192" i="9"/>
  <c r="Y192" i="9"/>
  <c r="AA192" i="9"/>
  <c r="W193" i="9"/>
  <c r="Y193" i="9"/>
  <c r="AA193" i="9"/>
  <c r="W195" i="9"/>
  <c r="W194" i="9" s="1"/>
  <c r="Y195" i="9"/>
  <c r="Y194" i="9" s="1"/>
  <c r="AA195" i="9"/>
  <c r="AA194" i="9" s="1"/>
  <c r="W197" i="9"/>
  <c r="Y197" i="9"/>
  <c r="AA197" i="9"/>
  <c r="W198" i="9"/>
  <c r="Y198" i="9"/>
  <c r="AA198" i="9"/>
  <c r="W199" i="9"/>
  <c r="Y199" i="9"/>
  <c r="AA199" i="9"/>
  <c r="W200" i="9"/>
  <c r="Y200" i="9"/>
  <c r="AA200" i="9"/>
  <c r="W201" i="9"/>
  <c r="Y201" i="9"/>
  <c r="AA201" i="9"/>
  <c r="N170" i="9"/>
  <c r="N171" i="9"/>
  <c r="N172" i="9"/>
  <c r="N164" i="9"/>
  <c r="N165" i="9"/>
  <c r="N166" i="9"/>
  <c r="N167" i="9"/>
  <c r="N159" i="9"/>
  <c r="N153" i="9"/>
  <c r="N155" i="9"/>
  <c r="N156" i="9"/>
  <c r="N147" i="9"/>
  <c r="N148" i="9"/>
  <c r="N141" i="9"/>
  <c r="N142" i="9"/>
  <c r="N143" i="9"/>
  <c r="N158" i="9"/>
  <c r="N152" i="9"/>
  <c r="N145" i="9"/>
  <c r="N140" i="9"/>
  <c r="N132" i="9"/>
  <c r="N133" i="9"/>
  <c r="N134" i="9"/>
  <c r="N135" i="9"/>
  <c r="N136" i="9"/>
  <c r="N137" i="9"/>
  <c r="N138" i="9"/>
  <c r="N131" i="9"/>
  <c r="N200" i="9"/>
  <c r="N199" i="9"/>
  <c r="N198" i="9"/>
  <c r="N197" i="9"/>
  <c r="N195" i="9"/>
  <c r="N194" i="9" s="1"/>
  <c r="N102" i="9" s="1"/>
  <c r="N193" i="9"/>
  <c r="N192" i="9"/>
  <c r="N191" i="9"/>
  <c r="N190" i="9"/>
  <c r="N189" i="9"/>
  <c r="N188" i="9"/>
  <c r="N187" i="9"/>
  <c r="N186" i="9"/>
  <c r="N185" i="9"/>
  <c r="N184" i="9"/>
  <c r="N182" i="9"/>
  <c r="N181" i="9"/>
  <c r="N180" i="9"/>
  <c r="N179" i="9"/>
  <c r="N177" i="9"/>
  <c r="N174" i="9"/>
  <c r="N173" i="9" s="1"/>
  <c r="N97" i="9" s="1"/>
  <c r="N169" i="9"/>
  <c r="N163" i="9"/>
  <c r="N161" i="9"/>
  <c r="F125" i="9"/>
  <c r="F124" i="9"/>
  <c r="F122" i="9"/>
  <c r="F120" i="9"/>
  <c r="F83" i="9"/>
  <c r="F82" i="9"/>
  <c r="F80" i="9"/>
  <c r="F78" i="9"/>
  <c r="E20" i="9"/>
  <c r="N196" i="9" l="1"/>
  <c r="N103" i="9" s="1"/>
  <c r="N160" i="9"/>
  <c r="N94" i="9" s="1"/>
  <c r="N176" i="9"/>
  <c r="N99" i="9" s="1"/>
  <c r="N139" i="9"/>
  <c r="N144" i="9"/>
  <c r="N168" i="9"/>
  <c r="N183" i="9"/>
  <c r="N157" i="9"/>
  <c r="N93" i="9" s="1"/>
  <c r="AA196" i="9"/>
  <c r="AA183" i="9"/>
  <c r="AA178" i="9"/>
  <c r="N130" i="9"/>
  <c r="Y196" i="9"/>
  <c r="Y183" i="9"/>
  <c r="Y178" i="9"/>
  <c r="AA168" i="9"/>
  <c r="AA162" i="9"/>
  <c r="AA157" i="9"/>
  <c r="AA151" i="9"/>
  <c r="AA144" i="9"/>
  <c r="AA139" i="9"/>
  <c r="AA130" i="9"/>
  <c r="W196" i="9"/>
  <c r="W183" i="9"/>
  <c r="W178" i="9"/>
  <c r="Y168" i="9"/>
  <c r="Y162" i="9"/>
  <c r="Y157" i="9"/>
  <c r="Y151" i="9"/>
  <c r="Y144" i="9"/>
  <c r="Y139" i="9"/>
  <c r="Y130" i="9"/>
  <c r="W168" i="9"/>
  <c r="W162" i="9"/>
  <c r="W157" i="9"/>
  <c r="W151" i="9"/>
  <c r="W144" i="9"/>
  <c r="W139" i="9"/>
  <c r="W130" i="9"/>
  <c r="N151" i="9"/>
  <c r="N92" i="9" s="1"/>
  <c r="N162" i="9"/>
  <c r="N95" i="9" s="1"/>
  <c r="N178" i="9"/>
  <c r="H32" i="9"/>
  <c r="H34" i="9"/>
  <c r="H33" i="9"/>
  <c r="M32" i="9"/>
  <c r="H35" i="9"/>
  <c r="BK146" i="3"/>
  <c r="BI146" i="3"/>
  <c r="BH146" i="3"/>
  <c r="BG146" i="3"/>
  <c r="BF146" i="3"/>
  <c r="T146" i="3"/>
  <c r="R146" i="3"/>
  <c r="P146" i="3"/>
  <c r="J146" i="3"/>
  <c r="BE146" i="3" s="1"/>
  <c r="BK145" i="3"/>
  <c r="BI145" i="3"/>
  <c r="BH145" i="3"/>
  <c r="BG145" i="3"/>
  <c r="BF145" i="3"/>
  <c r="T145" i="3"/>
  <c r="R145" i="3"/>
  <c r="P145" i="3"/>
  <c r="J145" i="3"/>
  <c r="BE145" i="3" s="1"/>
  <c r="BK143" i="3"/>
  <c r="BK142" i="3" s="1"/>
  <c r="J142" i="3" s="1"/>
  <c r="J65" i="3" s="1"/>
  <c r="BI143" i="3"/>
  <c r="BH143" i="3"/>
  <c r="BG143" i="3"/>
  <c r="BF143" i="3"/>
  <c r="T143" i="3"/>
  <c r="R143" i="3"/>
  <c r="R142" i="3" s="1"/>
  <c r="P143" i="3"/>
  <c r="P142" i="3" s="1"/>
  <c r="J143" i="3"/>
  <c r="BE143" i="3" s="1"/>
  <c r="T142" i="3"/>
  <c r="BK140" i="3"/>
  <c r="BI140" i="3"/>
  <c r="BH140" i="3"/>
  <c r="BG140" i="3"/>
  <c r="BF140" i="3"/>
  <c r="T140" i="3"/>
  <c r="R140" i="3"/>
  <c r="P140" i="3"/>
  <c r="J140" i="3"/>
  <c r="BE140" i="3" s="1"/>
  <c r="BK139" i="3"/>
  <c r="BI139" i="3"/>
  <c r="BH139" i="3"/>
  <c r="BG139" i="3"/>
  <c r="BF139" i="3"/>
  <c r="T139" i="3"/>
  <c r="R139" i="3"/>
  <c r="P139" i="3"/>
  <c r="J139" i="3"/>
  <c r="BE139" i="3" s="1"/>
  <c r="BK138" i="3"/>
  <c r="BI138" i="3"/>
  <c r="BH138" i="3"/>
  <c r="BG138" i="3"/>
  <c r="BF138" i="3"/>
  <c r="T138" i="3"/>
  <c r="R138" i="3"/>
  <c r="P138" i="3"/>
  <c r="J138" i="3"/>
  <c r="BE138" i="3" s="1"/>
  <c r="BK136" i="3"/>
  <c r="BI136" i="3"/>
  <c r="BH136" i="3"/>
  <c r="BG136" i="3"/>
  <c r="BF136" i="3"/>
  <c r="T136" i="3"/>
  <c r="R136" i="3"/>
  <c r="P136" i="3"/>
  <c r="J136" i="3"/>
  <c r="BE136" i="3" s="1"/>
  <c r="BK135" i="3"/>
  <c r="BI135" i="3"/>
  <c r="BH135" i="3"/>
  <c r="BG135" i="3"/>
  <c r="BF135" i="3"/>
  <c r="T135" i="3"/>
  <c r="R135" i="3"/>
  <c r="P135" i="3"/>
  <c r="J135" i="3"/>
  <c r="BE135" i="3" s="1"/>
  <c r="BK134" i="3"/>
  <c r="BI134" i="3"/>
  <c r="BH134" i="3"/>
  <c r="BG134" i="3"/>
  <c r="BF134" i="3"/>
  <c r="T134" i="3"/>
  <c r="R134" i="3"/>
  <c r="P134" i="3"/>
  <c r="J134" i="3"/>
  <c r="BE134" i="3" s="1"/>
  <c r="BK133" i="3"/>
  <c r="BI133" i="3"/>
  <c r="BH133" i="3"/>
  <c r="BG133" i="3"/>
  <c r="BF133" i="3"/>
  <c r="T133" i="3"/>
  <c r="R133" i="3"/>
  <c r="P133" i="3"/>
  <c r="J133" i="3"/>
  <c r="BE133" i="3" s="1"/>
  <c r="BK130" i="3"/>
  <c r="BI130" i="3"/>
  <c r="BH130" i="3"/>
  <c r="BG130" i="3"/>
  <c r="BF130" i="3"/>
  <c r="T130" i="3"/>
  <c r="R130" i="3"/>
  <c r="P130" i="3"/>
  <c r="J130" i="3"/>
  <c r="BE130" i="3" s="1"/>
  <c r="BK128" i="3"/>
  <c r="BI128" i="3"/>
  <c r="BH128" i="3"/>
  <c r="BG128" i="3"/>
  <c r="BF128" i="3"/>
  <c r="T128" i="3"/>
  <c r="R128" i="3"/>
  <c r="P128" i="3"/>
  <c r="J128" i="3"/>
  <c r="BE128" i="3" s="1"/>
  <c r="BK127" i="3"/>
  <c r="BI127" i="3"/>
  <c r="BH127" i="3"/>
  <c r="BG127" i="3"/>
  <c r="BF127" i="3"/>
  <c r="T127" i="3"/>
  <c r="R127" i="3"/>
  <c r="P127" i="3"/>
  <c r="J127" i="3"/>
  <c r="BE127" i="3" s="1"/>
  <c r="BK126" i="3"/>
  <c r="BI126" i="3"/>
  <c r="BH126" i="3"/>
  <c r="BG126" i="3"/>
  <c r="BF126" i="3"/>
  <c r="T126" i="3"/>
  <c r="R126" i="3"/>
  <c r="P126" i="3"/>
  <c r="J126" i="3"/>
  <c r="BE126" i="3" s="1"/>
  <c r="BK125" i="3"/>
  <c r="BI125" i="3"/>
  <c r="BH125" i="3"/>
  <c r="BG125" i="3"/>
  <c r="BF125" i="3"/>
  <c r="T125" i="3"/>
  <c r="R125" i="3"/>
  <c r="P125" i="3"/>
  <c r="J125" i="3"/>
  <c r="BE125" i="3" s="1"/>
  <c r="BK124" i="3"/>
  <c r="BI124" i="3"/>
  <c r="BH124" i="3"/>
  <c r="BG124" i="3"/>
  <c r="BF124" i="3"/>
  <c r="T124" i="3"/>
  <c r="R124" i="3"/>
  <c r="P124" i="3"/>
  <c r="J124" i="3"/>
  <c r="BE124" i="3" s="1"/>
  <c r="BK123" i="3"/>
  <c r="BI123" i="3"/>
  <c r="BH123" i="3"/>
  <c r="BG123" i="3"/>
  <c r="BF123" i="3"/>
  <c r="T123" i="3"/>
  <c r="R123" i="3"/>
  <c r="P123" i="3"/>
  <c r="J123" i="3"/>
  <c r="BE123" i="3" s="1"/>
  <c r="BK122" i="3"/>
  <c r="BI122" i="3"/>
  <c r="BH122" i="3"/>
  <c r="BG122" i="3"/>
  <c r="BF122" i="3"/>
  <c r="T122" i="3"/>
  <c r="R122" i="3"/>
  <c r="P122" i="3"/>
  <c r="J122" i="3"/>
  <c r="BE122" i="3" s="1"/>
  <c r="BK121" i="3"/>
  <c r="BI121" i="3"/>
  <c r="BH121" i="3"/>
  <c r="BG121" i="3"/>
  <c r="BF121" i="3"/>
  <c r="T121" i="3"/>
  <c r="R121" i="3"/>
  <c r="P121" i="3"/>
  <c r="J121" i="3"/>
  <c r="BE121" i="3" s="1"/>
  <c r="BK120" i="3"/>
  <c r="BI120" i="3"/>
  <c r="BH120" i="3"/>
  <c r="BG120" i="3"/>
  <c r="BF120" i="3"/>
  <c r="T120" i="3"/>
  <c r="R120" i="3"/>
  <c r="P120" i="3"/>
  <c r="J120" i="3"/>
  <c r="BE120" i="3" s="1"/>
  <c r="BK119" i="3"/>
  <c r="BI119" i="3"/>
  <c r="BH119" i="3"/>
  <c r="BG119" i="3"/>
  <c r="BF119" i="3"/>
  <c r="T119" i="3"/>
  <c r="R119" i="3"/>
  <c r="P119" i="3"/>
  <c r="J119" i="3"/>
  <c r="BE119" i="3" s="1"/>
  <c r="BK118" i="3"/>
  <c r="BI118" i="3"/>
  <c r="BH118" i="3"/>
  <c r="BG118" i="3"/>
  <c r="BF118" i="3"/>
  <c r="T118" i="3"/>
  <c r="R118" i="3"/>
  <c r="P118" i="3"/>
  <c r="J118" i="3"/>
  <c r="BE118" i="3" s="1"/>
  <c r="BK116" i="3"/>
  <c r="BI116" i="3"/>
  <c r="BH116" i="3"/>
  <c r="BG116" i="3"/>
  <c r="BF116" i="3"/>
  <c r="T116" i="3"/>
  <c r="R116" i="3"/>
  <c r="P116" i="3"/>
  <c r="J116" i="3"/>
  <c r="BE116" i="3" s="1"/>
  <c r="BK114" i="3"/>
  <c r="BI114" i="3"/>
  <c r="BH114" i="3"/>
  <c r="BG114" i="3"/>
  <c r="BF114" i="3"/>
  <c r="T114" i="3"/>
  <c r="R114" i="3"/>
  <c r="P114" i="3"/>
  <c r="J114" i="3"/>
  <c r="BE114" i="3" s="1"/>
  <c r="BK112" i="3"/>
  <c r="BI112" i="3"/>
  <c r="BH112" i="3"/>
  <c r="BG112" i="3"/>
  <c r="BF112" i="3"/>
  <c r="T112" i="3"/>
  <c r="R112" i="3"/>
  <c r="P112" i="3"/>
  <c r="J112" i="3"/>
  <c r="BE112" i="3" s="1"/>
  <c r="BK111" i="3"/>
  <c r="BI111" i="3"/>
  <c r="BH111" i="3"/>
  <c r="BG111" i="3"/>
  <c r="BF111" i="3"/>
  <c r="T111" i="3"/>
  <c r="R111" i="3"/>
  <c r="P111" i="3"/>
  <c r="J111" i="3"/>
  <c r="BE111" i="3" s="1"/>
  <c r="BK110" i="3"/>
  <c r="BI110" i="3"/>
  <c r="BH110" i="3"/>
  <c r="BG110" i="3"/>
  <c r="BF110" i="3"/>
  <c r="T110" i="3"/>
  <c r="R110" i="3"/>
  <c r="P110" i="3"/>
  <c r="J110" i="3"/>
  <c r="BE110" i="3" s="1"/>
  <c r="BK108" i="3"/>
  <c r="BI108" i="3"/>
  <c r="BH108" i="3"/>
  <c r="BG108" i="3"/>
  <c r="BF108" i="3"/>
  <c r="T108" i="3"/>
  <c r="R108" i="3"/>
  <c r="P108" i="3"/>
  <c r="J108" i="3"/>
  <c r="BE108" i="3" s="1"/>
  <c r="BK107" i="3"/>
  <c r="BI107" i="3"/>
  <c r="BH107" i="3"/>
  <c r="BG107" i="3"/>
  <c r="BF107" i="3"/>
  <c r="T107" i="3"/>
  <c r="R107" i="3"/>
  <c r="P107" i="3"/>
  <c r="J107" i="3"/>
  <c r="BE107" i="3" s="1"/>
  <c r="BK106" i="3"/>
  <c r="BI106" i="3"/>
  <c r="BH106" i="3"/>
  <c r="BG106" i="3"/>
  <c r="BF106" i="3"/>
  <c r="T106" i="3"/>
  <c r="R106" i="3"/>
  <c r="P106" i="3"/>
  <c r="J106" i="3"/>
  <c r="BE106" i="3" s="1"/>
  <c r="BK104" i="3"/>
  <c r="BK103" i="3" s="1"/>
  <c r="J103" i="3" s="1"/>
  <c r="J59" i="3" s="1"/>
  <c r="BI104" i="3"/>
  <c r="BH104" i="3"/>
  <c r="BG104" i="3"/>
  <c r="BF104" i="3"/>
  <c r="T104" i="3"/>
  <c r="R104" i="3"/>
  <c r="R103" i="3" s="1"/>
  <c r="P104" i="3"/>
  <c r="P103" i="3" s="1"/>
  <c r="J104" i="3"/>
  <c r="BE104" i="3" s="1"/>
  <c r="T103" i="3"/>
  <c r="BK102" i="3"/>
  <c r="BI102" i="3"/>
  <c r="BH102" i="3"/>
  <c r="BG102" i="3"/>
  <c r="BF102" i="3"/>
  <c r="T102" i="3"/>
  <c r="R102" i="3"/>
  <c r="P102" i="3"/>
  <c r="J102" i="3"/>
  <c r="BE102" i="3" s="1"/>
  <c r="BK101" i="3"/>
  <c r="BI101" i="3"/>
  <c r="BH101" i="3"/>
  <c r="BG101" i="3"/>
  <c r="BF101" i="3"/>
  <c r="T101" i="3"/>
  <c r="R101" i="3"/>
  <c r="P101" i="3"/>
  <c r="J101" i="3"/>
  <c r="BE101" i="3" s="1"/>
  <c r="BK100" i="3"/>
  <c r="BI100" i="3"/>
  <c r="BH100" i="3"/>
  <c r="BG100" i="3"/>
  <c r="BF100" i="3"/>
  <c r="T100" i="3"/>
  <c r="R100" i="3"/>
  <c r="P100" i="3"/>
  <c r="J100" i="3"/>
  <c r="BE100" i="3" s="1"/>
  <c r="BK99" i="3"/>
  <c r="BI99" i="3"/>
  <c r="BH99" i="3"/>
  <c r="BG99" i="3"/>
  <c r="BF99" i="3"/>
  <c r="T99" i="3"/>
  <c r="R99" i="3"/>
  <c r="P99" i="3"/>
  <c r="J99" i="3"/>
  <c r="BE99" i="3" s="1"/>
  <c r="BK98" i="3"/>
  <c r="BI98" i="3"/>
  <c r="BH98" i="3"/>
  <c r="BG98" i="3"/>
  <c r="BF98" i="3"/>
  <c r="T98" i="3"/>
  <c r="R98" i="3"/>
  <c r="P98" i="3"/>
  <c r="J98" i="3"/>
  <c r="BE98" i="3" s="1"/>
  <c r="BK97" i="3"/>
  <c r="BI97" i="3"/>
  <c r="BH97" i="3"/>
  <c r="BG97" i="3"/>
  <c r="BF97" i="3"/>
  <c r="T97" i="3"/>
  <c r="R97" i="3"/>
  <c r="P97" i="3"/>
  <c r="J97" i="3"/>
  <c r="BE97" i="3" s="1"/>
  <c r="BK96" i="3"/>
  <c r="BI96" i="3"/>
  <c r="BH96" i="3"/>
  <c r="BG96" i="3"/>
  <c r="BF96" i="3"/>
  <c r="T96" i="3"/>
  <c r="R96" i="3"/>
  <c r="P96" i="3"/>
  <c r="J96" i="3"/>
  <c r="BE96" i="3" s="1"/>
  <c r="BK95" i="3"/>
  <c r="BI95" i="3"/>
  <c r="BH95" i="3"/>
  <c r="BG95" i="3"/>
  <c r="BF95" i="3"/>
  <c r="T95" i="3"/>
  <c r="R95" i="3"/>
  <c r="P95" i="3"/>
  <c r="J95" i="3"/>
  <c r="BE95" i="3" s="1"/>
  <c r="BK94" i="3"/>
  <c r="BI94" i="3"/>
  <c r="BH94" i="3"/>
  <c r="BG94" i="3"/>
  <c r="BF94" i="3"/>
  <c r="T94" i="3"/>
  <c r="R94" i="3"/>
  <c r="P94" i="3"/>
  <c r="J94" i="3"/>
  <c r="BE94" i="3" s="1"/>
  <c r="BK93" i="3"/>
  <c r="BI93" i="3"/>
  <c r="BH93" i="3"/>
  <c r="BG93" i="3"/>
  <c r="BF93" i="3"/>
  <c r="T93" i="3"/>
  <c r="R93" i="3"/>
  <c r="P93" i="3"/>
  <c r="J93" i="3"/>
  <c r="BE93" i="3" s="1"/>
  <c r="BK92" i="3"/>
  <c r="BI92" i="3"/>
  <c r="BH92" i="3"/>
  <c r="BG92" i="3"/>
  <c r="BF92" i="3"/>
  <c r="T92" i="3"/>
  <c r="R92" i="3"/>
  <c r="P92" i="3"/>
  <c r="J92" i="3"/>
  <c r="BE92" i="3" s="1"/>
  <c r="BK91" i="3"/>
  <c r="BI91" i="3"/>
  <c r="BH91" i="3"/>
  <c r="BG91" i="3"/>
  <c r="BF91" i="3"/>
  <c r="T91" i="3"/>
  <c r="R91" i="3"/>
  <c r="P91" i="3"/>
  <c r="J91" i="3"/>
  <c r="BE91" i="3" s="1"/>
  <c r="BK90" i="3"/>
  <c r="BI90" i="3"/>
  <c r="BH90" i="3"/>
  <c r="BG90" i="3"/>
  <c r="BF90" i="3"/>
  <c r="T90" i="3"/>
  <c r="R90" i="3"/>
  <c r="P90" i="3"/>
  <c r="J90" i="3"/>
  <c r="BE90" i="3" s="1"/>
  <c r="BK89" i="3"/>
  <c r="BI89" i="3"/>
  <c r="BH89" i="3"/>
  <c r="BG89" i="3"/>
  <c r="BF89" i="3"/>
  <c r="T89" i="3"/>
  <c r="R89" i="3"/>
  <c r="P89" i="3"/>
  <c r="J89" i="3"/>
  <c r="BE89" i="3" s="1"/>
  <c r="J82" i="3"/>
  <c r="F82" i="3"/>
  <c r="F80" i="3"/>
  <c r="E78" i="3"/>
  <c r="F51" i="3"/>
  <c r="E47" i="3"/>
  <c r="J18" i="3"/>
  <c r="E18" i="3"/>
  <c r="F52" i="3" s="1"/>
  <c r="J17" i="3"/>
  <c r="E76" i="3"/>
  <c r="N90" i="9" l="1"/>
  <c r="N89" i="9"/>
  <c r="N96" i="9"/>
  <c r="N175" i="9"/>
  <c r="N91" i="9"/>
  <c r="BK137" i="3"/>
  <c r="J137" i="3" s="1"/>
  <c r="J63" i="3" s="1"/>
  <c r="R144" i="3"/>
  <c r="N101" i="9"/>
  <c r="P109" i="3"/>
  <c r="T109" i="3"/>
  <c r="BK88" i="3"/>
  <c r="J88" i="3" s="1"/>
  <c r="R105" i="3"/>
  <c r="T144" i="3"/>
  <c r="T141" i="3" s="1"/>
  <c r="T137" i="3"/>
  <c r="BK132" i="3"/>
  <c r="J132" i="3" s="1"/>
  <c r="J62" i="3" s="1"/>
  <c r="P132" i="3"/>
  <c r="W129" i="9"/>
  <c r="Y175" i="9"/>
  <c r="AA175" i="9"/>
  <c r="W175" i="9"/>
  <c r="AA129" i="9"/>
  <c r="Y129" i="9"/>
  <c r="N129" i="9"/>
  <c r="N100" i="9"/>
  <c r="N98" i="9" s="1"/>
  <c r="P88" i="3"/>
  <c r="R109" i="3"/>
  <c r="T132" i="3"/>
  <c r="R132" i="3"/>
  <c r="R88" i="3"/>
  <c r="T88" i="3"/>
  <c r="BK105" i="3"/>
  <c r="J105" i="3" s="1"/>
  <c r="J60" i="3" s="1"/>
  <c r="P137" i="3"/>
  <c r="P105" i="3"/>
  <c r="T105" i="3"/>
  <c r="R137" i="3"/>
  <c r="R141" i="3"/>
  <c r="P144" i="3"/>
  <c r="P141" i="3" s="1"/>
  <c r="E45" i="3"/>
  <c r="F34" i="3"/>
  <c r="F33" i="3"/>
  <c r="F32" i="3"/>
  <c r="BK144" i="3"/>
  <c r="J144" i="3" s="1"/>
  <c r="J66" i="3" s="1"/>
  <c r="F31" i="3"/>
  <c r="BK109" i="3"/>
  <c r="J109" i="3" s="1"/>
  <c r="J61" i="3" s="1"/>
  <c r="F30" i="3"/>
  <c r="J30" i="3"/>
  <c r="J31" i="3"/>
  <c r="J49" i="3"/>
  <c r="F83" i="3"/>
  <c r="CK93" i="8"/>
  <c r="CJ93" i="8"/>
  <c r="CI93" i="8"/>
  <c r="CH93" i="8"/>
  <c r="CG93" i="8"/>
  <c r="CF93" i="8"/>
  <c r="CE93" i="8"/>
  <c r="CC93" i="8"/>
  <c r="CB93" i="8"/>
  <c r="CA93" i="8"/>
  <c r="BZ93" i="8"/>
  <c r="CK92" i="8"/>
  <c r="CJ92" i="8"/>
  <c r="CI92" i="8"/>
  <c r="CH92" i="8"/>
  <c r="CG92" i="8"/>
  <c r="CF92" i="8"/>
  <c r="CE92" i="8"/>
  <c r="CC92" i="8"/>
  <c r="CB92" i="8"/>
  <c r="CA92" i="8"/>
  <c r="BZ92" i="8"/>
  <c r="CK91" i="8"/>
  <c r="CJ91" i="8"/>
  <c r="CI91" i="8"/>
  <c r="CH91" i="8"/>
  <c r="CG91" i="8"/>
  <c r="CF91" i="8"/>
  <c r="CE91" i="8"/>
  <c r="BZ91" i="8"/>
  <c r="AY88" i="8"/>
  <c r="AX88" i="8"/>
  <c r="AM83" i="8"/>
  <c r="L83" i="8"/>
  <c r="AM82" i="8"/>
  <c r="L82" i="8"/>
  <c r="L80" i="8"/>
  <c r="L78" i="8"/>
  <c r="L77" i="8"/>
  <c r="Y128" i="9" l="1"/>
  <c r="W128" i="9"/>
  <c r="J58" i="3"/>
  <c r="J87" i="3"/>
  <c r="R87" i="3"/>
  <c r="R86" i="3" s="1"/>
  <c r="P87" i="3"/>
  <c r="P86" i="3" s="1"/>
  <c r="AA128" i="9"/>
  <c r="N128" i="9"/>
  <c r="N88" i="9"/>
  <c r="T87" i="3"/>
  <c r="T86" i="3" s="1"/>
  <c r="BK141" i="3"/>
  <c r="J141" i="3" s="1"/>
  <c r="J64" i="3" s="1"/>
  <c r="BK87" i="3"/>
  <c r="J57" i="3" l="1"/>
  <c r="N87" i="9"/>
  <c r="N108" i="9" s="1"/>
  <c r="J86" i="3"/>
  <c r="BK86" i="3"/>
  <c r="G9" i="6"/>
  <c r="G42" i="6"/>
  <c r="G43" i="6"/>
  <c r="G44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6" i="6"/>
  <c r="G77" i="6"/>
  <c r="G78" i="6"/>
  <c r="G79" i="6"/>
  <c r="G80" i="6"/>
  <c r="G81" i="6"/>
  <c r="G82" i="6"/>
  <c r="G83" i="6"/>
  <c r="G84" i="6"/>
  <c r="G85" i="6"/>
  <c r="G86" i="6"/>
  <c r="G97" i="6"/>
  <c r="G98" i="6"/>
  <c r="G99" i="6"/>
  <c r="G100" i="6"/>
  <c r="G101" i="6"/>
  <c r="G102" i="6"/>
  <c r="G103" i="6"/>
  <c r="G104" i="6"/>
  <c r="G105" i="6"/>
  <c r="G96" i="6"/>
  <c r="G75" i="6"/>
  <c r="G47" i="6"/>
  <c r="G41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13" i="6"/>
  <c r="N109" i="9" l="1"/>
  <c r="M26" i="9"/>
  <c r="N107" i="9"/>
  <c r="N110" i="9"/>
  <c r="N106" i="9"/>
  <c r="J27" i="3"/>
  <c r="J36" i="3" s="1"/>
  <c r="J56" i="3"/>
  <c r="AG92" i="8" s="1"/>
  <c r="G73" i="6"/>
  <c r="G45" i="6"/>
  <c r="G39" i="6"/>
  <c r="G87" i="6"/>
  <c r="G106" i="6"/>
  <c r="N105" i="9" l="1"/>
  <c r="CY92" i="8"/>
  <c r="AV92" i="8"/>
  <c r="CD92" i="8"/>
  <c r="G10" i="6"/>
  <c r="G11" i="6" s="1"/>
  <c r="AN92" i="8" l="1"/>
  <c r="BY92" i="8"/>
  <c r="BA88" i="8"/>
  <c r="BA87" i="8" s="1"/>
  <c r="AW88" i="8"/>
  <c r="BD88" i="8"/>
  <c r="BD87" i="8" s="1"/>
  <c r="BB88" i="8"/>
  <c r="BB87" i="8" s="1"/>
  <c r="BC88" i="8"/>
  <c r="BC87" i="8" s="1"/>
  <c r="G5" i="6"/>
  <c r="AG93" i="8"/>
  <c r="AU88" i="8"/>
  <c r="AU87" i="8" s="1"/>
  <c r="AW87" i="8" l="1"/>
  <c r="AX87" i="8"/>
  <c r="AY87" i="8"/>
  <c r="CY93" i="8"/>
  <c r="AV93" i="8"/>
  <c r="BY93" i="8" s="1"/>
  <c r="CD93" i="8"/>
  <c r="AN93" i="8" l="1"/>
  <c r="AV88" i="8" l="1"/>
  <c r="AZ88" i="8"/>
  <c r="AZ87" i="8" s="1"/>
  <c r="AT88" i="8" l="1"/>
  <c r="AS88" i="8"/>
  <c r="AS87" i="8" s="1"/>
  <c r="AV87" i="8"/>
  <c r="AT87" i="8" l="1"/>
  <c r="M31" i="9" l="1"/>
  <c r="M27" i="9"/>
  <c r="M29" i="9" s="1"/>
  <c r="L37" i="9" l="1"/>
  <c r="AG88" i="8"/>
  <c r="L112" i="9"/>
  <c r="H31" i="9"/>
  <c r="AG87" i="8" l="1"/>
  <c r="AN88" i="8"/>
  <c r="CY88" i="8"/>
  <c r="AG91" i="8" l="1"/>
  <c r="AN87" i="8"/>
  <c r="AK26" i="8"/>
  <c r="AV91" i="8" l="1"/>
  <c r="BY91" i="8" s="1"/>
  <c r="CD91" i="8"/>
  <c r="AG90" i="8"/>
  <c r="AK27" i="8" l="1"/>
  <c r="AK29" i="8" s="1"/>
  <c r="AG95" i="8"/>
  <c r="AN91" i="8"/>
  <c r="AN90" i="8" s="1"/>
  <c r="AN95" i="8" s="1"/>
  <c r="AG97" i="8" l="1"/>
  <c r="AN97" i="8" s="1"/>
  <c r="W31" i="8"/>
  <c r="AK31" i="8" s="1"/>
  <c r="AK37" i="8" s="1"/>
  <c r="AG98" i="8" l="1"/>
  <c r="AN98" i="8" s="1"/>
</calcChain>
</file>

<file path=xl/sharedStrings.xml><?xml version="1.0" encoding="utf-8"?>
<sst xmlns="http://schemas.openxmlformats.org/spreadsheetml/2006/main" count="1919" uniqueCount="571">
  <si>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</si>
  <si>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</si>
  <si>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</si>
  <si>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</si>
  <si>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</si>
  <si>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</si>
  <si>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</si>
  <si>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</si>
  <si>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</si>
  <si>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</si>
  <si>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</si>
  <si>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</si>
  <si>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</si>
  <si>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</si>
  <si>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</si>
  <si>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</si>
  <si>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</si>
  <si>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</si>
  <si>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</si>
  <si>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JKSO:</t>
  </si>
  <si>
    <t/>
  </si>
  <si>
    <t>CC-CZ:</t>
  </si>
  <si>
    <t>Místo:</t>
  </si>
  <si>
    <t>Benešov</t>
  </si>
  <si>
    <t>Datum:</t>
  </si>
  <si>
    <t>Objednatel:</t>
  </si>
  <si>
    <t>IČ:</t>
  </si>
  <si>
    <t>Město Benešov,Masarykovo nám.100,256 01 Benešov</t>
  </si>
  <si>
    <t>DIČ:</t>
  </si>
  <si>
    <t>Zhotovitel:</t>
  </si>
  <si>
    <t>Projektant:</t>
  </si>
  <si>
    <t>IPROS s.r.o. Tyršova 2076,256 01 Benešov</t>
  </si>
  <si>
    <t>True</t>
  </si>
  <si>
    <t>Zpracovatel:</t>
  </si>
  <si>
    <t xml:space="preserve"> 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</si>
  <si>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</si>
  <si>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</si>
  <si>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</si>
  <si>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</si>
  <si>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</si>
  <si>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</si>
  <si>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</si>
  <si>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</si>
  <si>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</si>
  <si>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</si>
  <si>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</si>
  <si>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</si>
  <si>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</si>
  <si>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</si>
  <si>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</si>
  <si>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</si>
  <si>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</si>
  <si>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</si>
  <si>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</si>
  <si>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</si>
  <si>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</si>
  <si>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</si>
  <si>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</si>
  <si>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</si>
  <si>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</si>
  <si>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</si>
  <si>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</si>
  <si>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</si>
  <si>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</si>
  <si>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</si>
  <si>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</si>
  <si>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</si>
  <si>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</si>
  <si>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</si>
  <si>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</si>
  <si>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</si>
  <si>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</si>
  <si>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</si>
  <si>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</si>
  <si>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</si>
  <si>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</si>
  <si>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</si>
  <si>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{ed75627f-9cf6-4d51-9c9a-1856bed4ad66}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</si>
  <si>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</si>
  <si>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</si>
  <si>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</si>
  <si>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</si>
  <si>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</si>
  <si>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</si>
  <si>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</si>
  <si>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</si>
  <si>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</si>
  <si>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</si>
  <si>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</si>
  <si>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</si>
  <si>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</si>
  <si>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</si>
  <si>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</si>
  <si>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</si>
  <si>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</si>
  <si>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</si>
  <si>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</si>
  <si>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</si>
  <si>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</si>
  <si>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</si>
  <si>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</si>
  <si>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</si>
  <si>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</si>
  <si>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</si>
  <si>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</si>
  <si>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</si>
  <si>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</si>
  <si>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</si>
  <si>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</si>
  <si>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</si>
  <si>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</si>
  <si>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</si>
  <si>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</si>
  <si>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PSV</t>
  </si>
  <si>
    <t xml:space="preserve">    741 - Elektroinstalace</t>
  </si>
  <si>
    <t xml:space="preserve">    764 - Konstrukce klempířské</t>
  </si>
  <si>
    <t xml:space="preserve">    767 - Konstrukce zámečnické</t>
  </si>
  <si>
    <t xml:space="preserve">    783 - Dokončovací práce - nátěry</t>
  </si>
  <si>
    <t xml:space="preserve">    888 - Vybavení hriště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</si>
  <si>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</si>
  <si>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</si>
  <si>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</si>
  <si>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</si>
  <si>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</si>
  <si>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</si>
  <si>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Kompletační činnost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</si>
  <si>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</si>
  <si>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</si>
  <si>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</si>
  <si>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</si>
  <si>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</si>
  <si>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</si>
  <si>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</si>
  <si>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</si>
  <si>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</si>
  <si>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</si>
  <si>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</si>
  <si>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</si>
  <si>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</si>
  <si>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</si>
  <si>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</si>
  <si>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</si>
  <si>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113107123</t>
  </si>
  <si>
    <t>m2</t>
  </si>
  <si>
    <t>4</t>
  </si>
  <si>
    <t>3</t>
  </si>
  <si>
    <t>132201101</t>
  </si>
  <si>
    <t>Hloubení rýh š do 600 mm v hornině tř. 3 objemu do 100 m3</t>
  </si>
  <si>
    <t>m3</t>
  </si>
  <si>
    <t>132201109</t>
  </si>
  <si>
    <t>Příplatek za lepivost k hloubení rýh š do 600 mm v hornině tř. 3</t>
  </si>
  <si>
    <t>5</t>
  </si>
  <si>
    <t>133201101</t>
  </si>
  <si>
    <t>Hloubení šachet v hornině tř. 3 objemu do 100 m3</t>
  </si>
  <si>
    <t>6</t>
  </si>
  <si>
    <t>133201109</t>
  </si>
  <si>
    <t>Příplatek za lepivost u hloubení šachet v hornině tř. 3</t>
  </si>
  <si>
    <t>7</t>
  </si>
  <si>
    <t>162701104</t>
  </si>
  <si>
    <t>Vodorovné přemístění do 9000 m výkopku/sypaniny z horniny tř. 1 až 4</t>
  </si>
  <si>
    <t>8</t>
  </si>
  <si>
    <t>171201201</t>
  </si>
  <si>
    <t>Uložení sypaniny na skládky</t>
  </si>
  <si>
    <t>9</t>
  </si>
  <si>
    <t>171201211</t>
  </si>
  <si>
    <t>Poplatek za uložení odpadu ze sypaniny na skládce (skládkovné)</t>
  </si>
  <si>
    <t>t</t>
  </si>
  <si>
    <t>10</t>
  </si>
  <si>
    <t>274313511</t>
  </si>
  <si>
    <t>Základové pásy z betonu tř. C 12/15</t>
  </si>
  <si>
    <t>11</t>
  </si>
  <si>
    <t>274351215</t>
  </si>
  <si>
    <t>Zřízení bednění stěn základových pasů a patek</t>
  </si>
  <si>
    <t>12</t>
  </si>
  <si>
    <t>275313511</t>
  </si>
  <si>
    <t>Základové patky z betonu tř. C 12/15</t>
  </si>
  <si>
    <t>13</t>
  </si>
  <si>
    <t>275351216</t>
  </si>
  <si>
    <t>Odstranění bednění stěn základových patek a pasů</t>
  </si>
  <si>
    <t>14</t>
  </si>
  <si>
    <t>31111111</t>
  </si>
  <si>
    <t>kpl</t>
  </si>
  <si>
    <t>m</t>
  </si>
  <si>
    <t>16</t>
  </si>
  <si>
    <t>M</t>
  </si>
  <si>
    <t>ks</t>
  </si>
  <si>
    <t>17</t>
  </si>
  <si>
    <t>339921132</t>
  </si>
  <si>
    <t>Osazování betonových palisád do betonového základu v řadě výšky prvku přes 0,5 do 1 m</t>
  </si>
  <si>
    <t>18</t>
  </si>
  <si>
    <t>592-2</t>
  </si>
  <si>
    <t>19</t>
  </si>
  <si>
    <t>564831111</t>
  </si>
  <si>
    <t>20</t>
  </si>
  <si>
    <t>596211110</t>
  </si>
  <si>
    <t>Kladení zámkové dlažby komunikací pro pěší tl 60 mm skupiny A pl do 50 m2</t>
  </si>
  <si>
    <t>596811120</t>
  </si>
  <si>
    <t>59681-11</t>
  </si>
  <si>
    <t>635111215</t>
  </si>
  <si>
    <t>Násyp pod podlahy ze štěrkopísku se zhutněním</t>
  </si>
  <si>
    <t>635111241</t>
  </si>
  <si>
    <t>Násyp pod podlahy z hrubého kameniva 8-16 se zhutněním</t>
  </si>
  <si>
    <t>824-1</t>
  </si>
  <si>
    <t>Vodovodní a kanalizační  přípojka - cena dle samostatného rozpočtu</t>
  </si>
  <si>
    <t>kus</t>
  </si>
  <si>
    <t>916331112</t>
  </si>
  <si>
    <t>Osazení zahradního obrubníku betonového do lože z betonu s boční opěrou zakončení nájezdové rampy</t>
  </si>
  <si>
    <t>59217305</t>
  </si>
  <si>
    <t>916991121</t>
  </si>
  <si>
    <t>Lože pod obrubníky, krajníky nebo obruby z dlažebních kostek z betonu prostého</t>
  </si>
  <si>
    <t>935111111</t>
  </si>
  <si>
    <t>Osazení příkopového žlabu do štěrkopísku tl 100 mm z betonových tvárnic š  do 500 mm</t>
  </si>
  <si>
    <t>93511-55</t>
  </si>
  <si>
    <t>Dodání betonového žlábku š. 300 mm vel.  1000 x 300 x 100</t>
  </si>
  <si>
    <t>997221551</t>
  </si>
  <si>
    <t>Vodorovná doprava suti ze sypkých materiálů do 1 km</t>
  </si>
  <si>
    <t>997221559</t>
  </si>
  <si>
    <t>Příplatek ZKD 1 km u vodorovné dopravy suti ze sypkých materiálů</t>
  </si>
  <si>
    <t>997221845</t>
  </si>
  <si>
    <t>Poplatek za uložení odpadu z asfaltových povrchů na skládce (skládkovné)</t>
  </si>
  <si>
    <t>997221855</t>
  </si>
  <si>
    <t>Poplatek za uložení odpadu z kameniva na skládce (skládkovné)</t>
  </si>
  <si>
    <t>998225111</t>
  </si>
  <si>
    <t>Přesun hmot pro pozemní komunikace s krytem z kamene, monolitickým betonovým nebo živičným</t>
  </si>
  <si>
    <t>741-1</t>
  </si>
  <si>
    <t>Elektropřípojka, rozvaděč - dle samostatného rozpočtu</t>
  </si>
  <si>
    <t>764214604</t>
  </si>
  <si>
    <t>Oplechování horních ploch a atik bez rohů z Pz s povrch úpravou mechanicky kotvené rš 330 mm</t>
  </si>
  <si>
    <t>764511602</t>
  </si>
  <si>
    <t>Žlab podokapní půlkruhový z Pz s povrchovou úpravou rš 330 mm</t>
  </si>
  <si>
    <t>764511642</t>
  </si>
  <si>
    <t>Kotlík oválný (trychtýřový) pro podokapní žlaby z Pz s povrchovou úpravou 330/100 mm</t>
  </si>
  <si>
    <t>764518622</t>
  </si>
  <si>
    <t>Svody kruhové včetně objímek, kolen, odskoků z Pz s povrchovou úpravou průměru 100 mm</t>
  </si>
  <si>
    <t>767131111r</t>
  </si>
  <si>
    <t>Montáž stěn plechových šroubovaných - atika přístřešku</t>
  </si>
  <si>
    <t>76713-11</t>
  </si>
  <si>
    <t>Dodávka zinkovaného  ocelového profilového plechu T-8/113  tl. 0,6mm - atika přístřešku</t>
  </si>
  <si>
    <t>767391112</t>
  </si>
  <si>
    <t>Montáž krytiny z tvarovaných plechů šroubováním</t>
  </si>
  <si>
    <t>76739-11</t>
  </si>
  <si>
    <t>Dodávka zinkovaného ocelového profilového plechu LTP 45  tl. 0,6mm</t>
  </si>
  <si>
    <t>76741-10</t>
  </si>
  <si>
    <t>Montáž ocelového přístřešku</t>
  </si>
  <si>
    <t>kg</t>
  </si>
  <si>
    <t>76741-11</t>
  </si>
  <si>
    <t>Dodávka a výroba nosníků zastřešení ocel I 160 vč. povrchové úpravy - nátěry</t>
  </si>
  <si>
    <t>76741-12</t>
  </si>
  <si>
    <t>Dodávka a výroba nosníků zastřešení ocel U 160 včetně povrchové úpravy - nátěry</t>
  </si>
  <si>
    <t>76741-13</t>
  </si>
  <si>
    <t>Dodávka a výroba sloupů pr. 140/140/8 vč. patních pelchů 400 x 400 tl. 16mm - 4 ks, včetně povrchové úpravy - nátěry</t>
  </si>
  <si>
    <t>76741-14</t>
  </si>
  <si>
    <t>Dodávka a výroba ztuřujících plechů koutů  200 x 200    tl. 20 mm, včetně povrchové úpravy - nátěry</t>
  </si>
  <si>
    <t>76741-15</t>
  </si>
  <si>
    <t>Dodávka a výroba prvky pro kotvení plech atiky L 40/40/5, včetně povrchové úpravy - nátěry</t>
  </si>
  <si>
    <t>783314 R</t>
  </si>
  <si>
    <t>Grafické zvýraznění fasády  bude provedeno dle architektonického návrhu objednaného investorem</t>
  </si>
  <si>
    <t>88-1</t>
  </si>
  <si>
    <t>88-2</t>
  </si>
  <si>
    <t>88-3</t>
  </si>
  <si>
    <t>88-4</t>
  </si>
  <si>
    <t>88-5</t>
  </si>
  <si>
    <t>Dodávka a osazení laviček  Park  vel. 1,76 x 0,58 x 0,77 kůrově hnědá, pozink</t>
  </si>
  <si>
    <t>1) Krycí list soupisu</t>
  </si>
  <si>
    <t>2) Rekapitulace</t>
  </si>
  <si>
    <t>3) Soupis prací</t>
  </si>
  <si>
    <t>KRYCÍ LIST SOUPISU</t>
  </si>
  <si>
    <t>Objekt:</t>
  </si>
  <si>
    <t>01 - vodovodní a kanalizační přípojka</t>
  </si>
  <si>
    <t>KSO:</t>
  </si>
  <si>
    <t>Zadavatel:</t>
  </si>
  <si>
    <t>Město Benešov, Masarykovo náměstí 100, Benešov</t>
  </si>
  <si>
    <t>Uchazeč:</t>
  </si>
  <si>
    <t>Zpracováno dle metodiky ÚRS s maximálním zatříděním položek (popisu činností) dle Třídníku stavebních konstrukcí a prací. Položky, které databáze neobsahuje, oceněny dle brutto ceníků příslušných dodavatelů._x000D_
_x000D_
Jsou-li ve výkazu výměr uvedeny odkazy na firmy, názvy nebo specifická označení výrobků apod., jsou takové odkazy pouze informativní a slouží pouze pro určení technické úrovně a provozních parametrů. Z zhotoviteli umožňují v souladu s §182, zákona č. 134/2016 Sb. o veřejných zakázkách použít i jiných kvalitativně a technicky obdobných zařízení, která mají podobnou nebo minimálně stejnou kvalitu, účinnost a výkon, parametry použití, ev. hlučnost (která bezpodmínečně splňuje platné hygienické normy). _x000D_
_x000D_
Celková množství u jednotlivých položek (kusy, metry) byla odměřena a sečtena ručně a digitálně z výkresů.</t>
  </si>
  <si>
    <t>Základ daně</t>
  </si>
  <si>
    <t>Sazba daně</t>
  </si>
  <si>
    <t>Výše daně</t>
  </si>
  <si>
    <t>REKAPITULACE ČLENĚNÍ SOUPISU PRACÍ</t>
  </si>
  <si>
    <t>Kód dílu - Popis</t>
  </si>
  <si>
    <t>Náklady soupisu celkem</t>
  </si>
  <si>
    <t xml:space="preserve">    4 - Vodorovné konstrukce</t>
  </si>
  <si>
    <t>VRN - Vedlejší rozpočtové náklady</t>
  </si>
  <si>
    <t xml:space="preserve">    VRN1 - Průzkumné, geodetické a projektové práce</t>
  </si>
  <si>
    <t xml:space="preserve">    VRN4 - Inženýrská činnost</t>
  </si>
  <si>
    <t>SOUPIS PRACÍ</t>
  </si>
  <si>
    <t>Cenová soustava</t>
  </si>
  <si>
    <t>HSV</t>
  </si>
  <si>
    <t>Práce a dodávky HSV</t>
  </si>
  <si>
    <t>Zemní práce</t>
  </si>
  <si>
    <t>113107146</t>
  </si>
  <si>
    <t>Odstranění podkladu pl do 50 m2 živičných tl. do 300 mm</t>
  </si>
  <si>
    <t>2104521388</t>
  </si>
  <si>
    <t>PP</t>
  </si>
  <si>
    <t>VV</t>
  </si>
  <si>
    <t>131201101</t>
  </si>
  <si>
    <t>Hloubení jam nezapažených v hornině tř. 3 objemu do 100 m3</t>
  </si>
  <si>
    <t>935380057</t>
  </si>
  <si>
    <t>131201109</t>
  </si>
  <si>
    <t>Příplatek za lepivost u hloubení jam nezapažených v hornině tř. 3</t>
  </si>
  <si>
    <t>-1896974816</t>
  </si>
  <si>
    <t>-550968463</t>
  </si>
  <si>
    <t>-1566359402</t>
  </si>
  <si>
    <t>161101101</t>
  </si>
  <si>
    <t>Svislé přemístění výkopku z horniny tř. 1 až 4 hl výkopu do 2,5 m</t>
  </si>
  <si>
    <t>956259593</t>
  </si>
  <si>
    <t>162201102</t>
  </si>
  <si>
    <t>Vodorovné přemístění do 50 m výkopku/sypaniny z horniny tř. 1 až 4</t>
  </si>
  <si>
    <t>1215044178</t>
  </si>
  <si>
    <t>162701105</t>
  </si>
  <si>
    <t>Vodorovné přemístění do 10000 m výkopku/sypaniny z horniny tř. 1 až 4</t>
  </si>
  <si>
    <t>1677755848</t>
  </si>
  <si>
    <t>167101101</t>
  </si>
  <si>
    <t>Nakládání výkopku z hornin tř. 1 až 4 do 100 m3</t>
  </si>
  <si>
    <t>-1215492285</t>
  </si>
  <si>
    <t>1162087639</t>
  </si>
  <si>
    <t>1157941913</t>
  </si>
  <si>
    <t>174101101</t>
  </si>
  <si>
    <t>Zásyp jam, šachet rýh nebo kolem objektů sypaninou se zhutněním</t>
  </si>
  <si>
    <t>-605601845</t>
  </si>
  <si>
    <t>175151101</t>
  </si>
  <si>
    <t>Obsypání potrubí strojně sypaninou bez prohození, uloženou do 3 m</t>
  </si>
  <si>
    <t>-1917615666</t>
  </si>
  <si>
    <t>583373310</t>
  </si>
  <si>
    <t>štěrkopísek frakce 0-22</t>
  </si>
  <si>
    <t>204260517</t>
  </si>
  <si>
    <t>Vodorovné konstrukce</t>
  </si>
  <si>
    <t>451573111</t>
  </si>
  <si>
    <t>Lože pod potrubí otevřený výkop ze štěrkopísku</t>
  </si>
  <si>
    <t>-761230205</t>
  </si>
  <si>
    <t>Komunikace pozemní</t>
  </si>
  <si>
    <t>565175111</t>
  </si>
  <si>
    <t>Asfaltový beton vrstva podkladní ACP 16 (obalované kamenivo OKS) tl 100 mm š do 3 m</t>
  </si>
  <si>
    <t>1075453778</t>
  </si>
  <si>
    <t>566901161</t>
  </si>
  <si>
    <t>Vyspravení podkladu po překopech ing sítí plochy do 15 m2 obalovaným kamenivem ACP (OK) tl. 100 mm</t>
  </si>
  <si>
    <t>1306344892</t>
  </si>
  <si>
    <t>578143133</t>
  </si>
  <si>
    <t>Litý asfalt MA 11 (LAS) tl 40 mm š do 3 m z modifikovaného asfaltu</t>
  </si>
  <si>
    <t>-2075476339</t>
  </si>
  <si>
    <t>Trubní vedení</t>
  </si>
  <si>
    <t>899R00001</t>
  </si>
  <si>
    <t>soubor</t>
  </si>
  <si>
    <t>-1390413670</t>
  </si>
  <si>
    <t>899R00002</t>
  </si>
  <si>
    <t>Propojení vodovodu DN 32 na stávající přípojku DN 32</t>
  </si>
  <si>
    <t>1782939401</t>
  </si>
  <si>
    <t>871161211</t>
  </si>
  <si>
    <t>Montáž potrubí z PE100 SDR 11 otevřený výkop svařovaných elektrotvarovkou D 32 x 3,0 mm</t>
  </si>
  <si>
    <t>-396791661</t>
  </si>
  <si>
    <t>Montáž vodovodního potrubí z plastů v otevřeném výkopu z polyetylenu PE 100 svařovaných elektrotvarovkou SDR 11/PN16 D 32 x 3,0 mm</t>
  </si>
  <si>
    <t>286131100</t>
  </si>
  <si>
    <t>potrubí vodovodní PE100 PN16 SDR11 6 m, 100 m, 32 x 3,0 mm</t>
  </si>
  <si>
    <t>-1109167128</t>
  </si>
  <si>
    <t>893811152</t>
  </si>
  <si>
    <t>Osazení vodoměrné šachty kruhové z PP samonosné pro běžné zatížení průměru do 1,0 m hloubky do 1,5 m</t>
  </si>
  <si>
    <t>534415132</t>
  </si>
  <si>
    <t>894812339</t>
  </si>
  <si>
    <t>Příplatek k rourám revizní a čistící šachty z PP DN 600 za uříznutí šachtové roury</t>
  </si>
  <si>
    <t>383125500</t>
  </si>
  <si>
    <t>894812376</t>
  </si>
  <si>
    <t>Revizní a čistící šachta z PP DN 600 poklop litinový do 40 t s betonovým prstencem</t>
  </si>
  <si>
    <t>-3778809</t>
  </si>
  <si>
    <t>899721111</t>
  </si>
  <si>
    <t>Signalizační vodič DN do 150 mm na potrubí PVC</t>
  </si>
  <si>
    <t>-1311068786</t>
  </si>
  <si>
    <t>Signalizační vodič na potrubí PVC DN do 150 mm</t>
  </si>
  <si>
    <t>899722113</t>
  </si>
  <si>
    <t>Krytí potrubí z plastů výstražnou fólií z PVC 34cm</t>
  </si>
  <si>
    <t>-4937487</t>
  </si>
  <si>
    <t>Krytí potrubí z plastů výstražnou fólií z PVC šířky 34cm</t>
  </si>
  <si>
    <t>997</t>
  </si>
  <si>
    <t>Přesun sutě</t>
  </si>
  <si>
    <t>997013501</t>
  </si>
  <si>
    <t>Odvoz suti a vybouraných hmot na skládku nebo meziskládku do 1 km se složením</t>
  </si>
  <si>
    <t>560346233</t>
  </si>
  <si>
    <t>997013509</t>
  </si>
  <si>
    <t>Příplatek k odvozu suti a vybouraných hmot na skládku ZKD 1 km přes 1 km</t>
  </si>
  <si>
    <t>98380841</t>
  </si>
  <si>
    <t>997221611</t>
  </si>
  <si>
    <t>Nakládání suti na dopravní prostředky pro vodorovnou dopravu</t>
  </si>
  <si>
    <t>-293276556</t>
  </si>
  <si>
    <t>1480734339</t>
  </si>
  <si>
    <t>998</t>
  </si>
  <si>
    <t>Přesun hmot</t>
  </si>
  <si>
    <t>-17373321</t>
  </si>
  <si>
    <t>998276101</t>
  </si>
  <si>
    <t>Přesun hmot pro trubní vedení z trub z plastických hmot otevřený výkop</t>
  </si>
  <si>
    <t>-1993195450</t>
  </si>
  <si>
    <t>998276124</t>
  </si>
  <si>
    <t>Příplatek k přesunu hmot pro trubní vedení z trub z plastických hmot za zvětšený přesun do 500 m</t>
  </si>
  <si>
    <t>-1511457265</t>
  </si>
  <si>
    <t>Vedlejší rozpočtové náklady</t>
  </si>
  <si>
    <t>VRN1</t>
  </si>
  <si>
    <t>Průzkumné, geodetické a projektové práce</t>
  </si>
  <si>
    <t>013254000</t>
  </si>
  <si>
    <t>Dokumentace skutečného provedení stavby, podlady pro kolaudaci</t>
  </si>
  <si>
    <t>1024</t>
  </si>
  <si>
    <t>-1690129765</t>
  </si>
  <si>
    <t>VRN4</t>
  </si>
  <si>
    <t>Inženýrská činnost</t>
  </si>
  <si>
    <t>043114000</t>
  </si>
  <si>
    <t>Zkoušky tlakové, proplach a desinfekce vodovodu</t>
  </si>
  <si>
    <t>965274826</t>
  </si>
  <si>
    <t>043114001</t>
  </si>
  <si>
    <t>Zkoušky těsnosti kanalizace</t>
  </si>
  <si>
    <t>-1337615051</t>
  </si>
  <si>
    <t>Inženýrská činnost zkoušky a ostatní měření zkoušky těsnostní kanalizace</t>
  </si>
  <si>
    <t>soubor: Elektroinstalace</t>
  </si>
  <si>
    <t>Soupis položek</t>
  </si>
  <si>
    <t>p.č.</t>
  </si>
  <si>
    <t>č.položky</t>
  </si>
  <si>
    <t>popis položky</t>
  </si>
  <si>
    <t>mj.</t>
  </si>
  <si>
    <t>množství</t>
  </si>
  <si>
    <t xml:space="preserve">cena/mj.     </t>
  </si>
  <si>
    <t>cena celkem</t>
  </si>
  <si>
    <t>VKP</t>
  </si>
  <si>
    <t>TC</t>
  </si>
  <si>
    <t>kap.</t>
  </si>
  <si>
    <t>Dodávky zařízení</t>
  </si>
  <si>
    <t>Z</t>
  </si>
  <si>
    <t>*</t>
  </si>
  <si>
    <t>DE</t>
  </si>
  <si>
    <t>Rozvodnice R                   ozn.R</t>
  </si>
  <si>
    <t>S</t>
  </si>
  <si>
    <t>součet</t>
  </si>
  <si>
    <t>Materiál elektromontážní</t>
  </si>
  <si>
    <t>kabel CYKY 3x1,5</t>
  </si>
  <si>
    <t>ME</t>
  </si>
  <si>
    <t>kabel CYKY 3x2,5</t>
  </si>
  <si>
    <t>kabel CYKY 5x6</t>
  </si>
  <si>
    <t>kabel CYKY 4x10</t>
  </si>
  <si>
    <t>vodič CY 6  /H07V-U/</t>
  </si>
  <si>
    <t>smršťovací trubice 3/6-25(3x6)</t>
  </si>
  <si>
    <t>kabelové oko Cu lisovací 6x6 KU</t>
  </si>
  <si>
    <t>smršťovací trubice 30/8</t>
  </si>
  <si>
    <t>koncovka 1kV plast 6-25(4x10)</t>
  </si>
  <si>
    <t>kabelové oko Cu lisovací 10x6 KU</t>
  </si>
  <si>
    <t>vedení FeZn 30/4 (0,96kg/m)</t>
  </si>
  <si>
    <t>vedení FeZn pr.10mm(0,63kg/m)</t>
  </si>
  <si>
    <t>ekvipotenciální svorkovnice EPS s krytem</t>
  </si>
  <si>
    <t>krabice lištová oblá svorkovací s víčk 81x81x24</t>
  </si>
  <si>
    <t>krabice lištová oblá přístroj 81x81x16</t>
  </si>
  <si>
    <t>lišta vkládací 18x13</t>
  </si>
  <si>
    <t>lišta vkládací 40x15</t>
  </si>
  <si>
    <t>válcovaný profil ocel tř.11</t>
  </si>
  <si>
    <t>odpojovač pojistkový PV14-3 Ie 63 A, Ue AC 690V</t>
  </si>
  <si>
    <t>pojistková patrona válcová PV14(40A)gG</t>
  </si>
  <si>
    <t>minirozvodnice, 4 moduly</t>
  </si>
  <si>
    <t>zásuvka 16A/250Vstř bezšroub clonky</t>
  </si>
  <si>
    <t>rámeček pro 1 přístroj</t>
  </si>
  <si>
    <t>svorka připojovací SP 1šroub FeZn</t>
  </si>
  <si>
    <t>souprava pro exotermické svařování zemničů</t>
  </si>
  <si>
    <t>Materiál zemní+stavební</t>
  </si>
  <si>
    <t>beton B10</t>
  </si>
  <si>
    <t>MZ</t>
  </si>
  <si>
    <t>výstražná fólie šířka 0,34m</t>
  </si>
  <si>
    <t>roura korugovaná 09090 pr.90/75mm</t>
  </si>
  <si>
    <t>/roura korugovaná 09090/ spojka 02090</t>
  </si>
  <si>
    <t>Elektromontáže</t>
  </si>
  <si>
    <t>kabel(-CYKY) volně uložený do 3x6/4x4/7x2,5</t>
  </si>
  <si>
    <t>CE</t>
  </si>
  <si>
    <t>kabel(-CYKY) volně uložený do 5x6/7x4/12x1,5</t>
  </si>
  <si>
    <t>kabel(-CYKY) volně ulož.do 5x10/12x4/19x2,5/24x1,5</t>
  </si>
  <si>
    <t>vodič Cu(-CY,CYA) volně uložený do 1x35</t>
  </si>
  <si>
    <t>ukončení v rozvaděči vč.zapojení vodiče do 2,5mm2</t>
  </si>
  <si>
    <t>ukončení v rozvaděči vč.zapojení vodiče do 6mm2</t>
  </si>
  <si>
    <t>ukončení v rozvaděči vč.zapojení vodiče do 16mm2</t>
  </si>
  <si>
    <t>ukončení kabelu smršťovací trubicí do 4x10</t>
  </si>
  <si>
    <t>ukončení kabelu smršťovací trubicí do 5x10</t>
  </si>
  <si>
    <t>koncovka 1kV staniční plast do 4x35</t>
  </si>
  <si>
    <t>uzemňov.vedení v zemi úplná mtž FeZn do 120mm2</t>
  </si>
  <si>
    <t>uzemňov.vedení v zemi úplná mtž FeZn pr.8-10mm</t>
  </si>
  <si>
    <t>uzemňov.vedení na povrchu úplná mtž FeZn pr.10mm</t>
  </si>
  <si>
    <t>ochranná svorkovnice(nulový můstek)vč.zapoj.do 63A</t>
  </si>
  <si>
    <t xml:space="preserve">krabice lištová vč.svorkovn. a zapojení </t>
  </si>
  <si>
    <t>krabice lištová bez zapojení</t>
  </si>
  <si>
    <t>minilišta vkládací pevně uložená do š.20mm</t>
  </si>
  <si>
    <t>lišta vkládací úplná pevně uložená do š.40mm</t>
  </si>
  <si>
    <t>nosná konstrukce přístroje do 5kg vč.zhotovení</t>
  </si>
  <si>
    <t>odpojovač pro pojistku válcovou 3pól vč.zapojení</t>
  </si>
  <si>
    <t>patrona válcové pojistky</t>
  </si>
  <si>
    <t>rozvodnice do hmotnosti 20kg</t>
  </si>
  <si>
    <t>koncovkový díl pilíře</t>
  </si>
  <si>
    <t>svorka hromosvodová do 2 šroubů</t>
  </si>
  <si>
    <t xml:space="preserve">svařování zemničů </t>
  </si>
  <si>
    <t>výkop kabel.rýhy šířka 50/hloubka 100cm tz.3/ko1.0</t>
  </si>
  <si>
    <t>CZ</t>
  </si>
  <si>
    <t>bourání živičných povrchů 6-10cm</t>
  </si>
  <si>
    <t>řezání spáry v asfaltu do 10cm</t>
  </si>
  <si>
    <t>bourání betonu tl.5cm</t>
  </si>
  <si>
    <t>výstražná fólie šířka nad 30cm</t>
  </si>
  <si>
    <t>kabelový prostup z ohebné roury plast pr.110mm</t>
  </si>
  <si>
    <t>zához kabelové rýhy šířka 50/hloubka 100cm tz.3</t>
  </si>
  <si>
    <t>odvoz zeminy do 10km vč.poplatku za skládku</t>
  </si>
  <si>
    <t>podklad chrániček</t>
  </si>
  <si>
    <t>betonová vozovka vrstva 5cm vč.materiálu</t>
  </si>
  <si>
    <t>obalovaná drť ABJII tl.10cm vč.materiálu</t>
  </si>
  <si>
    <t>výkop jámy ruční třída zeminy 3/ko1.0</t>
  </si>
  <si>
    <t>popis rozvaděče: Rozvodnice R</t>
  </si>
  <si>
    <t>cena/mj.</t>
  </si>
  <si>
    <t>Rozpis rozvaděče R</t>
  </si>
  <si>
    <t>skříň plast do 63A 2x13modulů, IP30 nástěn</t>
  </si>
  <si>
    <t>vypínač páčkový 3pól 400V/40A na lištu</t>
  </si>
  <si>
    <t>3f.elektroměr přímý do 63A, 1tarif</t>
  </si>
  <si>
    <t>svodič 3pól 75kA/Up1,5kV/typ1 TNC</t>
  </si>
  <si>
    <t>odp poj PV10-3 Ie 32 A, Ue 690V</t>
  </si>
  <si>
    <t>pojistková patrona válcová PV10 25A gG</t>
  </si>
  <si>
    <t>pojistková patrona válcová PV10 32A gG</t>
  </si>
  <si>
    <t>jistič 1pól/ch.B/10kA/ 6A</t>
  </si>
  <si>
    <t>jistič 1pól/ch.B/10kA/ 10A</t>
  </si>
  <si>
    <t>Krycí lišta šedá, 219mm dl.</t>
  </si>
  <si>
    <t xml:space="preserve"> součet</t>
  </si>
  <si>
    <t>Stavební část</t>
  </si>
  <si>
    <t>Přípojka V a K</t>
  </si>
  <si>
    <t>Celkem soubor</t>
  </si>
  <si>
    <t>Elektroinstalace</t>
  </si>
  <si>
    <t xml:space="preserve">Datum: </t>
  </si>
  <si>
    <t>{83417857-c0db-4ef1-ad1a-7d785124399e}</t>
  </si>
  <si>
    <t>CS ÚRS</t>
  </si>
  <si>
    <t>Propojení kanalizace DN 200 do stávající šachty</t>
  </si>
  <si>
    <t>721173402</t>
  </si>
  <si>
    <t>Potrubí kanalizační plastové svodné systém KG DN 125</t>
  </si>
  <si>
    <t>2068309660</t>
  </si>
  <si>
    <t>16+4</t>
  </si>
  <si>
    <t>721173404</t>
  </si>
  <si>
    <t>Potrubí kanalizační plastové svodné systém KG DN 200</t>
  </si>
  <si>
    <t>-340181540</t>
  </si>
  <si>
    <t>Potrubí z plastových trub KG Systém (SN4) svodné (ležaté) DN 200</t>
  </si>
  <si>
    <t>894812003</t>
  </si>
  <si>
    <t>Revizní a čistící šachta z PP šachtové dno DN 400/125 pravý a levý přítok</t>
  </si>
  <si>
    <t>966601400</t>
  </si>
  <si>
    <t>894812032</t>
  </si>
  <si>
    <t>Revizní a čistící šachta z PP DN 400 šachtová roura korugovaná bez hrdla světlé hloubky 1500 mm</t>
  </si>
  <si>
    <t>-2059274698</t>
  </si>
  <si>
    <t>894812041</t>
  </si>
  <si>
    <t>Příplatek k rourám revizní a čistící šachty z PP DN 400 za uříznutí šachtové roury</t>
  </si>
  <si>
    <t>-1234312245</t>
  </si>
  <si>
    <t>894812062</t>
  </si>
  <si>
    <t>Revizní a čistící šachta z PP DN 400 poklop litinový s betonovým rámem pro zatížení 12,5 t</t>
  </si>
  <si>
    <t>1718995085</t>
  </si>
  <si>
    <t>894812316</t>
  </si>
  <si>
    <t>Revizní a čistící šachta z PP typ DN 600/200 šachtové dno průtočné 30°, 60°, 90°</t>
  </si>
  <si>
    <t>-457316160</t>
  </si>
  <si>
    <t>894812332</t>
  </si>
  <si>
    <t>Revizní a čistící šachta z PP DN 600 šachtová roura korugovaná světlé hloubky 2000 mm</t>
  </si>
  <si>
    <t>-1901914391</t>
  </si>
  <si>
    <t>Volnočasový areál Sladovka-sociální zařízení a parkoviště</t>
  </si>
  <si>
    <t>.</t>
  </si>
  <si>
    <t>Ing. Martin Kraus</t>
  </si>
  <si>
    <t xml:space="preserve">    888 - Mobiliář</t>
  </si>
  <si>
    <t>Dodávks s osazení odpadkových košů</t>
  </si>
  <si>
    <t>Dodávka a osazení stojanů na kola 4ks</t>
  </si>
  <si>
    <t>Dodávka a osazení parkových stolů</t>
  </si>
  <si>
    <t>úprava piliře u UMT - rozšíření</t>
  </si>
  <si>
    <t>592-3</t>
  </si>
  <si>
    <t>Podklad ze štěrkodrtě ŠD tl 200 mm</t>
  </si>
  <si>
    <t>Odstranění podkladu pl do 500 m2 z kameniva drceného tl 300 mm</t>
  </si>
  <si>
    <t>Zastřešení laviček dřevěná kce - odpočívadlo</t>
  </si>
  <si>
    <t>Uznatelné náklady</t>
  </si>
  <si>
    <t>Neuznatelné náklady</t>
  </si>
  <si>
    <t xml:space="preserve"> SO 05-4 Volnočasový areál Sladovka-sociální zařízení a parkoviště</t>
  </si>
  <si>
    <t>Prefa schodiště</t>
  </si>
  <si>
    <t>mb</t>
  </si>
  <si>
    <t>Dodávka - palisády 160/160-600 - lemování dlažby</t>
  </si>
  <si>
    <t>Dodávka podlahy -zámková dlažba - barevná (colrmix…) - plato + nájezdová rampa</t>
  </si>
  <si>
    <t>Betonové dlaždice přírodní 300 x 300 x 35 - okopový chodník okolo WC</t>
  </si>
  <si>
    <t>Provozní objekt - obsluha parkoviště  + sklad Worout-  8,15 x 4,65 m sestavený ze 2 buněk dodávka a montáž včetně vnitřní elektroinstalace a zařizovacích předmětů (zřizovacích předmětů - kuchyňská linka, sporák. Lednička, stůl, židle, skříńky, a pod.)</t>
  </si>
  <si>
    <t>Provozní objekt  WC  -  3,45 x 4,65 m sestavený ze 1 buňky dodávka a montáž včetně vnitřní elektroinstalace , zřizovacích předmětů - WC, umyvadla, , zástěny..)</t>
  </si>
  <si>
    <t>Kladení betonové dlažby komunikací pro pěší do lože z kameniva vel do 0,09 m2 plochy do 50 m2 včetně lože</t>
  </si>
  <si>
    <t>Obrubník zahradní   vel. 500 x 5 x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</si>
</sst>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%"/>
    <numFmt numFmtId="165" formatCode="dd\.mm\.yyyy"/>
    <numFmt numFmtId="166" formatCode="#,##0.00000"/>
    <numFmt numFmtId="167" formatCode="#,##0.000"/>
    <numFmt numFmtId="168" formatCode="000000000"/>
    <numFmt numFmtId="169" formatCode="#,##0\ &quot;Kč&quot;"/>
  </numFmts>
  <fonts count="71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Trebuchet MS"/>
      <family val="2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b/>
      <sz val="16"/>
      <name val="Trebuchet MS"/>
      <family val="2"/>
    </font>
    <font>
      <sz val="9"/>
      <color rgb="FF969696"/>
      <name val="Trebuchet MS"/>
      <family val="2"/>
    </font>
    <font>
      <b/>
      <sz val="12"/>
      <name val="Trebuchet MS"/>
      <family val="2"/>
    </font>
    <font>
      <sz val="9"/>
      <name val="Trebuchet MS"/>
      <family val="2"/>
    </font>
    <font>
      <b/>
      <sz val="10"/>
      <name val="Trebuchet MS"/>
      <family val="2"/>
    </font>
    <font>
      <b/>
      <sz val="12"/>
      <color rgb="FF960000"/>
      <name val="Trebuchet MS"/>
      <family val="2"/>
    </font>
    <font>
      <sz val="8"/>
      <color rgb="FF969696"/>
      <name val="Trebuchet MS"/>
      <family val="2"/>
    </font>
    <font>
      <b/>
      <sz val="12"/>
      <color rgb="FF800000"/>
      <name val="Trebuchet MS"/>
      <family val="2"/>
    </font>
    <font>
      <sz val="12"/>
      <color rgb="FF003366"/>
      <name val="Trebuchet MS"/>
      <family val="2"/>
    </font>
    <font>
      <sz val="10"/>
      <color rgb="FF003366"/>
      <name val="Trebuchet MS"/>
      <family val="2"/>
    </font>
    <font>
      <sz val="9"/>
      <color rgb="FF000000"/>
      <name val="Trebuchet MS"/>
      <family val="2"/>
    </font>
    <font>
      <b/>
      <sz val="8"/>
      <name val="Trebuchet MS"/>
      <family val="2"/>
    </font>
    <font>
      <sz val="8"/>
      <color rgb="FF003366"/>
      <name val="Trebuchet MS"/>
      <family val="2"/>
    </font>
    <font>
      <sz val="7"/>
      <color rgb="FF969696"/>
      <name val="Trebuchet MS"/>
      <family val="2"/>
    </font>
    <font>
      <sz val="7"/>
      <name val="Trebuchet MS"/>
      <family val="2"/>
    </font>
    <font>
      <sz val="8"/>
      <color rgb="FF505050"/>
      <name val="Trebuchet MS"/>
      <family val="2"/>
    </font>
    <font>
      <i/>
      <sz val="8"/>
      <color rgb="FF0000FF"/>
      <name val="Trebuchet MS"/>
      <family val="2"/>
    </font>
    <font>
      <b/>
      <sz val="14"/>
      <name val="Arial"/>
      <family val="2"/>
      <charset val="238"/>
    </font>
    <font>
      <sz val="10"/>
      <name val="Arial CE"/>
      <charset val="238"/>
    </font>
    <font>
      <b/>
      <sz val="10"/>
      <color theme="1"/>
      <name val="Times New Roman CE"/>
      <charset val="238"/>
    </font>
    <font>
      <sz val="11"/>
      <color theme="1"/>
      <name val="Times New Roman CE"/>
      <charset val="238"/>
    </font>
    <font>
      <b/>
      <sz val="16"/>
      <color theme="1"/>
      <name val="Times New Roman CE"/>
      <charset val="238"/>
    </font>
    <font>
      <b/>
      <sz val="12"/>
      <color theme="1"/>
      <name val="Times New Roman CE"/>
      <charset val="238"/>
    </font>
    <font>
      <b/>
      <sz val="11"/>
      <color theme="1"/>
      <name val="Times New Roman CE"/>
      <charset val="238"/>
    </font>
    <font>
      <b/>
      <sz val="14"/>
      <color theme="1"/>
      <name val="Times New Roman CE"/>
      <charset val="238"/>
    </font>
    <font>
      <sz val="14"/>
      <color theme="1"/>
      <name val="Times New Roman CE"/>
      <charset val="238"/>
    </font>
    <font>
      <b/>
      <sz val="11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u/>
      <sz val="11"/>
      <color theme="10"/>
      <name val="Calibri"/>
      <family val="2"/>
    </font>
    <font>
      <sz val="8"/>
      <color rgb="FF3366FF"/>
      <name val="Trebuchet MS"/>
      <family val="2"/>
    </font>
    <font>
      <sz val="8"/>
      <color rgb="FF96000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dotted">
        <color rgb="FF969696"/>
      </top>
      <bottom/>
      <diagonal/>
    </border>
    <border>
      <left/>
      <right style="thin">
        <color rgb="FF000000"/>
      </right>
      <top style="dotted">
        <color rgb="FF969696"/>
      </top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 style="dotted">
        <color rgb="FF969696"/>
      </bottom>
      <diagonal/>
    </border>
    <border>
      <left style="dotted">
        <color rgb="FF969696"/>
      </left>
      <right/>
      <top style="dotted">
        <color rgb="FF969696"/>
      </top>
      <bottom style="dotted">
        <color rgb="FF969696"/>
      </bottom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/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rgb="FF969696"/>
      </left>
      <right/>
      <top style="dotted">
        <color rgb="FF969696"/>
      </top>
      <bottom/>
      <diagonal/>
    </border>
    <border>
      <left/>
      <right style="dotted">
        <color rgb="FF969696"/>
      </right>
      <top style="dotted">
        <color rgb="FF969696"/>
      </top>
      <bottom/>
      <diagonal/>
    </border>
    <border>
      <left style="dotted">
        <color rgb="FF969696"/>
      </left>
      <right/>
      <top/>
      <bottom/>
      <diagonal/>
    </border>
    <border>
      <left/>
      <right style="dotted">
        <color rgb="FF969696"/>
      </right>
      <top/>
      <bottom/>
      <diagonal/>
    </border>
    <border>
      <left style="dotted">
        <color rgb="FF969696"/>
      </left>
      <right/>
      <top/>
      <bottom style="dotted">
        <color rgb="FF969696"/>
      </bottom>
      <diagonal/>
    </border>
    <border>
      <left/>
      <right style="dotted">
        <color rgb="FF969696"/>
      </right>
      <top/>
      <bottom style="dotted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medium">
        <color indexed="64"/>
      </bottom>
      <diagonal/>
    </border>
  </borders>
  <cellStyleXfs count="3">
    <xf numFmtId="0" fontId="0" fillId="0" borderId="0"/>
    <xf numFmtId="0" fontId="34" fillId="0" borderId="0" applyNumberFormat="0" applyFill="0" applyBorder="0" applyAlignment="0" applyProtection="0"/>
    <xf numFmtId="0" fontId="57" fillId="0" borderId="0"/>
  </cellStyleXfs>
  <cellXfs count="50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4" fontId="27" fillId="0" borderId="17" xfId="0" applyNumberFormat="1" applyFont="1" applyBorder="1" applyAlignment="1" applyProtection="1">
      <alignment vertical="center"/>
    </xf>
    <xf numFmtId="166" fontId="27" fillId="0" borderId="17" xfId="0" applyNumberFormat="1" applyFont="1" applyBorder="1" applyAlignment="1" applyProtection="1">
      <alignment vertical="center"/>
    </xf>
    <xf numFmtId="4" fontId="27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 applyProtection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 applyProtection="1">
      <alignment vertical="center"/>
    </xf>
    <xf numFmtId="0" fontId="23" fillId="6" borderId="0" xfId="0" applyFont="1" applyFill="1" applyBorder="1" applyAlignment="1" applyProtection="1">
      <alignment horizontal="left" vertical="center"/>
    </xf>
    <xf numFmtId="0" fontId="0" fillId="2" borderId="0" xfId="0" applyFill="1" applyProtection="1"/>
    <xf numFmtId="0" fontId="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33" fillId="0" borderId="25" xfId="0" applyFont="1" applyBorder="1" applyAlignment="1" applyProtection="1">
      <alignment horizontal="center" vertical="center"/>
    </xf>
    <xf numFmtId="49" fontId="33" fillId="0" borderId="25" xfId="0" applyNumberFormat="1" applyFont="1" applyBorder="1" applyAlignment="1" applyProtection="1">
      <alignment horizontal="left" vertical="center" wrapText="1"/>
    </xf>
    <xf numFmtId="0" fontId="33" fillId="0" borderId="25" xfId="0" applyFont="1" applyBorder="1" applyAlignment="1" applyProtection="1">
      <alignment horizontal="center" vertical="center" wrapText="1"/>
    </xf>
    <xf numFmtId="167" fontId="33" fillId="0" borderId="25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35" fillId="2" borderId="0" xfId="0" applyFont="1" applyFill="1"/>
    <xf numFmtId="0" fontId="35" fillId="0" borderId="0" xfId="0" applyFont="1"/>
    <xf numFmtId="0" fontId="35" fillId="0" borderId="0" xfId="0" applyFont="1" applyAlignment="1">
      <alignment horizontal="left" vertical="center"/>
    </xf>
    <xf numFmtId="0" fontId="35" fillId="0" borderId="1" xfId="0" applyFont="1" applyBorder="1"/>
    <xf numFmtId="0" fontId="35" fillId="0" borderId="2" xfId="0" applyFont="1" applyBorder="1"/>
    <xf numFmtId="0" fontId="35" fillId="0" borderId="3" xfId="0" applyFont="1" applyBorder="1"/>
    <xf numFmtId="0" fontId="35" fillId="0" borderId="4" xfId="0" applyFont="1" applyBorder="1"/>
    <xf numFmtId="0" fontId="39" fillId="0" borderId="0" xfId="0" applyFont="1" applyBorder="1" applyAlignment="1">
      <alignment horizontal="left" vertical="center"/>
    </xf>
    <xf numFmtId="0" fontId="35" fillId="0" borderId="5" xfId="0" applyFont="1" applyBorder="1"/>
    <xf numFmtId="0" fontId="40" fillId="0" borderId="0" xfId="0" applyFont="1" applyBorder="1" applyAlignment="1">
      <alignment horizontal="left" vertical="center"/>
    </xf>
    <xf numFmtId="0" fontId="35" fillId="0" borderId="4" xfId="0" applyFont="1" applyBorder="1" applyAlignment="1">
      <alignment vertical="center"/>
    </xf>
    <xf numFmtId="0" fontId="35" fillId="0" borderId="5" xfId="0" applyFont="1" applyBorder="1" applyAlignment="1">
      <alignment vertical="center"/>
    </xf>
    <xf numFmtId="0" fontId="42" fillId="0" borderId="0" xfId="0" applyFont="1" applyBorder="1" applyAlignment="1">
      <alignment horizontal="left" vertical="center"/>
    </xf>
    <xf numFmtId="165" fontId="42" fillId="0" borderId="0" xfId="0" applyNumberFormat="1" applyFont="1" applyBorder="1" applyAlignment="1">
      <alignment horizontal="left" vertical="center"/>
    </xf>
    <xf numFmtId="0" fontId="35" fillId="0" borderId="0" xfId="0" applyFont="1" applyAlignment="1">
      <alignment vertical="center" wrapText="1"/>
    </xf>
    <xf numFmtId="0" fontId="35" fillId="0" borderId="4" xfId="0" applyFont="1" applyBorder="1" applyAlignment="1">
      <alignment vertical="center" wrapText="1"/>
    </xf>
    <xf numFmtId="0" fontId="35" fillId="0" borderId="5" xfId="0" applyFont="1" applyBorder="1" applyAlignment="1">
      <alignment vertical="center" wrapText="1"/>
    </xf>
    <xf numFmtId="0" fontId="35" fillId="0" borderId="26" xfId="0" applyFont="1" applyBorder="1" applyAlignment="1">
      <alignment vertical="center"/>
    </xf>
    <xf numFmtId="0" fontId="35" fillId="0" borderId="27" xfId="0" applyFont="1" applyBorder="1" applyAlignment="1">
      <alignment vertical="center"/>
    </xf>
    <xf numFmtId="0" fontId="43" fillId="0" borderId="0" xfId="0" applyFont="1" applyBorder="1" applyAlignment="1">
      <alignment horizontal="left" vertical="center"/>
    </xf>
    <xf numFmtId="4" fontId="44" fillId="0" borderId="0" xfId="0" applyNumberFormat="1" applyFont="1" applyBorder="1" applyAlignment="1">
      <alignment vertical="center"/>
    </xf>
    <xf numFmtId="0" fontId="45" fillId="0" borderId="0" xfId="0" applyFont="1" applyBorder="1" applyAlignment="1">
      <alignment horizontal="right" vertical="center"/>
    </xf>
    <xf numFmtId="0" fontId="45" fillId="0" borderId="0" xfId="0" applyFont="1" applyBorder="1" applyAlignment="1">
      <alignment horizontal="left" vertical="center"/>
    </xf>
    <xf numFmtId="4" fontId="45" fillId="0" borderId="0" xfId="0" applyNumberFormat="1" applyFont="1" applyBorder="1" applyAlignment="1">
      <alignment vertical="center"/>
    </xf>
    <xf numFmtId="0" fontId="35" fillId="6" borderId="0" xfId="0" applyFont="1" applyFill="1" applyBorder="1" applyAlignment="1">
      <alignment vertical="center"/>
    </xf>
    <xf numFmtId="0" fontId="41" fillId="6" borderId="28" xfId="0" applyFont="1" applyFill="1" applyBorder="1" applyAlignment="1">
      <alignment horizontal="left" vertical="center"/>
    </xf>
    <xf numFmtId="0" fontId="35" fillId="6" borderId="29" xfId="0" applyFont="1" applyFill="1" applyBorder="1" applyAlignment="1">
      <alignment vertical="center"/>
    </xf>
    <xf numFmtId="0" fontId="41" fillId="6" borderId="29" xfId="0" applyFont="1" applyFill="1" applyBorder="1" applyAlignment="1">
      <alignment horizontal="right" vertical="center"/>
    </xf>
    <xf numFmtId="0" fontId="41" fillId="6" borderId="29" xfId="0" applyFont="1" applyFill="1" applyBorder="1" applyAlignment="1">
      <alignment horizontal="center" vertical="center"/>
    </xf>
    <xf numFmtId="4" fontId="41" fillId="6" borderId="29" xfId="0" applyNumberFormat="1" applyFont="1" applyFill="1" applyBorder="1" applyAlignment="1">
      <alignment vertical="center"/>
    </xf>
    <xf numFmtId="0" fontId="35" fillId="6" borderId="30" xfId="0" applyFont="1" applyFill="1" applyBorder="1" applyAlignment="1">
      <alignment vertical="center"/>
    </xf>
    <xf numFmtId="0" fontId="35" fillId="0" borderId="19" xfId="0" applyFont="1" applyBorder="1" applyAlignment="1">
      <alignment vertical="center"/>
    </xf>
    <xf numFmtId="0" fontId="35" fillId="0" borderId="20" xfId="0" applyFont="1" applyBorder="1" applyAlignment="1">
      <alignment vertical="center"/>
    </xf>
    <xf numFmtId="0" fontId="35" fillId="0" borderId="21" xfId="0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0" fontId="35" fillId="0" borderId="2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42" fillId="6" borderId="0" xfId="0" applyFont="1" applyFill="1" applyBorder="1" applyAlignment="1">
      <alignment horizontal="left" vertical="center"/>
    </xf>
    <xf numFmtId="0" fontId="42" fillId="6" borderId="0" xfId="0" applyFont="1" applyFill="1" applyBorder="1" applyAlignment="1">
      <alignment horizontal="right" vertical="center"/>
    </xf>
    <xf numFmtId="0" fontId="35" fillId="6" borderId="5" xfId="0" applyFont="1" applyFill="1" applyBorder="1" applyAlignment="1">
      <alignment vertical="center"/>
    </xf>
    <xf numFmtId="0" fontId="46" fillId="0" borderId="0" xfId="0" applyFont="1" applyBorder="1" applyAlignment="1">
      <alignment horizontal="left" vertical="center"/>
    </xf>
    <xf numFmtId="0" fontId="47" fillId="0" borderId="0" xfId="0" applyFont="1" applyAlignment="1">
      <alignment vertical="center"/>
    </xf>
    <xf numFmtId="0" fontId="47" fillId="0" borderId="4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47" fillId="0" borderId="31" xfId="0" applyFont="1" applyBorder="1" applyAlignment="1">
      <alignment horizontal="left" vertical="center"/>
    </xf>
    <xf numFmtId="0" fontId="47" fillId="0" borderId="31" xfId="0" applyFont="1" applyBorder="1" applyAlignment="1">
      <alignment vertical="center"/>
    </xf>
    <xf numFmtId="4" fontId="47" fillId="0" borderId="31" xfId="0" applyNumberFormat="1" applyFont="1" applyBorder="1" applyAlignment="1">
      <alignment vertical="center"/>
    </xf>
    <xf numFmtId="0" fontId="47" fillId="0" borderId="5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48" fillId="0" borderId="4" xfId="0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48" fillId="0" borderId="31" xfId="0" applyFont="1" applyBorder="1" applyAlignment="1">
      <alignment horizontal="left" vertical="center"/>
    </xf>
    <xf numFmtId="0" fontId="48" fillId="0" borderId="31" xfId="0" applyFont="1" applyBorder="1" applyAlignment="1">
      <alignment vertical="center"/>
    </xf>
    <xf numFmtId="4" fontId="48" fillId="0" borderId="31" xfId="0" applyNumberFormat="1" applyFont="1" applyBorder="1" applyAlignment="1">
      <alignment vertical="center"/>
    </xf>
    <xf numFmtId="0" fontId="48" fillId="0" borderId="5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165" fontId="42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42" fillId="6" borderId="32" xfId="0" applyFont="1" applyFill="1" applyBorder="1" applyAlignment="1">
      <alignment horizontal="center" vertical="center" wrapText="1"/>
    </xf>
    <xf numFmtId="0" fontId="42" fillId="6" borderId="33" xfId="0" applyFont="1" applyFill="1" applyBorder="1" applyAlignment="1">
      <alignment horizontal="center" vertical="center" wrapText="1"/>
    </xf>
    <xf numFmtId="0" fontId="42" fillId="6" borderId="34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4" fontId="44" fillId="0" borderId="0" xfId="0" applyNumberFormat="1" applyFont="1" applyAlignment="1"/>
    <xf numFmtId="4" fontId="50" fillId="0" borderId="0" xfId="0" applyNumberFormat="1" applyFont="1" applyAlignment="1">
      <alignment vertical="center"/>
    </xf>
    <xf numFmtId="0" fontId="51" fillId="0" borderId="0" xfId="0" applyFont="1" applyAlignment="1"/>
    <xf numFmtId="0" fontId="51" fillId="0" borderId="4" xfId="0" applyFont="1" applyBorder="1" applyAlignment="1"/>
    <xf numFmtId="0" fontId="51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4" fontId="47" fillId="0" borderId="0" xfId="0" applyNumberFormat="1" applyFont="1" applyAlignment="1"/>
    <xf numFmtId="0" fontId="51" fillId="0" borderId="0" xfId="0" applyFont="1" applyAlignment="1">
      <alignment horizontal="center"/>
    </xf>
    <xf numFmtId="4" fontId="51" fillId="0" borderId="0" xfId="0" applyNumberFormat="1" applyFont="1" applyAlignment="1">
      <alignment vertical="center"/>
    </xf>
    <xf numFmtId="0" fontId="51" fillId="0" borderId="0" xfId="0" applyFont="1" applyBorder="1" applyAlignment="1">
      <alignment horizontal="left"/>
    </xf>
    <xf numFmtId="0" fontId="48" fillId="0" borderId="0" xfId="0" applyFont="1" applyBorder="1" applyAlignment="1">
      <alignment horizontal="left"/>
    </xf>
    <xf numFmtId="4" fontId="48" fillId="0" borderId="0" xfId="0" applyNumberFormat="1" applyFont="1" applyBorder="1" applyAlignment="1"/>
    <xf numFmtId="0" fontId="35" fillId="0" borderId="4" xfId="0" applyFont="1" applyBorder="1" applyAlignment="1" applyProtection="1">
      <alignment vertical="center"/>
      <protection locked="0"/>
    </xf>
    <xf numFmtId="0" fontId="35" fillId="0" borderId="35" xfId="0" applyFont="1" applyBorder="1" applyAlignment="1" applyProtection="1">
      <alignment horizontal="center" vertical="center"/>
      <protection locked="0"/>
    </xf>
    <xf numFmtId="49" fontId="35" fillId="0" borderId="35" xfId="0" applyNumberFormat="1" applyFont="1" applyBorder="1" applyAlignment="1" applyProtection="1">
      <alignment horizontal="left" vertical="center" wrapText="1"/>
      <protection locked="0"/>
    </xf>
    <xf numFmtId="0" fontId="35" fillId="0" borderId="35" xfId="0" applyFont="1" applyBorder="1" applyAlignment="1" applyProtection="1">
      <alignment horizontal="left" vertical="center" wrapText="1"/>
      <protection locked="0"/>
    </xf>
    <xf numFmtId="0" fontId="35" fillId="0" borderId="35" xfId="0" applyFont="1" applyBorder="1" applyAlignment="1" applyProtection="1">
      <alignment horizontal="center" vertical="center" wrapText="1"/>
      <protection locked="0"/>
    </xf>
    <xf numFmtId="167" fontId="35" fillId="0" borderId="35" xfId="0" applyNumberFormat="1" applyFont="1" applyBorder="1" applyAlignment="1" applyProtection="1">
      <alignment vertical="center"/>
      <protection locked="0"/>
    </xf>
    <xf numFmtId="4" fontId="35" fillId="0" borderId="35" xfId="0" applyNumberFormat="1" applyFont="1" applyBorder="1" applyAlignment="1" applyProtection="1">
      <alignment vertical="center"/>
      <protection locked="0"/>
    </xf>
    <xf numFmtId="4" fontId="35" fillId="0" borderId="0" xfId="0" applyNumberFormat="1" applyFont="1" applyAlignment="1">
      <alignment vertical="center"/>
    </xf>
    <xf numFmtId="0" fontId="52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 wrapText="1"/>
    </xf>
    <xf numFmtId="0" fontId="54" fillId="0" borderId="0" xfId="0" applyFont="1" applyAlignment="1">
      <alignment vertical="center"/>
    </xf>
    <xf numFmtId="0" fontId="54" fillId="0" borderId="4" xfId="0" applyFont="1" applyBorder="1" applyAlignment="1">
      <alignment vertical="center"/>
    </xf>
    <xf numFmtId="0" fontId="52" fillId="0" borderId="0" xfId="0" applyFont="1" applyBorder="1" applyAlignment="1">
      <alignment horizontal="left" vertical="center"/>
    </xf>
    <xf numFmtId="0" fontId="54" fillId="0" borderId="0" xfId="0" applyFont="1" applyBorder="1" applyAlignment="1">
      <alignment horizontal="left" vertical="center"/>
    </xf>
    <xf numFmtId="0" fontId="54" fillId="0" borderId="0" xfId="0" applyFont="1" applyBorder="1" applyAlignment="1">
      <alignment horizontal="left" vertical="center" wrapText="1"/>
    </xf>
    <xf numFmtId="167" fontId="54" fillId="0" borderId="0" xfId="0" applyNumberFormat="1" applyFont="1" applyBorder="1" applyAlignment="1">
      <alignment vertical="center"/>
    </xf>
    <xf numFmtId="0" fontId="54" fillId="0" borderId="0" xfId="0" applyFont="1" applyAlignment="1">
      <alignment horizontal="left" vertical="center"/>
    </xf>
    <xf numFmtId="0" fontId="55" fillId="0" borderId="35" xfId="0" applyFont="1" applyBorder="1" applyAlignment="1" applyProtection="1">
      <alignment horizontal="center" vertical="center"/>
      <protection locked="0"/>
    </xf>
    <xf numFmtId="49" fontId="55" fillId="0" borderId="35" xfId="0" applyNumberFormat="1" applyFont="1" applyBorder="1" applyAlignment="1" applyProtection="1">
      <alignment horizontal="left" vertical="center" wrapText="1"/>
      <protection locked="0"/>
    </xf>
    <xf numFmtId="0" fontId="55" fillId="0" borderId="35" xfId="0" applyFont="1" applyBorder="1" applyAlignment="1" applyProtection="1">
      <alignment horizontal="left" vertical="center" wrapText="1"/>
      <protection locked="0"/>
    </xf>
    <xf numFmtId="0" fontId="55" fillId="0" borderId="35" xfId="0" applyFont="1" applyBorder="1" applyAlignment="1" applyProtection="1">
      <alignment horizontal="center" vertical="center" wrapText="1"/>
      <protection locked="0"/>
    </xf>
    <xf numFmtId="167" fontId="55" fillId="0" borderId="35" xfId="0" applyNumberFormat="1" applyFont="1" applyBorder="1" applyAlignment="1" applyProtection="1">
      <alignment vertical="center"/>
      <protection locked="0"/>
    </xf>
    <xf numFmtId="4" fontId="55" fillId="0" borderId="35" xfId="0" applyNumberFormat="1" applyFont="1" applyBorder="1" applyAlignment="1" applyProtection="1">
      <alignment vertical="center"/>
      <protection locked="0"/>
    </xf>
    <xf numFmtId="0" fontId="53" fillId="0" borderId="0" xfId="0" applyFont="1" applyBorder="1" applyAlignment="1">
      <alignment horizontal="left" vertical="center" wrapText="1"/>
    </xf>
    <xf numFmtId="0" fontId="35" fillId="0" borderId="0" xfId="0" applyFont="1" applyAlignment="1"/>
    <xf numFmtId="0" fontId="58" fillId="0" borderId="0" xfId="0" applyFont="1"/>
    <xf numFmtId="0" fontId="58" fillId="0" borderId="0" xfId="0" quotePrefix="1" applyFont="1"/>
    <xf numFmtId="0" fontId="58" fillId="0" borderId="0" xfId="0" applyFont="1" applyAlignment="1">
      <alignment horizontal="center"/>
    </xf>
    <xf numFmtId="0" fontId="59" fillId="0" borderId="0" xfId="0" applyFont="1"/>
    <xf numFmtId="0" fontId="60" fillId="0" borderId="0" xfId="0" applyFont="1" applyAlignment="1">
      <alignment vertical="center"/>
    </xf>
    <xf numFmtId="0" fontId="60" fillId="0" borderId="0" xfId="0" applyFont="1" applyAlignment="1">
      <alignment horizontal="center" vertical="center"/>
    </xf>
    <xf numFmtId="0" fontId="59" fillId="0" borderId="37" xfId="0" applyFont="1" applyBorder="1"/>
    <xf numFmtId="168" fontId="59" fillId="0" borderId="37" xfId="0" applyNumberFormat="1" applyFont="1" applyBorder="1"/>
    <xf numFmtId="2" fontId="59" fillId="0" borderId="37" xfId="0" applyNumberFormat="1" applyFont="1" applyBorder="1"/>
    <xf numFmtId="0" fontId="59" fillId="0" borderId="37" xfId="0" applyFont="1" applyBorder="1" applyAlignment="1">
      <alignment horizontal="center"/>
    </xf>
    <xf numFmtId="0" fontId="61" fillId="0" borderId="0" xfId="0" applyFont="1"/>
    <xf numFmtId="168" fontId="61" fillId="0" borderId="0" xfId="0" applyNumberFormat="1" applyFont="1"/>
    <xf numFmtId="2" fontId="61" fillId="0" borderId="0" xfId="0" applyNumberFormat="1" applyFont="1"/>
    <xf numFmtId="0" fontId="61" fillId="0" borderId="0" xfId="0" applyFont="1" applyAlignment="1">
      <alignment horizontal="center"/>
    </xf>
    <xf numFmtId="168" fontId="59" fillId="0" borderId="0" xfId="0" applyNumberFormat="1" applyFont="1"/>
    <xf numFmtId="49" fontId="59" fillId="0" borderId="0" xfId="0" applyNumberFormat="1" applyFont="1"/>
    <xf numFmtId="2" fontId="59" fillId="0" borderId="0" xfId="0" applyNumberFormat="1" applyFont="1"/>
    <xf numFmtId="49" fontId="59" fillId="0" borderId="0" xfId="0" applyNumberFormat="1" applyFont="1" applyAlignment="1">
      <alignment horizontal="center"/>
    </xf>
    <xf numFmtId="0" fontId="59" fillId="0" borderId="36" xfId="0" applyFont="1" applyBorder="1"/>
    <xf numFmtId="168" fontId="59" fillId="0" borderId="36" xfId="0" applyNumberFormat="1" applyFont="1" applyBorder="1"/>
    <xf numFmtId="49" fontId="59" fillId="0" borderId="36" xfId="0" applyNumberFormat="1" applyFont="1" applyBorder="1"/>
    <xf numFmtId="2" fontId="59" fillId="0" borderId="36" xfId="0" applyNumberFormat="1" applyFont="1" applyBorder="1"/>
    <xf numFmtId="49" fontId="59" fillId="0" borderId="36" xfId="0" applyNumberFormat="1" applyFont="1" applyBorder="1" applyAlignment="1">
      <alignment horizontal="center"/>
    </xf>
    <xf numFmtId="0" fontId="62" fillId="0" borderId="0" xfId="0" applyFont="1"/>
    <xf numFmtId="168" fontId="62" fillId="0" borderId="0" xfId="0" applyNumberFormat="1" applyFont="1"/>
    <xf numFmtId="49" fontId="62" fillId="0" borderId="0" xfId="0" applyNumberFormat="1" applyFont="1"/>
    <xf numFmtId="2" fontId="62" fillId="0" borderId="0" xfId="0" applyNumberFormat="1" applyFont="1"/>
    <xf numFmtId="49" fontId="62" fillId="0" borderId="0" xfId="0" applyNumberFormat="1" applyFont="1" applyAlignment="1">
      <alignment horizontal="center"/>
    </xf>
    <xf numFmtId="49" fontId="61" fillId="0" borderId="0" xfId="0" applyNumberFormat="1" applyFont="1"/>
    <xf numFmtId="49" fontId="61" fillId="0" borderId="0" xfId="0" applyNumberFormat="1" applyFont="1" applyAlignment="1">
      <alignment horizontal="center"/>
    </xf>
    <xf numFmtId="0" fontId="62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vertical="top"/>
    </xf>
    <xf numFmtId="0" fontId="63" fillId="0" borderId="0" xfId="0" quotePrefix="1" applyFont="1"/>
    <xf numFmtId="0" fontId="63" fillId="0" borderId="0" xfId="0" applyFont="1"/>
    <xf numFmtId="0" fontId="63" fillId="0" borderId="0" xfId="0" applyFont="1" applyAlignment="1">
      <alignment horizontal="center"/>
    </xf>
    <xf numFmtId="0" fontId="64" fillId="0" borderId="0" xfId="0" applyFont="1"/>
    <xf numFmtId="169" fontId="58" fillId="0" borderId="0" xfId="0" applyNumberFormat="1" applyFont="1"/>
    <xf numFmtId="169" fontId="63" fillId="0" borderId="0" xfId="0" applyNumberFormat="1" applyFont="1"/>
    <xf numFmtId="169" fontId="60" fillId="0" borderId="0" xfId="0" applyNumberFormat="1" applyFont="1" applyAlignment="1">
      <alignment vertical="center"/>
    </xf>
    <xf numFmtId="169" fontId="59" fillId="0" borderId="37" xfId="0" applyNumberFormat="1" applyFont="1" applyBorder="1"/>
    <xf numFmtId="169" fontId="61" fillId="0" borderId="0" xfId="0" applyNumberFormat="1" applyFont="1"/>
    <xf numFmtId="169" fontId="59" fillId="0" borderId="0" xfId="0" applyNumberFormat="1" applyFont="1"/>
    <xf numFmtId="169" fontId="59" fillId="0" borderId="36" xfId="0" applyNumberFormat="1" applyFont="1" applyBorder="1"/>
    <xf numFmtId="169" fontId="62" fillId="0" borderId="0" xfId="0" applyNumberFormat="1" applyFont="1"/>
    <xf numFmtId="169" fontId="60" fillId="0" borderId="0" xfId="0" applyNumberFormat="1" applyFont="1" applyAlignment="1">
      <alignment vertical="top"/>
    </xf>
    <xf numFmtId="0" fontId="56" fillId="0" borderId="0" xfId="0" applyFont="1" applyBorder="1" applyAlignment="1">
      <alignment vertical="top" wrapText="1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6" borderId="0" xfId="0" applyFont="1" applyFill="1" applyBorder="1" applyAlignment="1" applyProtection="1">
      <alignment vertical="center"/>
    </xf>
    <xf numFmtId="0" fontId="0" fillId="0" borderId="0" xfId="0"/>
    <xf numFmtId="0" fontId="35" fillId="0" borderId="0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Border="1"/>
    <xf numFmtId="0" fontId="35" fillId="0" borderId="0" xfId="0" applyFont="1" applyBorder="1" applyAlignment="1">
      <alignment vertical="center" wrapText="1"/>
    </xf>
    <xf numFmtId="0" fontId="35" fillId="2" borderId="0" xfId="0" applyFont="1" applyFill="1" applyProtection="1"/>
    <xf numFmtId="0" fontId="36" fillId="2" borderId="0" xfId="0" applyFont="1" applyFill="1" applyAlignment="1" applyProtection="1">
      <alignment vertical="center"/>
    </xf>
    <xf numFmtId="0" fontId="37" fillId="2" borderId="0" xfId="0" applyFont="1" applyFill="1" applyAlignment="1" applyProtection="1">
      <alignment horizontal="left" vertical="center"/>
    </xf>
    <xf numFmtId="0" fontId="38" fillId="2" borderId="0" xfId="1" applyFont="1" applyFill="1" applyAlignment="1" applyProtection="1">
      <alignment vertical="center"/>
    </xf>
    <xf numFmtId="0" fontId="68" fillId="2" borderId="0" xfId="1" applyFont="1" applyFill="1" applyProtection="1"/>
    <xf numFmtId="0" fontId="69" fillId="0" borderId="0" xfId="0" applyFont="1" applyAlignment="1">
      <alignment horizontal="left" vertical="center"/>
    </xf>
    <xf numFmtId="164" fontId="45" fillId="0" borderId="0" xfId="0" applyNumberFormat="1" applyFont="1" applyBorder="1" applyAlignment="1">
      <alignment horizontal="right" vertical="center"/>
    </xf>
    <xf numFmtId="0" fontId="49" fillId="6" borderId="33" xfId="0" applyFont="1" applyFill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 wrapText="1"/>
    </xf>
    <xf numFmtId="0" fontId="40" fillId="0" borderId="33" xfId="0" applyFont="1" applyBorder="1" applyAlignment="1">
      <alignment horizontal="center" vertical="center" wrapText="1"/>
    </xf>
    <xf numFmtId="0" fontId="40" fillId="0" borderId="34" xfId="0" applyFont="1" applyBorder="1" applyAlignment="1">
      <alignment horizontal="center" vertical="center" wrapText="1"/>
    </xf>
    <xf numFmtId="0" fontId="35" fillId="0" borderId="38" xfId="0" applyFont="1" applyBorder="1" applyAlignment="1">
      <alignment vertical="center"/>
    </xf>
    <xf numFmtId="166" fontId="70" fillId="0" borderId="26" xfId="0" applyNumberFormat="1" applyFont="1" applyBorder="1" applyAlignment="1"/>
    <xf numFmtId="166" fontId="70" fillId="0" borderId="39" xfId="0" applyNumberFormat="1" applyFont="1" applyBorder="1" applyAlignment="1"/>
    <xf numFmtId="0" fontId="51" fillId="0" borderId="40" xfId="0" applyFont="1" applyBorder="1" applyAlignment="1"/>
    <xf numFmtId="0" fontId="51" fillId="0" borderId="0" xfId="0" applyFont="1" applyBorder="1" applyAlignment="1"/>
    <xf numFmtId="166" fontId="51" fillId="0" borderId="0" xfId="0" applyNumberFormat="1" applyFont="1" applyBorder="1" applyAlignment="1"/>
    <xf numFmtId="166" fontId="51" fillId="0" borderId="41" xfId="0" applyNumberFormat="1" applyFont="1" applyBorder="1" applyAlignment="1"/>
    <xf numFmtId="0" fontId="45" fillId="0" borderId="35" xfId="0" applyFont="1" applyBorder="1" applyAlignment="1">
      <alignment horizontal="left" vertical="center"/>
    </xf>
    <xf numFmtId="0" fontId="45" fillId="0" borderId="0" xfId="0" applyFont="1" applyBorder="1" applyAlignment="1">
      <alignment horizontal="center" vertical="center"/>
    </xf>
    <xf numFmtId="166" fontId="45" fillId="0" borderId="0" xfId="0" applyNumberFormat="1" applyFont="1" applyBorder="1" applyAlignment="1">
      <alignment vertical="center"/>
    </xf>
    <xf numFmtId="166" fontId="45" fillId="0" borderId="41" xfId="0" applyNumberFormat="1" applyFont="1" applyBorder="1" applyAlignment="1">
      <alignment vertical="center"/>
    </xf>
    <xf numFmtId="0" fontId="35" fillId="0" borderId="40" xfId="0" applyFont="1" applyBorder="1" applyAlignment="1">
      <alignment vertical="center"/>
    </xf>
    <xf numFmtId="0" fontId="35" fillId="0" borderId="41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5" fillId="0" borderId="4" xfId="0" applyFont="1" applyBorder="1" applyAlignment="1">
      <alignment vertical="center"/>
    </xf>
    <xf numFmtId="0" fontId="55" fillId="0" borderId="35" xfId="0" applyFont="1" applyBorder="1" applyAlignment="1">
      <alignment horizontal="left" vertical="center"/>
    </xf>
    <xf numFmtId="0" fontId="55" fillId="0" borderId="0" xfId="0" applyFont="1" applyBorder="1" applyAlignment="1">
      <alignment horizontal="center" vertical="center"/>
    </xf>
    <xf numFmtId="0" fontId="35" fillId="0" borderId="42" xfId="0" applyFont="1" applyBorder="1" applyAlignment="1">
      <alignment vertical="center"/>
    </xf>
    <xf numFmtId="0" fontId="35" fillId="0" borderId="31" xfId="0" applyFont="1" applyBorder="1" applyAlignment="1">
      <alignment vertical="center"/>
    </xf>
    <xf numFmtId="0" fontId="35" fillId="0" borderId="43" xfId="0" applyFont="1" applyBorder="1" applyAlignment="1">
      <alignment vertical="center"/>
    </xf>
    <xf numFmtId="0" fontId="0" fillId="0" borderId="0" xfId="0"/>
    <xf numFmtId="165" fontId="2" fillId="0" borderId="0" xfId="0" applyNumberFormat="1" applyFont="1" applyBorder="1" applyAlignment="1" applyProtection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14" fontId="2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164" fontId="1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0" fillId="0" borderId="0" xfId="0"/>
    <xf numFmtId="0" fontId="0" fillId="0" borderId="0" xfId="0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6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" fillId="4" borderId="14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vertical="center"/>
    </xf>
    <xf numFmtId="0" fontId="0" fillId="0" borderId="44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49" fontId="0" fillId="0" borderId="25" xfId="0" applyNumberFormat="1" applyFont="1" applyFill="1" applyBorder="1" applyAlignment="1" applyProtection="1">
      <alignment horizontal="left" vertical="center" wrapText="1"/>
    </xf>
    <xf numFmtId="0" fontId="0" fillId="0" borderId="25" xfId="0" applyFont="1" applyFill="1" applyBorder="1" applyAlignment="1" applyProtection="1">
      <alignment horizontal="center" vertical="center" wrapText="1"/>
    </xf>
    <xf numFmtId="167" fontId="0" fillId="0" borderId="25" xfId="0" applyNumberFormat="1" applyFont="1" applyFill="1" applyBorder="1" applyAlignment="1" applyProtection="1">
      <alignment vertical="center"/>
    </xf>
    <xf numFmtId="0" fontId="0" fillId="0" borderId="5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center" vertical="center"/>
    </xf>
    <xf numFmtId="49" fontId="33" fillId="0" borderId="0" xfId="0" applyNumberFormat="1" applyFont="1" applyBorder="1" applyAlignment="1" applyProtection="1">
      <alignment horizontal="left" vertical="center" wrapText="1"/>
    </xf>
    <xf numFmtId="0" fontId="33" fillId="0" borderId="0" xfId="0" applyFont="1" applyBorder="1" applyAlignment="1" applyProtection="1">
      <alignment horizontal="center" vertical="center" wrapText="1"/>
    </xf>
    <xf numFmtId="167" fontId="33" fillId="0" borderId="0" xfId="0" applyNumberFormat="1" applyFont="1" applyBorder="1" applyAlignment="1" applyProtection="1">
      <alignment vertical="center"/>
    </xf>
    <xf numFmtId="49" fontId="33" fillId="7" borderId="25" xfId="0" applyNumberFormat="1" applyFont="1" applyFill="1" applyBorder="1" applyAlignment="1" applyProtection="1">
      <alignment horizontal="left" vertical="center" wrapText="1"/>
    </xf>
    <xf numFmtId="0" fontId="33" fillId="7" borderId="25" xfId="0" applyFont="1" applyFill="1" applyBorder="1" applyAlignment="1" applyProtection="1">
      <alignment horizontal="center" vertical="center" wrapText="1"/>
    </xf>
    <xf numFmtId="167" fontId="33" fillId="7" borderId="25" xfId="0" applyNumberFormat="1" applyFont="1" applyFill="1" applyBorder="1" applyAlignment="1" applyProtection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16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top" wrapText="1"/>
    </xf>
    <xf numFmtId="49" fontId="21" fillId="0" borderId="0" xfId="0" applyNumberFormat="1" applyFont="1" applyFill="1" applyBorder="1" applyAlignment="1" applyProtection="1">
      <alignment horizontal="left" vertical="center"/>
      <protection locked="0"/>
    </xf>
    <xf numFmtId="49" fontId="21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9" fillId="0" borderId="0" xfId="0" applyNumberFormat="1" applyFont="1" applyBorder="1" applyAlignment="1" applyProtection="1">
      <alignment vertical="center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horizontal="right" vertical="center"/>
    </xf>
    <xf numFmtId="4" fontId="67" fillId="0" borderId="0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0" fontId="65" fillId="0" borderId="0" xfId="0" applyFont="1" applyBorder="1" applyAlignment="1" applyProtection="1">
      <alignment horizontal="left" vertical="center" wrapText="1"/>
    </xf>
    <xf numFmtId="0" fontId="25" fillId="0" borderId="0" xfId="0" applyFont="1" applyBorder="1" applyAlignment="1" applyProtection="1">
      <alignment horizontal="left" vertical="center" wrapText="1"/>
    </xf>
    <xf numFmtId="4" fontId="26" fillId="0" borderId="0" xfId="0" applyNumberFormat="1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66" fillId="4" borderId="0" xfId="0" applyNumberFormat="1" applyFont="1" applyFill="1" applyBorder="1" applyAlignment="1" applyProtection="1">
      <alignment vertical="center"/>
      <protection locked="0"/>
    </xf>
    <xf numFmtId="4" fontId="23" fillId="6" borderId="0" xfId="0" applyNumberFormat="1" applyFont="1" applyFill="1" applyBorder="1" applyAlignment="1" applyProtection="1">
      <alignment vertical="center"/>
    </xf>
    <xf numFmtId="4" fontId="66" fillId="0" borderId="0" xfId="0" applyNumberFormat="1" applyFont="1" applyBorder="1" applyAlignment="1" applyProtection="1">
      <alignment vertical="center"/>
    </xf>
    <xf numFmtId="0" fontId="0" fillId="0" borderId="25" xfId="0" applyFont="1" applyFill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0" fontId="33" fillId="0" borderId="25" xfId="0" applyFont="1" applyBorder="1" applyAlignment="1" applyProtection="1">
      <alignment horizontal="left" vertical="center" wrapText="1"/>
    </xf>
    <xf numFmtId="4" fontId="33" fillId="4" borderId="25" xfId="0" applyNumberFormat="1" applyFont="1" applyFill="1" applyBorder="1" applyAlignment="1" applyProtection="1">
      <alignment vertical="center"/>
      <protection locked="0"/>
    </xf>
    <xf numFmtId="4" fontId="33" fillId="4" borderId="25" xfId="0" applyNumberFormat="1" applyFont="1" applyFill="1" applyBorder="1" applyAlignment="1" applyProtection="1">
      <alignment vertical="center"/>
    </xf>
    <xf numFmtId="4" fontId="33" fillId="0" borderId="25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33" fillId="7" borderId="22" xfId="0" applyFont="1" applyFill="1" applyBorder="1" applyAlignment="1" applyProtection="1">
      <alignment horizontal="left" vertical="center" wrapText="1"/>
    </xf>
    <xf numFmtId="0" fontId="33" fillId="7" borderId="23" xfId="0" applyFont="1" applyFill="1" applyBorder="1" applyAlignment="1" applyProtection="1">
      <alignment horizontal="left" vertical="center" wrapText="1"/>
    </xf>
    <xf numFmtId="0" fontId="33" fillId="7" borderId="24" xfId="0" applyFont="1" applyFill="1" applyBorder="1" applyAlignment="1" applyProtection="1">
      <alignment horizontal="left" vertical="center" wrapText="1"/>
    </xf>
    <xf numFmtId="4" fontId="33" fillId="7" borderId="22" xfId="0" applyNumberFormat="1" applyFont="1" applyFill="1" applyBorder="1" applyAlignment="1" applyProtection="1">
      <alignment vertical="center"/>
      <protection locked="0"/>
    </xf>
    <xf numFmtId="4" fontId="33" fillId="7" borderId="24" xfId="0" applyNumberFormat="1" applyFont="1" applyFill="1" applyBorder="1" applyAlignment="1" applyProtection="1">
      <alignment vertical="center"/>
      <protection locked="0"/>
    </xf>
    <xf numFmtId="4" fontId="0" fillId="7" borderId="22" xfId="0" applyNumberFormat="1" applyFont="1" applyFill="1" applyBorder="1" applyAlignment="1" applyProtection="1">
      <alignment vertical="center"/>
    </xf>
    <xf numFmtId="4" fontId="0" fillId="7" borderId="23" xfId="0" applyNumberFormat="1" applyFont="1" applyFill="1" applyBorder="1" applyAlignment="1" applyProtection="1">
      <alignment vertical="center"/>
    </xf>
    <xf numFmtId="4" fontId="0" fillId="7" borderId="24" xfId="0" applyNumberFormat="1" applyFont="1" applyFill="1" applyBorder="1" applyAlignment="1" applyProtection="1">
      <alignment vertical="center"/>
    </xf>
    <xf numFmtId="4" fontId="33" fillId="4" borderId="22" xfId="0" applyNumberFormat="1" applyFont="1" applyFill="1" applyBorder="1" applyAlignment="1" applyProtection="1">
      <alignment vertical="center"/>
      <protection locked="0"/>
    </xf>
    <xf numFmtId="4" fontId="33" fillId="4" borderId="24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4" fontId="0" fillId="0" borderId="23" xfId="0" applyNumberFormat="1" applyFont="1" applyBorder="1" applyAlignment="1" applyProtection="1">
      <alignment vertical="center"/>
    </xf>
    <xf numFmtId="4" fontId="0" fillId="0" borderId="24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31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4" fontId="23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5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4" fontId="28" fillId="0" borderId="0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0" fontId="11" fillId="2" borderId="0" xfId="1" applyFont="1" applyFill="1" applyAlignment="1" applyProtection="1">
      <alignment horizontal="center" vertical="center"/>
    </xf>
    <xf numFmtId="165" fontId="2" fillId="0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Fill="1" applyBorder="1" applyAlignment="1" applyProtection="1">
      <alignment horizontal="left" vertical="center"/>
    </xf>
    <xf numFmtId="4" fontId="18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/>
    </xf>
    <xf numFmtId="4" fontId="0" fillId="0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69" fillId="3" borderId="0" xfId="0" applyFont="1" applyFill="1" applyAlignment="1">
      <alignment horizontal="center" vertical="center"/>
    </xf>
    <xf numFmtId="0" fontId="35" fillId="0" borderId="0" xfId="0" applyFont="1"/>
    <xf numFmtId="0" fontId="41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vertical="center"/>
    </xf>
    <xf numFmtId="0" fontId="40" fillId="0" borderId="0" xfId="0" applyFont="1" applyAlignment="1">
      <alignment horizontal="left" vertical="center" wrapText="1"/>
    </xf>
    <xf numFmtId="0" fontId="35" fillId="0" borderId="0" xfId="0" applyFont="1" applyAlignment="1">
      <alignment vertical="center"/>
    </xf>
    <xf numFmtId="0" fontId="41" fillId="0" borderId="0" xfId="0" applyFont="1" applyAlignment="1">
      <alignment horizontal="left" vertical="center" wrapText="1"/>
    </xf>
    <xf numFmtId="0" fontId="38" fillId="2" borderId="0" xfId="1" applyFont="1" applyFill="1" applyAlignment="1" applyProtection="1">
      <alignment vertical="center"/>
    </xf>
    <xf numFmtId="0" fontId="42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vertical="center" wrapText="1"/>
    </xf>
    <xf numFmtId="0" fontId="40" fillId="0" borderId="0" xfId="0" applyFont="1" applyBorder="1" applyAlignment="1">
      <alignment horizontal="left" vertical="center" wrapText="1"/>
    </xf>
  </cellXfs>
  <cellStyles count="3">
    <cellStyle name="Hypertextový odkaz" xfId="1" builtinId="8"/>
    <cellStyle name="Normální" xfId="0" builtinId="0" customBuiltin="1"/>
    <cellStyle name="normální 2 2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D374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Relationship Id="rId4" Type="http://schemas.openxmlformats.org/officeDocument/2006/relationships/image" Target="file:///C:\KROSplusData\System\Temp\radA7234.tm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118110</xdr:colOff>
      <xdr:row>40</xdr:row>
      <xdr:rowOff>19050</xdr:rowOff>
    </xdr:to>
    <xdr:pic>
      <xdr:nvPicPr>
        <xdr:cNvPr id="2" name="radD3743.tmp" descr="C:\KROSplusData\System\Temp\radD374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8956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118110</xdr:colOff>
      <xdr:row>40</xdr:row>
      <xdr:rowOff>19050</xdr:rowOff>
    </xdr:to>
    <xdr:pic>
      <xdr:nvPicPr>
        <xdr:cNvPr id="3" name="radA7234.tmp" descr="C:\KROSplusData\System\Temp\radA7234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4" cstate="print"/>
        <a:srcRect/>
        <a:stretch>
          <a:fillRect/>
        </a:stretch>
      </xdr:blipFill>
      <xdr:spPr bwMode="auto">
        <a:xfrm>
          <a:off x="0" y="0"/>
          <a:ext cx="28956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&#283;sto%20BN\PD%20sout%20%20D&#283;tsk&#233;%20h&#345;i&#353;t&#283;\Rozpo&#269;ty\D-dopr-hr-Bn_kan+voda_rozpocet_170816%20p&#345;&#237;pojka%20Ka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01 - vodovodní a kanaliza..."/>
      <sheetName val="Pokyny pro vyplnění"/>
    </sheetNames>
    <sheetDataSet>
      <sheetData sheetId="0">
        <row r="6">
          <cell r="K6" t="str">
            <v>Volnočasový areál Sladovka, Dětské dopravní hřiště</v>
          </cell>
        </row>
        <row r="13">
          <cell r="AN13">
            <v>0</v>
          </cell>
        </row>
        <row r="14">
          <cell r="E14" t="str">
            <v xml:space="preserve"> </v>
          </cell>
          <cell r="AN14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98"/>
  <sheetViews>
    <sheetView topLeftCell="B99" workbookViewId="0">
      <selection activeCell="AN80" sqref="AN80"/>
    </sheetView>
  </sheetViews>
  <sheetFormatPr defaultColWidth="9.1640625" defaultRowHeight="13.5" x14ac:dyDescent="0.3"/>
  <cols>
    <col min="1" max="1" width="8.33203125" style="309" hidden="1" customWidth="1"/>
    <col min="2" max="2" width="1.6640625" style="309" customWidth="1"/>
    <col min="3" max="3" width="4.1640625" style="309" customWidth="1"/>
    <col min="4" max="33" width="2.5" style="309" customWidth="1"/>
    <col min="34" max="34" width="3.33203125" style="309" customWidth="1"/>
    <col min="35" max="37" width="2.5" style="309" customWidth="1"/>
    <col min="38" max="38" width="8.33203125" style="309" customWidth="1"/>
    <col min="39" max="39" width="3.33203125" style="309" customWidth="1"/>
    <col min="40" max="40" width="13.33203125" style="309" customWidth="1"/>
    <col min="41" max="41" width="7.5" style="309" customWidth="1"/>
    <col min="42" max="42" width="4.1640625" style="309" customWidth="1"/>
    <col min="43" max="43" width="1.6640625" style="309" customWidth="1"/>
    <col min="44" max="44" width="13.6640625" style="309" hidden="1" customWidth="1"/>
    <col min="45" max="46" width="25.83203125" style="309" hidden="1" customWidth="1"/>
    <col min="47" max="47" width="25" style="309" hidden="1" customWidth="1"/>
    <col min="48" max="52" width="21.6640625" style="309" hidden="1" customWidth="1"/>
    <col min="53" max="53" width="19.1640625" style="309" hidden="1" customWidth="1"/>
    <col min="54" max="54" width="25" style="309" hidden="1" customWidth="1"/>
    <col min="55" max="56" width="19.1640625" style="309" hidden="1" customWidth="1"/>
    <col min="57" max="57" width="66.5" style="309" hidden="1" customWidth="1"/>
    <col min="58" max="136" width="0" style="309" hidden="1" customWidth="1"/>
    <col min="137" max="16384" width="9.1640625" style="309"/>
  </cols>
  <sheetData>
    <row r="1" spans="1:106" ht="15" hidden="1" x14ac:dyDescent="0.3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106" hidden="1" x14ac:dyDescent="0.3">
      <c r="C2" s="382" t="s">
        <v>7</v>
      </c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3"/>
      <c r="AM2" s="383"/>
      <c r="AN2" s="383"/>
      <c r="AO2" s="383"/>
      <c r="AP2" s="383"/>
      <c r="AR2" s="384" t="s">
        <v>8</v>
      </c>
      <c r="AS2" s="384"/>
      <c r="AT2" s="384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S2" s="17" t="s">
        <v>9</v>
      </c>
      <c r="BT2" s="17" t="s">
        <v>10</v>
      </c>
    </row>
    <row r="3" spans="1:106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9</v>
      </c>
      <c r="BT3" s="17" t="s">
        <v>11</v>
      </c>
    </row>
    <row r="4" spans="1:106" ht="21" x14ac:dyDescent="0.3">
      <c r="B4" s="21"/>
      <c r="C4" s="385" t="s">
        <v>12</v>
      </c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AQ4" s="22"/>
      <c r="AS4" s="23" t="s">
        <v>13</v>
      </c>
      <c r="BE4" s="24" t="s">
        <v>14</v>
      </c>
      <c r="BS4" s="17" t="s">
        <v>15</v>
      </c>
    </row>
    <row r="5" spans="1:106" ht="15" x14ac:dyDescent="0.3">
      <c r="B5" s="21"/>
      <c r="C5" s="299"/>
      <c r="D5" s="25" t="s">
        <v>16</v>
      </c>
      <c r="E5" s="299"/>
      <c r="F5" s="299"/>
      <c r="G5" s="299"/>
      <c r="H5" s="299"/>
      <c r="I5" s="299"/>
      <c r="J5" s="299"/>
      <c r="K5" s="387" t="s">
        <v>34</v>
      </c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  <c r="X5" s="388"/>
      <c r="Y5" s="388"/>
      <c r="Z5" s="388"/>
      <c r="AA5" s="388"/>
      <c r="AB5" s="388"/>
      <c r="AC5" s="388"/>
      <c r="AD5" s="388"/>
      <c r="AE5" s="388"/>
      <c r="AF5" s="388"/>
      <c r="AG5" s="388"/>
      <c r="AH5" s="388"/>
      <c r="AI5" s="388"/>
      <c r="AJ5" s="388"/>
      <c r="AK5" s="388"/>
      <c r="AL5" s="388"/>
      <c r="AM5" s="388"/>
      <c r="AN5" s="388"/>
      <c r="AO5" s="388"/>
      <c r="AP5" s="299"/>
      <c r="AQ5" s="22"/>
      <c r="BE5" s="389" t="s">
        <v>17</v>
      </c>
      <c r="BS5" s="17" t="s">
        <v>9</v>
      </c>
    </row>
    <row r="6" spans="1:106" ht="18" x14ac:dyDescent="0.3">
      <c r="B6" s="21"/>
      <c r="C6" s="299"/>
      <c r="D6" s="26" t="s">
        <v>18</v>
      </c>
      <c r="E6" s="299"/>
      <c r="F6" s="299"/>
      <c r="G6" s="299"/>
      <c r="H6" s="299"/>
      <c r="I6" s="299"/>
      <c r="J6" s="299"/>
      <c r="K6" s="390" t="s">
        <v>561</v>
      </c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  <c r="Y6" s="388"/>
      <c r="Z6" s="388"/>
      <c r="AA6" s="388"/>
      <c r="AB6" s="388"/>
      <c r="AC6" s="388"/>
      <c r="AD6" s="388"/>
      <c r="AE6" s="388"/>
      <c r="AF6" s="388"/>
      <c r="AG6" s="388"/>
      <c r="AH6" s="388"/>
      <c r="AI6" s="388"/>
      <c r="AJ6" s="388"/>
      <c r="AK6" s="388"/>
      <c r="AL6" s="388"/>
      <c r="AM6" s="388"/>
      <c r="AN6" s="388"/>
      <c r="AO6" s="388"/>
      <c r="AP6" s="299"/>
      <c r="AQ6" s="22"/>
      <c r="BE6" s="389"/>
      <c r="BS6" s="17" t="s">
        <v>9</v>
      </c>
    </row>
    <row r="7" spans="1:106" ht="15" x14ac:dyDescent="0.3">
      <c r="B7" s="21"/>
      <c r="C7" s="299"/>
      <c r="D7" s="27" t="s">
        <v>19</v>
      </c>
      <c r="E7" s="299"/>
      <c r="F7" s="299"/>
      <c r="G7" s="299"/>
      <c r="H7" s="299"/>
      <c r="I7" s="299"/>
      <c r="J7" s="299"/>
      <c r="K7" s="298" t="s">
        <v>20</v>
      </c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7" t="s">
        <v>21</v>
      </c>
      <c r="AL7" s="299"/>
      <c r="AM7" s="299"/>
      <c r="AN7" s="298" t="s">
        <v>20</v>
      </c>
      <c r="AO7" s="299"/>
      <c r="AP7" s="299"/>
      <c r="AQ7" s="22"/>
      <c r="BE7" s="389"/>
      <c r="BS7" s="17" t="s">
        <v>9</v>
      </c>
    </row>
    <row r="8" spans="1:106" ht="15" x14ac:dyDescent="0.3">
      <c r="B8" s="21"/>
      <c r="C8" s="299"/>
      <c r="D8" s="27" t="s">
        <v>22</v>
      </c>
      <c r="E8" s="299"/>
      <c r="F8" s="299"/>
      <c r="G8" s="299"/>
      <c r="H8" s="299"/>
      <c r="I8" s="299"/>
      <c r="J8" s="299"/>
      <c r="K8" s="298" t="s">
        <v>23</v>
      </c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299"/>
      <c r="Y8" s="299"/>
      <c r="Z8" s="299"/>
      <c r="AA8" s="299"/>
      <c r="AB8" s="299"/>
      <c r="AC8" s="299"/>
      <c r="AD8" s="299"/>
      <c r="AE8" s="299"/>
      <c r="AF8" s="299"/>
      <c r="AG8" s="299"/>
      <c r="AH8" s="299"/>
      <c r="AI8" s="299"/>
      <c r="AJ8" s="299"/>
      <c r="AK8" s="27" t="s">
        <v>24</v>
      </c>
      <c r="AL8" s="299"/>
      <c r="AM8" s="299"/>
      <c r="AN8" s="351">
        <v>44094</v>
      </c>
      <c r="AO8" s="299"/>
      <c r="AP8" s="299"/>
      <c r="AQ8" s="22"/>
      <c r="BE8" s="389"/>
      <c r="BS8" s="17" t="s">
        <v>9</v>
      </c>
    </row>
    <row r="9" spans="1:106" x14ac:dyDescent="0.3">
      <c r="B9" s="21"/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299"/>
      <c r="AB9" s="299"/>
      <c r="AC9" s="299"/>
      <c r="AD9" s="299"/>
      <c r="AE9" s="299"/>
      <c r="AF9" s="299"/>
      <c r="AG9" s="299"/>
      <c r="AH9" s="299"/>
      <c r="AI9" s="299"/>
      <c r="AJ9" s="299"/>
      <c r="AK9" s="299"/>
      <c r="AL9" s="299"/>
      <c r="AM9" s="299"/>
      <c r="AN9" s="299" t="s">
        <v>548</v>
      </c>
      <c r="AO9" s="299"/>
      <c r="AP9" s="299"/>
      <c r="AQ9" s="22"/>
      <c r="BE9" s="389"/>
      <c r="BS9" s="17" t="s">
        <v>9</v>
      </c>
    </row>
    <row r="10" spans="1:106" ht="15" x14ac:dyDescent="0.3">
      <c r="B10" s="21"/>
      <c r="C10" s="299"/>
      <c r="D10" s="27" t="s">
        <v>25</v>
      </c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299"/>
      <c r="AI10" s="299"/>
      <c r="AJ10" s="299"/>
      <c r="AK10" s="27" t="s">
        <v>26</v>
      </c>
      <c r="AL10" s="299"/>
      <c r="AM10" s="299"/>
      <c r="AN10" s="298" t="s">
        <v>20</v>
      </c>
      <c r="AO10" s="299"/>
      <c r="AP10" s="299"/>
      <c r="AQ10" s="22"/>
      <c r="BE10" s="389"/>
      <c r="BS10" s="17" t="s">
        <v>9</v>
      </c>
    </row>
    <row r="11" spans="1:106" ht="15" x14ac:dyDescent="0.3">
      <c r="B11" s="21"/>
      <c r="C11" s="299"/>
      <c r="D11" s="299"/>
      <c r="E11" s="298" t="s">
        <v>27</v>
      </c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7" t="s">
        <v>28</v>
      </c>
      <c r="AL11" s="299"/>
      <c r="AM11" s="299"/>
      <c r="AN11" s="298" t="s">
        <v>20</v>
      </c>
      <c r="AO11" s="299"/>
      <c r="AP11" s="299"/>
      <c r="AQ11" s="22"/>
      <c r="BE11" s="389"/>
      <c r="BS11" s="17" t="s">
        <v>9</v>
      </c>
    </row>
    <row r="12" spans="1:106" x14ac:dyDescent="0.3">
      <c r="B12" s="21"/>
      <c r="C12" s="299"/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  <c r="AN12" s="299"/>
      <c r="AO12" s="299"/>
      <c r="AP12" s="299"/>
      <c r="AQ12" s="22"/>
      <c r="BE12" s="389"/>
      <c r="BS12" s="17" t="s">
        <v>9</v>
      </c>
    </row>
    <row r="13" spans="1:106" ht="15" x14ac:dyDescent="0.3">
      <c r="B13" s="21"/>
      <c r="C13" s="299"/>
      <c r="D13" s="27" t="s">
        <v>29</v>
      </c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7" t="s">
        <v>26</v>
      </c>
      <c r="AL13" s="299"/>
      <c r="AM13" s="299"/>
      <c r="AN13" s="350" t="s">
        <v>34</v>
      </c>
      <c r="AO13" s="299"/>
      <c r="AP13" s="299"/>
      <c r="AQ13" s="22"/>
      <c r="BE13" s="389"/>
      <c r="BS13" s="17" t="s">
        <v>9</v>
      </c>
    </row>
    <row r="14" spans="1:106" ht="15" x14ac:dyDescent="0.3">
      <c r="B14" s="21"/>
      <c r="C14" s="299"/>
      <c r="D14" s="299"/>
      <c r="E14" s="391" t="s">
        <v>34</v>
      </c>
      <c r="F14" s="392"/>
      <c r="G14" s="392"/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2"/>
      <c r="AD14" s="392"/>
      <c r="AE14" s="392"/>
      <c r="AF14" s="392"/>
      <c r="AG14" s="392"/>
      <c r="AH14" s="392"/>
      <c r="AI14" s="392"/>
      <c r="AJ14" s="392"/>
      <c r="AK14" s="27" t="s">
        <v>28</v>
      </c>
      <c r="AL14" s="299"/>
      <c r="AM14" s="299"/>
      <c r="AN14" s="350" t="s">
        <v>34</v>
      </c>
      <c r="AO14" s="299"/>
      <c r="AP14" s="299"/>
      <c r="AQ14" s="22"/>
      <c r="BE14" s="389"/>
      <c r="BS14" s="17" t="s">
        <v>9</v>
      </c>
    </row>
    <row r="15" spans="1:106" x14ac:dyDescent="0.3">
      <c r="B15" s="21"/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/>
      <c r="AP15" s="299"/>
      <c r="AQ15" s="22"/>
      <c r="BE15" s="389"/>
      <c r="BS15" s="17" t="s">
        <v>6</v>
      </c>
    </row>
    <row r="16" spans="1:106" ht="15" x14ac:dyDescent="0.3">
      <c r="B16" s="21"/>
      <c r="C16" s="299"/>
      <c r="D16" s="27" t="s">
        <v>30</v>
      </c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299"/>
      <c r="AH16" s="299"/>
      <c r="AI16" s="299"/>
      <c r="AJ16" s="299"/>
      <c r="AK16" s="27" t="s">
        <v>26</v>
      </c>
      <c r="AL16" s="299"/>
      <c r="AM16" s="299"/>
      <c r="AN16" s="298" t="s">
        <v>20</v>
      </c>
      <c r="AO16" s="299"/>
      <c r="AP16" s="299"/>
      <c r="AQ16" s="22"/>
      <c r="BE16" s="389"/>
      <c r="BS16" s="17" t="s">
        <v>6</v>
      </c>
      <c r="DB16" s="347" t="s">
        <v>34</v>
      </c>
    </row>
    <row r="17" spans="2:71" ht="15" x14ac:dyDescent="0.3">
      <c r="B17" s="21"/>
      <c r="C17" s="299"/>
      <c r="D17" s="299"/>
      <c r="E17" s="298" t="s">
        <v>549</v>
      </c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7" t="s">
        <v>28</v>
      </c>
      <c r="AL17" s="299"/>
      <c r="AM17" s="299"/>
      <c r="AN17" s="298" t="s">
        <v>20</v>
      </c>
      <c r="AO17" s="299"/>
      <c r="AP17" s="299"/>
      <c r="AQ17" s="22"/>
      <c r="BE17" s="389"/>
      <c r="BS17" s="17" t="s">
        <v>32</v>
      </c>
    </row>
    <row r="18" spans="2:71" x14ac:dyDescent="0.3">
      <c r="B18" s="21"/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299"/>
      <c r="AG18" s="299"/>
      <c r="AH18" s="299"/>
      <c r="AI18" s="299"/>
      <c r="AJ18" s="299"/>
      <c r="AK18" s="299"/>
      <c r="AL18" s="299"/>
      <c r="AM18" s="299"/>
      <c r="AN18" s="299"/>
      <c r="AO18" s="299"/>
      <c r="AP18" s="299"/>
      <c r="AQ18" s="22"/>
      <c r="BE18" s="389"/>
      <c r="BS18" s="17" t="s">
        <v>9</v>
      </c>
    </row>
    <row r="19" spans="2:71" ht="15" x14ac:dyDescent="0.3">
      <c r="B19" s="21"/>
      <c r="C19" s="299"/>
      <c r="D19" s="27" t="s">
        <v>33</v>
      </c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7" t="s">
        <v>26</v>
      </c>
      <c r="AL19" s="299"/>
      <c r="AM19" s="299"/>
      <c r="AN19" s="298" t="s">
        <v>20</v>
      </c>
      <c r="AO19" s="299"/>
      <c r="AP19" s="299"/>
      <c r="AQ19" s="22"/>
      <c r="BE19" s="389"/>
      <c r="BS19" s="17" t="s">
        <v>9</v>
      </c>
    </row>
    <row r="20" spans="2:71" ht="15" x14ac:dyDescent="0.3">
      <c r="B20" s="21"/>
      <c r="C20" s="299"/>
      <c r="D20" s="299"/>
      <c r="E20" s="298" t="s">
        <v>34</v>
      </c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7" t="s">
        <v>28</v>
      </c>
      <c r="AL20" s="299"/>
      <c r="AM20" s="299"/>
      <c r="AN20" s="298" t="s">
        <v>20</v>
      </c>
      <c r="AO20" s="299"/>
      <c r="AP20" s="299"/>
      <c r="AQ20" s="22"/>
      <c r="BE20" s="389"/>
    </row>
    <row r="21" spans="2:71" x14ac:dyDescent="0.3">
      <c r="B21" s="21"/>
      <c r="C21" s="299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A21" s="299"/>
      <c r="AB21" s="299"/>
      <c r="AC21" s="299"/>
      <c r="AD21" s="299"/>
      <c r="AE21" s="299"/>
      <c r="AF21" s="299"/>
      <c r="AG21" s="299"/>
      <c r="AH21" s="299"/>
      <c r="AI21" s="299"/>
      <c r="AJ21" s="299"/>
      <c r="AK21" s="299"/>
      <c r="AL21" s="299"/>
      <c r="AM21" s="299"/>
      <c r="AN21" s="299"/>
      <c r="AO21" s="299"/>
      <c r="AP21" s="299"/>
      <c r="AQ21" s="22"/>
      <c r="BE21" s="389"/>
    </row>
    <row r="22" spans="2:71" ht="15" x14ac:dyDescent="0.3">
      <c r="B22" s="21"/>
      <c r="C22" s="299"/>
      <c r="D22" s="27" t="s">
        <v>35</v>
      </c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299"/>
      <c r="AM22" s="299"/>
      <c r="AN22" s="299"/>
      <c r="AO22" s="299"/>
      <c r="AP22" s="299"/>
      <c r="AQ22" s="22"/>
      <c r="BE22" s="389"/>
    </row>
    <row r="23" spans="2:71" ht="15" x14ac:dyDescent="0.3">
      <c r="B23" s="21"/>
      <c r="C23" s="299"/>
      <c r="D23" s="299"/>
      <c r="E23" s="393" t="s">
        <v>20</v>
      </c>
      <c r="F23" s="393"/>
      <c r="G23" s="393"/>
      <c r="H23" s="393"/>
      <c r="I23" s="393"/>
      <c r="J23" s="393"/>
      <c r="K23" s="393"/>
      <c r="L23" s="393"/>
      <c r="M23" s="393"/>
      <c r="N23" s="393"/>
      <c r="O23" s="393"/>
      <c r="P23" s="393"/>
      <c r="Q23" s="393"/>
      <c r="R23" s="393"/>
      <c r="S23" s="393"/>
      <c r="T23" s="393"/>
      <c r="U23" s="393"/>
      <c r="V23" s="393"/>
      <c r="W23" s="393"/>
      <c r="X23" s="393"/>
      <c r="Y23" s="393"/>
      <c r="Z23" s="393"/>
      <c r="AA23" s="393"/>
      <c r="AB23" s="393"/>
      <c r="AC23" s="393"/>
      <c r="AD23" s="393"/>
      <c r="AE23" s="393"/>
      <c r="AF23" s="393"/>
      <c r="AG23" s="393"/>
      <c r="AH23" s="393"/>
      <c r="AI23" s="393"/>
      <c r="AJ23" s="393"/>
      <c r="AK23" s="393"/>
      <c r="AL23" s="393"/>
      <c r="AM23" s="393"/>
      <c r="AN23" s="393"/>
      <c r="AO23" s="299"/>
      <c r="AP23" s="299"/>
      <c r="AQ23" s="22"/>
      <c r="BE23" s="389"/>
    </row>
    <row r="24" spans="2:71" x14ac:dyDescent="0.3">
      <c r="B24" s="21"/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299"/>
      <c r="AE24" s="299"/>
      <c r="AF24" s="299"/>
      <c r="AG24" s="299"/>
      <c r="AH24" s="299"/>
      <c r="AI24" s="299"/>
      <c r="AJ24" s="299"/>
      <c r="AK24" s="299"/>
      <c r="AL24" s="299"/>
      <c r="AM24" s="299"/>
      <c r="AN24" s="299"/>
      <c r="AO24" s="299"/>
      <c r="AP24" s="299"/>
      <c r="AQ24" s="22"/>
      <c r="BE24" s="389"/>
    </row>
    <row r="25" spans="2:71" x14ac:dyDescent="0.3">
      <c r="B25" s="21"/>
      <c r="C25" s="299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99"/>
      <c r="AQ25" s="22"/>
      <c r="BE25" s="389"/>
    </row>
    <row r="26" spans="2:71" ht="15" x14ac:dyDescent="0.3">
      <c r="B26" s="21"/>
      <c r="C26" s="299"/>
      <c r="D26" s="29" t="s">
        <v>36</v>
      </c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  <c r="AH26" s="299"/>
      <c r="AI26" s="299"/>
      <c r="AJ26" s="299"/>
      <c r="AK26" s="394">
        <f>ROUND(AG87,2)</f>
        <v>0</v>
      </c>
      <c r="AL26" s="388"/>
      <c r="AM26" s="388"/>
      <c r="AN26" s="388"/>
      <c r="AO26" s="388"/>
      <c r="AP26" s="299"/>
      <c r="AQ26" s="22"/>
      <c r="BE26" s="389"/>
    </row>
    <row r="27" spans="2:71" ht="15" x14ac:dyDescent="0.3">
      <c r="B27" s="21"/>
      <c r="C27" s="299"/>
      <c r="D27" s="29" t="s">
        <v>37</v>
      </c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299"/>
      <c r="AJ27" s="299"/>
      <c r="AK27" s="394">
        <f>ROUND(AG90,2)</f>
        <v>0</v>
      </c>
      <c r="AL27" s="394"/>
      <c r="AM27" s="394"/>
      <c r="AN27" s="394"/>
      <c r="AO27" s="394"/>
      <c r="AP27" s="299"/>
      <c r="AQ27" s="22"/>
      <c r="BE27" s="389"/>
    </row>
    <row r="28" spans="2:71" s="1" customFormat="1" x14ac:dyDescent="0.3">
      <c r="B28" s="30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  <c r="AK28" s="307"/>
      <c r="AL28" s="307"/>
      <c r="AM28" s="307"/>
      <c r="AN28" s="307"/>
      <c r="AO28" s="307"/>
      <c r="AP28" s="307"/>
      <c r="AQ28" s="31"/>
      <c r="BE28" s="389"/>
    </row>
    <row r="29" spans="2:71" s="1" customFormat="1" ht="15" x14ac:dyDescent="0.3">
      <c r="B29" s="30"/>
      <c r="C29" s="307"/>
      <c r="D29" s="32" t="s">
        <v>38</v>
      </c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00"/>
      <c r="AA29" s="300"/>
      <c r="AB29" s="300"/>
      <c r="AC29" s="300"/>
      <c r="AD29" s="300"/>
      <c r="AE29" s="300"/>
      <c r="AF29" s="300"/>
      <c r="AG29" s="300"/>
      <c r="AH29" s="300"/>
      <c r="AI29" s="300"/>
      <c r="AJ29" s="300"/>
      <c r="AK29" s="395">
        <f>ROUND(AK26+AK27,2)</f>
        <v>0</v>
      </c>
      <c r="AL29" s="396"/>
      <c r="AM29" s="396"/>
      <c r="AN29" s="396"/>
      <c r="AO29" s="396"/>
      <c r="AP29" s="307"/>
      <c r="AQ29" s="31"/>
      <c r="BE29" s="389"/>
    </row>
    <row r="30" spans="2:71" s="1" customFormat="1" x14ac:dyDescent="0.3">
      <c r="B30" s="30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1"/>
      <c r="BE30" s="389"/>
    </row>
    <row r="31" spans="2:71" s="2" customFormat="1" x14ac:dyDescent="0.3">
      <c r="B31" s="33"/>
      <c r="C31" s="301"/>
      <c r="D31" s="148" t="s">
        <v>39</v>
      </c>
      <c r="E31" s="301"/>
      <c r="F31" s="148" t="s">
        <v>40</v>
      </c>
      <c r="G31" s="301"/>
      <c r="H31" s="301"/>
      <c r="I31" s="301"/>
      <c r="J31" s="301"/>
      <c r="K31" s="301"/>
      <c r="L31" s="397">
        <v>0.21</v>
      </c>
      <c r="M31" s="398"/>
      <c r="N31" s="398"/>
      <c r="O31" s="398"/>
      <c r="P31" s="301"/>
      <c r="Q31" s="301"/>
      <c r="R31" s="301"/>
      <c r="S31" s="301"/>
      <c r="T31" s="34" t="s">
        <v>41</v>
      </c>
      <c r="U31" s="301"/>
      <c r="V31" s="301"/>
      <c r="W31" s="399">
        <f>SUM(AK29)</f>
        <v>0</v>
      </c>
      <c r="X31" s="398"/>
      <c r="Y31" s="398"/>
      <c r="Z31" s="398"/>
      <c r="AA31" s="398"/>
      <c r="AB31" s="398"/>
      <c r="AC31" s="398"/>
      <c r="AD31" s="398"/>
      <c r="AE31" s="398"/>
      <c r="AF31" s="301"/>
      <c r="AG31" s="301"/>
      <c r="AH31" s="301"/>
      <c r="AI31" s="301"/>
      <c r="AJ31" s="301"/>
      <c r="AK31" s="399">
        <f>SUM(W31*0.21)</f>
        <v>0</v>
      </c>
      <c r="AL31" s="398"/>
      <c r="AM31" s="398"/>
      <c r="AN31" s="398"/>
      <c r="AO31" s="398"/>
      <c r="AP31" s="301"/>
      <c r="AQ31" s="35"/>
      <c r="BE31" s="389"/>
    </row>
    <row r="32" spans="2:71" s="2" customFormat="1" x14ac:dyDescent="0.3">
      <c r="B32" s="33"/>
      <c r="C32" s="301"/>
      <c r="D32" s="301"/>
      <c r="E32" s="301"/>
      <c r="F32" s="148" t="s">
        <v>42</v>
      </c>
      <c r="G32" s="301"/>
      <c r="H32" s="301"/>
      <c r="I32" s="301"/>
      <c r="J32" s="301"/>
      <c r="K32" s="301"/>
      <c r="L32" s="397">
        <v>0.15</v>
      </c>
      <c r="M32" s="398"/>
      <c r="N32" s="398"/>
      <c r="O32" s="398"/>
      <c r="P32" s="301"/>
      <c r="Q32" s="301"/>
      <c r="R32" s="301"/>
      <c r="S32" s="301"/>
      <c r="T32" s="34" t="s">
        <v>41</v>
      </c>
      <c r="U32" s="301"/>
      <c r="V32" s="301"/>
      <c r="W32" s="399" t="s">
        <v>34</v>
      </c>
      <c r="X32" s="398"/>
      <c r="Y32" s="398"/>
      <c r="Z32" s="398"/>
      <c r="AA32" s="398"/>
      <c r="AB32" s="398"/>
      <c r="AC32" s="398"/>
      <c r="AD32" s="398"/>
      <c r="AE32" s="398"/>
      <c r="AF32" s="301"/>
      <c r="AG32" s="301"/>
      <c r="AH32" s="301"/>
      <c r="AI32" s="301"/>
      <c r="AJ32" s="301"/>
      <c r="AK32" s="399">
        <v>0</v>
      </c>
      <c r="AL32" s="398"/>
      <c r="AM32" s="398"/>
      <c r="AN32" s="398"/>
      <c r="AO32" s="398"/>
      <c r="AP32" s="301"/>
      <c r="AQ32" s="35"/>
      <c r="BE32" s="389"/>
    </row>
    <row r="33" spans="2:57" s="2" customFormat="1" x14ac:dyDescent="0.3">
      <c r="B33" s="33"/>
      <c r="C33" s="301"/>
      <c r="D33" s="301"/>
      <c r="E33" s="301"/>
      <c r="F33" s="148" t="s">
        <v>43</v>
      </c>
      <c r="G33" s="301"/>
      <c r="H33" s="301"/>
      <c r="I33" s="301"/>
      <c r="J33" s="301"/>
      <c r="K33" s="301"/>
      <c r="L33" s="397">
        <v>0.21</v>
      </c>
      <c r="M33" s="398"/>
      <c r="N33" s="398"/>
      <c r="O33" s="398"/>
      <c r="P33" s="301"/>
      <c r="Q33" s="301"/>
      <c r="R33" s="301"/>
      <c r="S33" s="301"/>
      <c r="T33" s="34" t="s">
        <v>41</v>
      </c>
      <c r="U33" s="301"/>
      <c r="V33" s="301"/>
      <c r="W33" s="399" t="s">
        <v>34</v>
      </c>
      <c r="X33" s="398"/>
      <c r="Y33" s="398"/>
      <c r="Z33" s="398"/>
      <c r="AA33" s="398"/>
      <c r="AB33" s="398"/>
      <c r="AC33" s="398"/>
      <c r="AD33" s="398"/>
      <c r="AE33" s="398"/>
      <c r="AF33" s="301"/>
      <c r="AG33" s="301"/>
      <c r="AH33" s="301"/>
      <c r="AI33" s="301"/>
      <c r="AJ33" s="301"/>
      <c r="AK33" s="399">
        <v>0</v>
      </c>
      <c r="AL33" s="398"/>
      <c r="AM33" s="398"/>
      <c r="AN33" s="398"/>
      <c r="AO33" s="398"/>
      <c r="AP33" s="301"/>
      <c r="AQ33" s="35"/>
      <c r="BE33" s="389"/>
    </row>
    <row r="34" spans="2:57" s="2" customFormat="1" x14ac:dyDescent="0.3">
      <c r="B34" s="33"/>
      <c r="C34" s="301"/>
      <c r="D34" s="301"/>
      <c r="E34" s="301"/>
      <c r="F34" s="148" t="s">
        <v>44</v>
      </c>
      <c r="G34" s="301"/>
      <c r="H34" s="301"/>
      <c r="I34" s="301"/>
      <c r="J34" s="301"/>
      <c r="K34" s="301"/>
      <c r="L34" s="397">
        <v>0.15</v>
      </c>
      <c r="M34" s="398"/>
      <c r="N34" s="398"/>
      <c r="O34" s="398"/>
      <c r="P34" s="301"/>
      <c r="Q34" s="301"/>
      <c r="R34" s="301"/>
      <c r="S34" s="301"/>
      <c r="T34" s="34" t="s">
        <v>41</v>
      </c>
      <c r="U34" s="301"/>
      <c r="V34" s="301"/>
      <c r="W34" s="399" t="s">
        <v>34</v>
      </c>
      <c r="X34" s="398"/>
      <c r="Y34" s="398"/>
      <c r="Z34" s="398"/>
      <c r="AA34" s="398"/>
      <c r="AB34" s="398"/>
      <c r="AC34" s="398"/>
      <c r="AD34" s="398"/>
      <c r="AE34" s="398"/>
      <c r="AF34" s="301"/>
      <c r="AG34" s="301"/>
      <c r="AH34" s="301"/>
      <c r="AI34" s="301"/>
      <c r="AJ34" s="301"/>
      <c r="AK34" s="399">
        <v>0</v>
      </c>
      <c r="AL34" s="398"/>
      <c r="AM34" s="398"/>
      <c r="AN34" s="398"/>
      <c r="AO34" s="398"/>
      <c r="AP34" s="301"/>
      <c r="AQ34" s="35"/>
      <c r="BE34" s="389"/>
    </row>
    <row r="35" spans="2:57" s="2" customFormat="1" x14ac:dyDescent="0.3">
      <c r="B35" s="33"/>
      <c r="C35" s="301"/>
      <c r="D35" s="301"/>
      <c r="E35" s="301"/>
      <c r="F35" s="148" t="s">
        <v>45</v>
      </c>
      <c r="G35" s="301"/>
      <c r="H35" s="301"/>
      <c r="I35" s="301"/>
      <c r="J35" s="301"/>
      <c r="K35" s="301"/>
      <c r="L35" s="397">
        <v>0</v>
      </c>
      <c r="M35" s="398"/>
      <c r="N35" s="398"/>
      <c r="O35" s="398"/>
      <c r="P35" s="301"/>
      <c r="Q35" s="301"/>
      <c r="R35" s="301"/>
      <c r="S35" s="301"/>
      <c r="T35" s="34" t="s">
        <v>41</v>
      </c>
      <c r="U35" s="301"/>
      <c r="V35" s="301"/>
      <c r="W35" s="399" t="s">
        <v>34</v>
      </c>
      <c r="X35" s="398"/>
      <c r="Y35" s="398"/>
      <c r="Z35" s="398"/>
      <c r="AA35" s="398"/>
      <c r="AB35" s="398"/>
      <c r="AC35" s="398"/>
      <c r="AD35" s="398"/>
      <c r="AE35" s="398"/>
      <c r="AF35" s="301"/>
      <c r="AG35" s="301"/>
      <c r="AH35" s="301"/>
      <c r="AI35" s="301"/>
      <c r="AJ35" s="301"/>
      <c r="AK35" s="399">
        <v>0</v>
      </c>
      <c r="AL35" s="398"/>
      <c r="AM35" s="398"/>
      <c r="AN35" s="398"/>
      <c r="AO35" s="398"/>
      <c r="AP35" s="301"/>
      <c r="AQ35" s="35"/>
    </row>
    <row r="36" spans="2:57" s="1" customFormat="1" x14ac:dyDescent="0.3">
      <c r="B36" s="30"/>
      <c r="C36" s="307"/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  <c r="AH36" s="307"/>
      <c r="AI36" s="307"/>
      <c r="AJ36" s="307"/>
      <c r="AK36" s="307"/>
      <c r="AL36" s="307"/>
      <c r="AM36" s="307"/>
      <c r="AN36" s="307"/>
      <c r="AO36" s="307"/>
      <c r="AP36" s="307"/>
      <c r="AQ36" s="31"/>
    </row>
    <row r="37" spans="2:57" s="1" customFormat="1" ht="18" x14ac:dyDescent="0.3">
      <c r="B37" s="30"/>
      <c r="C37" s="36"/>
      <c r="D37" s="37" t="s">
        <v>46</v>
      </c>
      <c r="E37" s="302"/>
      <c r="F37" s="302"/>
      <c r="G37" s="302"/>
      <c r="H37" s="302"/>
      <c r="I37" s="302"/>
      <c r="J37" s="302"/>
      <c r="K37" s="302"/>
      <c r="L37" s="302"/>
      <c r="M37" s="302"/>
      <c r="N37" s="302"/>
      <c r="O37" s="302"/>
      <c r="P37" s="302"/>
      <c r="Q37" s="302"/>
      <c r="R37" s="302"/>
      <c r="S37" s="302"/>
      <c r="T37" s="38" t="s">
        <v>47</v>
      </c>
      <c r="U37" s="302"/>
      <c r="V37" s="302"/>
      <c r="W37" s="302"/>
      <c r="X37" s="400" t="s">
        <v>48</v>
      </c>
      <c r="Y37" s="401"/>
      <c r="Z37" s="401"/>
      <c r="AA37" s="401"/>
      <c r="AB37" s="401"/>
      <c r="AC37" s="302"/>
      <c r="AD37" s="302"/>
      <c r="AE37" s="302"/>
      <c r="AF37" s="302"/>
      <c r="AG37" s="302"/>
      <c r="AH37" s="302"/>
      <c r="AI37" s="302"/>
      <c r="AJ37" s="302"/>
      <c r="AK37" s="402">
        <f>SUM(AK29:AK35)</f>
        <v>0</v>
      </c>
      <c r="AL37" s="401"/>
      <c r="AM37" s="401"/>
      <c r="AN37" s="401"/>
      <c r="AO37" s="403"/>
      <c r="AP37" s="36"/>
      <c r="AQ37" s="31"/>
    </row>
    <row r="38" spans="2:57" s="1" customFormat="1" x14ac:dyDescent="0.3">
      <c r="B38" s="30"/>
      <c r="C38" s="307"/>
      <c r="D38" s="307"/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  <c r="AI38" s="307"/>
      <c r="AJ38" s="307"/>
      <c r="AK38" s="307"/>
      <c r="AL38" s="307"/>
      <c r="AM38" s="307"/>
      <c r="AN38" s="307"/>
      <c r="AO38" s="307"/>
      <c r="AP38" s="307"/>
      <c r="AQ38" s="31"/>
    </row>
    <row r="39" spans="2:57" x14ac:dyDescent="0.3">
      <c r="B39" s="21"/>
      <c r="C39" s="299"/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2"/>
    </row>
    <row r="40" spans="2:57" x14ac:dyDescent="0.3">
      <c r="B40" s="21"/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299"/>
      <c r="AL40" s="299"/>
      <c r="AM40" s="299"/>
      <c r="AN40" s="299"/>
      <c r="AO40" s="299"/>
      <c r="AP40" s="299"/>
      <c r="AQ40" s="22"/>
    </row>
    <row r="41" spans="2:57" hidden="1" x14ac:dyDescent="0.3">
      <c r="B41" s="21"/>
      <c r="C41" s="299"/>
      <c r="D41" s="299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299"/>
      <c r="AG41" s="299"/>
      <c r="AH41" s="299"/>
      <c r="AI41" s="299"/>
      <c r="AJ41" s="299"/>
      <c r="AK41" s="299"/>
      <c r="AL41" s="299"/>
      <c r="AM41" s="299"/>
      <c r="AN41" s="299"/>
      <c r="AO41" s="299"/>
      <c r="AP41" s="299"/>
      <c r="AQ41" s="22"/>
    </row>
    <row r="42" spans="2:57" hidden="1" x14ac:dyDescent="0.3">
      <c r="B42" s="21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  <c r="AG42" s="299"/>
      <c r="AH42" s="299"/>
      <c r="AI42" s="299"/>
      <c r="AJ42" s="299"/>
      <c r="AK42" s="299"/>
      <c r="AL42" s="299"/>
      <c r="AM42" s="299"/>
      <c r="AN42" s="299"/>
      <c r="AO42" s="299"/>
      <c r="AP42" s="299"/>
      <c r="AQ42" s="22"/>
    </row>
    <row r="43" spans="2:57" hidden="1" x14ac:dyDescent="0.3">
      <c r="B43" s="21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2"/>
    </row>
    <row r="44" spans="2:57" hidden="1" x14ac:dyDescent="0.3">
      <c r="B44" s="21"/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2"/>
    </row>
    <row r="45" spans="2:57" x14ac:dyDescent="0.3">
      <c r="B45" s="21"/>
      <c r="C45" s="299"/>
      <c r="D45" s="299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299"/>
      <c r="AJ45" s="299"/>
      <c r="AK45" s="299"/>
      <c r="AL45" s="299"/>
      <c r="AM45" s="299"/>
      <c r="AN45" s="299"/>
      <c r="AO45" s="299"/>
      <c r="AP45" s="299"/>
      <c r="AQ45" s="22"/>
    </row>
    <row r="46" spans="2:57" x14ac:dyDescent="0.3">
      <c r="B46" s="21"/>
      <c r="C46" s="299"/>
      <c r="D46" s="299"/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299"/>
      <c r="S46" s="299"/>
      <c r="T46" s="299"/>
      <c r="U46" s="299"/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299"/>
      <c r="AJ46" s="299"/>
      <c r="AK46" s="299"/>
      <c r="AL46" s="299"/>
      <c r="AM46" s="299"/>
      <c r="AN46" s="299"/>
      <c r="AO46" s="299"/>
      <c r="AP46" s="299"/>
      <c r="AQ46" s="22"/>
    </row>
    <row r="47" spans="2:57" x14ac:dyDescent="0.3">
      <c r="B47" s="21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299"/>
      <c r="AJ47" s="299"/>
      <c r="AK47" s="299"/>
      <c r="AL47" s="299"/>
      <c r="AM47" s="299"/>
      <c r="AN47" s="299"/>
      <c r="AO47" s="299"/>
      <c r="AP47" s="299"/>
      <c r="AQ47" s="22"/>
    </row>
    <row r="48" spans="2:57" x14ac:dyDescent="0.3">
      <c r="B48" s="21"/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299"/>
      <c r="AK48" s="299"/>
      <c r="AL48" s="299"/>
      <c r="AM48" s="299"/>
      <c r="AN48" s="299"/>
      <c r="AO48" s="299"/>
      <c r="AP48" s="299"/>
      <c r="AQ48" s="22"/>
    </row>
    <row r="49" spans="2:43" s="1" customFormat="1" ht="15" x14ac:dyDescent="0.3">
      <c r="B49" s="30"/>
      <c r="C49" s="307"/>
      <c r="D49" s="39" t="s">
        <v>49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1"/>
      <c r="AA49" s="307"/>
      <c r="AB49" s="307"/>
      <c r="AC49" s="39" t="s">
        <v>50</v>
      </c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1"/>
      <c r="AP49" s="307"/>
      <c r="AQ49" s="31"/>
    </row>
    <row r="50" spans="2:43" x14ac:dyDescent="0.3">
      <c r="B50" s="21"/>
      <c r="C50" s="299"/>
      <c r="D50" s="42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299"/>
      <c r="Z50" s="43"/>
      <c r="AA50" s="299"/>
      <c r="AB50" s="299"/>
      <c r="AC50" s="42"/>
      <c r="AD50" s="299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43"/>
      <c r="AP50" s="299"/>
      <c r="AQ50" s="22"/>
    </row>
    <row r="51" spans="2:43" x14ac:dyDescent="0.3">
      <c r="B51" s="21"/>
      <c r="C51" s="299"/>
      <c r="D51" s="42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43"/>
      <c r="AA51" s="299"/>
      <c r="AB51" s="299"/>
      <c r="AC51" s="42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43"/>
      <c r="AP51" s="299"/>
      <c r="AQ51" s="22"/>
    </row>
    <row r="52" spans="2:43" x14ac:dyDescent="0.3">
      <c r="B52" s="21"/>
      <c r="C52" s="299"/>
      <c r="D52" s="42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43"/>
      <c r="AA52" s="299"/>
      <c r="AB52" s="299"/>
      <c r="AC52" s="42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43"/>
      <c r="AP52" s="299"/>
      <c r="AQ52" s="22"/>
    </row>
    <row r="53" spans="2:43" x14ac:dyDescent="0.3">
      <c r="B53" s="21"/>
      <c r="C53" s="299"/>
      <c r="D53" s="42"/>
      <c r="E53" s="299"/>
      <c r="F53" s="299"/>
      <c r="G53" s="299"/>
      <c r="H53" s="299"/>
      <c r="I53" s="299"/>
      <c r="J53" s="299"/>
      <c r="K53" s="299"/>
      <c r="L53" s="299"/>
      <c r="M53" s="299"/>
      <c r="N53" s="299"/>
      <c r="O53" s="299"/>
      <c r="P53" s="299"/>
      <c r="Q53" s="299"/>
      <c r="R53" s="299"/>
      <c r="S53" s="299"/>
      <c r="T53" s="299"/>
      <c r="U53" s="299"/>
      <c r="V53" s="299"/>
      <c r="W53" s="299"/>
      <c r="X53" s="299"/>
      <c r="Y53" s="299"/>
      <c r="Z53" s="43"/>
      <c r="AA53" s="299"/>
      <c r="AB53" s="299"/>
      <c r="AC53" s="42"/>
      <c r="AD53" s="299"/>
      <c r="AE53" s="299"/>
      <c r="AF53" s="299"/>
      <c r="AG53" s="299"/>
      <c r="AH53" s="299"/>
      <c r="AI53" s="299"/>
      <c r="AJ53" s="299"/>
      <c r="AK53" s="299"/>
      <c r="AL53" s="299"/>
      <c r="AM53" s="299"/>
      <c r="AN53" s="299"/>
      <c r="AO53" s="43"/>
      <c r="AP53" s="299"/>
      <c r="AQ53" s="22"/>
    </row>
    <row r="54" spans="2:43" x14ac:dyDescent="0.3">
      <c r="B54" s="21"/>
      <c r="C54" s="299"/>
      <c r="D54" s="42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299"/>
      <c r="Y54" s="299"/>
      <c r="Z54" s="43"/>
      <c r="AA54" s="299"/>
      <c r="AB54" s="299"/>
      <c r="AC54" s="42"/>
      <c r="AD54" s="299"/>
      <c r="AE54" s="299"/>
      <c r="AF54" s="299"/>
      <c r="AG54" s="299"/>
      <c r="AH54" s="299"/>
      <c r="AI54" s="299"/>
      <c r="AJ54" s="299"/>
      <c r="AK54" s="299"/>
      <c r="AL54" s="299"/>
      <c r="AM54" s="299"/>
      <c r="AN54" s="299"/>
      <c r="AO54" s="43"/>
      <c r="AP54" s="299"/>
      <c r="AQ54" s="22"/>
    </row>
    <row r="55" spans="2:43" x14ac:dyDescent="0.3">
      <c r="B55" s="21"/>
      <c r="C55" s="299"/>
      <c r="D55" s="42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43"/>
      <c r="AA55" s="299"/>
      <c r="AB55" s="299"/>
      <c r="AC55" s="42"/>
      <c r="AD55" s="299"/>
      <c r="AE55" s="299"/>
      <c r="AF55" s="299"/>
      <c r="AG55" s="299"/>
      <c r="AH55" s="299"/>
      <c r="AI55" s="299"/>
      <c r="AJ55" s="299"/>
      <c r="AK55" s="299"/>
      <c r="AL55" s="299"/>
      <c r="AM55" s="299"/>
      <c r="AN55" s="299"/>
      <c r="AO55" s="43"/>
      <c r="AP55" s="299"/>
      <c r="AQ55" s="22"/>
    </row>
    <row r="56" spans="2:43" x14ac:dyDescent="0.3">
      <c r="B56" s="21"/>
      <c r="C56" s="299"/>
      <c r="D56" s="42"/>
      <c r="E56" s="299"/>
      <c r="F56" s="299"/>
      <c r="G56" s="299"/>
      <c r="H56" s="299"/>
      <c r="I56" s="299"/>
      <c r="J56" s="299"/>
      <c r="K56" s="299"/>
      <c r="L56" s="299"/>
      <c r="M56" s="299"/>
      <c r="N56" s="299"/>
      <c r="O56" s="299"/>
      <c r="P56" s="299"/>
      <c r="Q56" s="299"/>
      <c r="R56" s="299"/>
      <c r="S56" s="299"/>
      <c r="T56" s="299"/>
      <c r="U56" s="299"/>
      <c r="V56" s="299"/>
      <c r="W56" s="299"/>
      <c r="X56" s="299"/>
      <c r="Y56" s="299"/>
      <c r="Z56" s="43"/>
      <c r="AA56" s="299"/>
      <c r="AB56" s="299"/>
      <c r="AC56" s="42"/>
      <c r="AD56" s="299"/>
      <c r="AE56" s="299"/>
      <c r="AF56" s="299"/>
      <c r="AG56" s="299"/>
      <c r="AH56" s="299"/>
      <c r="AI56" s="299"/>
      <c r="AJ56" s="299"/>
      <c r="AK56" s="299"/>
      <c r="AL56" s="299"/>
      <c r="AM56" s="299"/>
      <c r="AN56" s="299"/>
      <c r="AO56" s="43"/>
      <c r="AP56" s="299"/>
      <c r="AQ56" s="22"/>
    </row>
    <row r="57" spans="2:43" x14ac:dyDescent="0.3">
      <c r="B57" s="21"/>
      <c r="C57" s="299"/>
      <c r="D57" s="42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43"/>
      <c r="AA57" s="299"/>
      <c r="AB57" s="299"/>
      <c r="AC57" s="42"/>
      <c r="AD57" s="299"/>
      <c r="AE57" s="299"/>
      <c r="AF57" s="299"/>
      <c r="AG57" s="299"/>
      <c r="AH57" s="299"/>
      <c r="AI57" s="299"/>
      <c r="AJ57" s="299"/>
      <c r="AK57" s="299"/>
      <c r="AL57" s="299"/>
      <c r="AM57" s="299"/>
      <c r="AN57" s="299"/>
      <c r="AO57" s="43"/>
      <c r="AP57" s="299"/>
      <c r="AQ57" s="22"/>
    </row>
    <row r="58" spans="2:43" s="1" customFormat="1" ht="15" x14ac:dyDescent="0.3">
      <c r="B58" s="30"/>
      <c r="C58" s="307"/>
      <c r="D58" s="44" t="s">
        <v>51</v>
      </c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6" t="s">
        <v>52</v>
      </c>
      <c r="S58" s="45"/>
      <c r="T58" s="45"/>
      <c r="U58" s="45"/>
      <c r="V58" s="45"/>
      <c r="W58" s="45"/>
      <c r="X58" s="45"/>
      <c r="Y58" s="45"/>
      <c r="Z58" s="47"/>
      <c r="AA58" s="307"/>
      <c r="AB58" s="307"/>
      <c r="AC58" s="44" t="s">
        <v>51</v>
      </c>
      <c r="AD58" s="45"/>
      <c r="AE58" s="45"/>
      <c r="AF58" s="45"/>
      <c r="AG58" s="45"/>
      <c r="AH58" s="45"/>
      <c r="AI58" s="45"/>
      <c r="AJ58" s="45"/>
      <c r="AK58" s="45"/>
      <c r="AL58" s="45"/>
      <c r="AM58" s="46" t="s">
        <v>52</v>
      </c>
      <c r="AN58" s="45"/>
      <c r="AO58" s="47"/>
      <c r="AP58" s="307"/>
      <c r="AQ58" s="31"/>
    </row>
    <row r="59" spans="2:43" x14ac:dyDescent="0.3">
      <c r="B59" s="21"/>
      <c r="C59" s="299"/>
      <c r="D59" s="299"/>
      <c r="E59" s="299"/>
      <c r="F59" s="299"/>
      <c r="G59" s="299"/>
      <c r="H59" s="299"/>
      <c r="I59" s="299"/>
      <c r="J59" s="299"/>
      <c r="K59" s="299"/>
      <c r="L59" s="299"/>
      <c r="M59" s="299"/>
      <c r="N59" s="299"/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  <c r="AK59" s="299"/>
      <c r="AL59" s="299"/>
      <c r="AM59" s="299"/>
      <c r="AN59" s="299"/>
      <c r="AO59" s="299"/>
      <c r="AP59" s="299"/>
      <c r="AQ59" s="22"/>
    </row>
    <row r="60" spans="2:43" s="1" customFormat="1" ht="15" x14ac:dyDescent="0.3">
      <c r="B60" s="30"/>
      <c r="C60" s="307"/>
      <c r="D60" s="39" t="s">
        <v>53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1"/>
      <c r="AA60" s="307"/>
      <c r="AB60" s="307"/>
      <c r="AC60" s="39" t="s">
        <v>54</v>
      </c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1"/>
      <c r="AP60" s="307"/>
      <c r="AQ60" s="31"/>
    </row>
    <row r="61" spans="2:43" x14ac:dyDescent="0.3">
      <c r="B61" s="21"/>
      <c r="C61" s="299"/>
      <c r="D61" s="42"/>
      <c r="E61" s="299"/>
      <c r="F61" s="299"/>
      <c r="G61" s="299"/>
      <c r="H61" s="299"/>
      <c r="I61" s="299"/>
      <c r="J61" s="299"/>
      <c r="K61" s="299"/>
      <c r="L61" s="299"/>
      <c r="M61" s="299"/>
      <c r="N61" s="299"/>
      <c r="O61" s="299"/>
      <c r="P61" s="299"/>
      <c r="Q61" s="299"/>
      <c r="R61" s="299"/>
      <c r="S61" s="299"/>
      <c r="T61" s="299"/>
      <c r="U61" s="299"/>
      <c r="V61" s="299"/>
      <c r="W61" s="299"/>
      <c r="X61" s="299"/>
      <c r="Y61" s="299"/>
      <c r="Z61" s="43"/>
      <c r="AA61" s="299"/>
      <c r="AB61" s="299"/>
      <c r="AC61" s="42"/>
      <c r="AD61" s="299"/>
      <c r="AE61" s="299"/>
      <c r="AF61" s="299"/>
      <c r="AG61" s="299"/>
      <c r="AH61" s="299"/>
      <c r="AI61" s="299"/>
      <c r="AJ61" s="299"/>
      <c r="AK61" s="299"/>
      <c r="AL61" s="299"/>
      <c r="AM61" s="299"/>
      <c r="AN61" s="299"/>
      <c r="AO61" s="43"/>
      <c r="AP61" s="299"/>
      <c r="AQ61" s="22"/>
    </row>
    <row r="62" spans="2:43" x14ac:dyDescent="0.3">
      <c r="B62" s="21"/>
      <c r="C62" s="299"/>
      <c r="D62" s="42"/>
      <c r="E62" s="299"/>
      <c r="F62" s="299"/>
      <c r="G62" s="299"/>
      <c r="H62" s="299"/>
      <c r="I62" s="299"/>
      <c r="J62" s="299"/>
      <c r="K62" s="299"/>
      <c r="L62" s="299"/>
      <c r="M62" s="299"/>
      <c r="N62" s="299"/>
      <c r="O62" s="299"/>
      <c r="P62" s="299"/>
      <c r="Q62" s="299"/>
      <c r="R62" s="299"/>
      <c r="S62" s="299"/>
      <c r="T62" s="299"/>
      <c r="U62" s="299"/>
      <c r="V62" s="299"/>
      <c r="W62" s="299"/>
      <c r="X62" s="299"/>
      <c r="Y62" s="299"/>
      <c r="Z62" s="43"/>
      <c r="AA62" s="299"/>
      <c r="AB62" s="299"/>
      <c r="AC62" s="42"/>
      <c r="AD62" s="299"/>
      <c r="AE62" s="299"/>
      <c r="AF62" s="299"/>
      <c r="AG62" s="299"/>
      <c r="AH62" s="299"/>
      <c r="AI62" s="299"/>
      <c r="AJ62" s="299"/>
      <c r="AK62" s="299"/>
      <c r="AL62" s="299"/>
      <c r="AM62" s="299"/>
      <c r="AN62" s="299"/>
      <c r="AO62" s="43"/>
      <c r="AP62" s="299"/>
      <c r="AQ62" s="22"/>
    </row>
    <row r="63" spans="2:43" x14ac:dyDescent="0.3">
      <c r="B63" s="21"/>
      <c r="C63" s="299"/>
      <c r="D63" s="42"/>
      <c r="E63" s="299"/>
      <c r="F63" s="299"/>
      <c r="G63" s="299"/>
      <c r="H63" s="299"/>
      <c r="I63" s="299"/>
      <c r="J63" s="299"/>
      <c r="K63" s="299"/>
      <c r="L63" s="299"/>
      <c r="M63" s="299"/>
      <c r="N63" s="299"/>
      <c r="O63" s="299"/>
      <c r="P63" s="299"/>
      <c r="Q63" s="299"/>
      <c r="R63" s="299"/>
      <c r="S63" s="299"/>
      <c r="T63" s="299"/>
      <c r="U63" s="299"/>
      <c r="V63" s="299"/>
      <c r="W63" s="299"/>
      <c r="X63" s="299"/>
      <c r="Y63" s="299"/>
      <c r="Z63" s="43"/>
      <c r="AA63" s="299"/>
      <c r="AB63" s="299"/>
      <c r="AC63" s="42"/>
      <c r="AD63" s="299"/>
      <c r="AE63" s="299"/>
      <c r="AF63" s="299"/>
      <c r="AG63" s="299"/>
      <c r="AH63" s="299"/>
      <c r="AI63" s="299"/>
      <c r="AJ63" s="299"/>
      <c r="AK63" s="299"/>
      <c r="AL63" s="299"/>
      <c r="AM63" s="299"/>
      <c r="AN63" s="299"/>
      <c r="AO63" s="43"/>
      <c r="AP63" s="299"/>
      <c r="AQ63" s="22"/>
    </row>
    <row r="64" spans="2:43" x14ac:dyDescent="0.3">
      <c r="B64" s="21"/>
      <c r="C64" s="299"/>
      <c r="D64" s="42"/>
      <c r="E64" s="299"/>
      <c r="F64" s="299"/>
      <c r="G64" s="299"/>
      <c r="H64" s="299"/>
      <c r="I64" s="299"/>
      <c r="J64" s="299"/>
      <c r="K64" s="299"/>
      <c r="L64" s="299"/>
      <c r="M64" s="299"/>
      <c r="N64" s="299"/>
      <c r="O64" s="299"/>
      <c r="P64" s="299"/>
      <c r="Q64" s="299"/>
      <c r="R64" s="299"/>
      <c r="S64" s="299"/>
      <c r="T64" s="299"/>
      <c r="U64" s="299"/>
      <c r="V64" s="299"/>
      <c r="W64" s="299"/>
      <c r="X64" s="299"/>
      <c r="Y64" s="299"/>
      <c r="Z64" s="43"/>
      <c r="AA64" s="299"/>
      <c r="AB64" s="299"/>
      <c r="AC64" s="42"/>
      <c r="AD64" s="299"/>
      <c r="AE64" s="299"/>
      <c r="AF64" s="299"/>
      <c r="AG64" s="299"/>
      <c r="AH64" s="299"/>
      <c r="AI64" s="299"/>
      <c r="AJ64" s="299"/>
      <c r="AK64" s="299"/>
      <c r="AL64" s="299"/>
      <c r="AM64" s="299"/>
      <c r="AN64" s="299"/>
      <c r="AO64" s="43"/>
      <c r="AP64" s="299"/>
      <c r="AQ64" s="22"/>
    </row>
    <row r="65" spans="2:43" x14ac:dyDescent="0.3">
      <c r="B65" s="21"/>
      <c r="C65" s="299"/>
      <c r="D65" s="42"/>
      <c r="E65" s="299"/>
      <c r="F65" s="299"/>
      <c r="G65" s="299"/>
      <c r="H65" s="299"/>
      <c r="I65" s="299"/>
      <c r="J65" s="299"/>
      <c r="K65" s="299"/>
      <c r="L65" s="299"/>
      <c r="M65" s="299"/>
      <c r="N65" s="299"/>
      <c r="O65" s="299"/>
      <c r="P65" s="299"/>
      <c r="Q65" s="299"/>
      <c r="R65" s="299"/>
      <c r="S65" s="299"/>
      <c r="T65" s="299"/>
      <c r="U65" s="299"/>
      <c r="V65" s="299"/>
      <c r="W65" s="299"/>
      <c r="X65" s="299"/>
      <c r="Y65" s="299"/>
      <c r="Z65" s="43"/>
      <c r="AA65" s="299"/>
      <c r="AB65" s="299"/>
      <c r="AC65" s="42"/>
      <c r="AD65" s="299"/>
      <c r="AE65" s="299"/>
      <c r="AF65" s="299"/>
      <c r="AG65" s="299"/>
      <c r="AH65" s="299"/>
      <c r="AI65" s="299"/>
      <c r="AJ65" s="299"/>
      <c r="AK65" s="299"/>
      <c r="AL65" s="299"/>
      <c r="AM65" s="299"/>
      <c r="AN65" s="299"/>
      <c r="AO65" s="43"/>
      <c r="AP65" s="299"/>
      <c r="AQ65" s="22"/>
    </row>
    <row r="66" spans="2:43" x14ac:dyDescent="0.3">
      <c r="B66" s="21"/>
      <c r="C66" s="299"/>
      <c r="D66" s="42"/>
      <c r="E66" s="299"/>
      <c r="F66" s="299"/>
      <c r="G66" s="299"/>
      <c r="H66" s="299"/>
      <c r="I66" s="299"/>
      <c r="J66" s="299"/>
      <c r="K66" s="299"/>
      <c r="L66" s="299"/>
      <c r="M66" s="299"/>
      <c r="N66" s="299"/>
      <c r="O66" s="299"/>
      <c r="P66" s="299"/>
      <c r="Q66" s="299"/>
      <c r="R66" s="299"/>
      <c r="S66" s="299"/>
      <c r="T66" s="299"/>
      <c r="U66" s="299"/>
      <c r="V66" s="299"/>
      <c r="W66" s="299"/>
      <c r="X66" s="299"/>
      <c r="Y66" s="299"/>
      <c r="Z66" s="43"/>
      <c r="AA66" s="299"/>
      <c r="AB66" s="299"/>
      <c r="AC66" s="42"/>
      <c r="AD66" s="299"/>
      <c r="AE66" s="299"/>
      <c r="AF66" s="299"/>
      <c r="AG66" s="299"/>
      <c r="AH66" s="299"/>
      <c r="AI66" s="299"/>
      <c r="AJ66" s="299"/>
      <c r="AK66" s="299"/>
      <c r="AL66" s="299"/>
      <c r="AM66" s="299"/>
      <c r="AN66" s="299"/>
      <c r="AO66" s="43"/>
      <c r="AP66" s="299"/>
      <c r="AQ66" s="22"/>
    </row>
    <row r="67" spans="2:43" s="1" customFormat="1" ht="15" x14ac:dyDescent="0.3">
      <c r="B67" s="30"/>
      <c r="C67" s="307"/>
      <c r="D67" s="44" t="s">
        <v>51</v>
      </c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6" t="s">
        <v>52</v>
      </c>
      <c r="S67" s="45"/>
      <c r="T67" s="45"/>
      <c r="U67" s="45"/>
      <c r="V67" s="45"/>
      <c r="W67" s="45"/>
      <c r="X67" s="45"/>
      <c r="Y67" s="45"/>
      <c r="Z67" s="47"/>
      <c r="AA67" s="307"/>
      <c r="AB67" s="307"/>
      <c r="AC67" s="44" t="s">
        <v>51</v>
      </c>
      <c r="AD67" s="45"/>
      <c r="AE67" s="45"/>
      <c r="AF67" s="45"/>
      <c r="AG67" s="45"/>
      <c r="AH67" s="45"/>
      <c r="AI67" s="45"/>
      <c r="AJ67" s="45"/>
      <c r="AK67" s="45"/>
      <c r="AL67" s="45"/>
      <c r="AM67" s="46" t="s">
        <v>52</v>
      </c>
      <c r="AN67" s="45"/>
      <c r="AO67" s="47"/>
      <c r="AP67" s="307"/>
      <c r="AQ67" s="31"/>
    </row>
    <row r="68" spans="2:43" s="1" customFormat="1" x14ac:dyDescent="0.3">
      <c r="B68" s="30"/>
      <c r="C68" s="307"/>
      <c r="D68" s="307"/>
      <c r="E68" s="307"/>
      <c r="F68" s="307"/>
      <c r="G68" s="307"/>
      <c r="H68" s="307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07"/>
      <c r="T68" s="307"/>
      <c r="U68" s="307"/>
      <c r="V68" s="307"/>
      <c r="W68" s="307"/>
      <c r="X68" s="307"/>
      <c r="Y68" s="307"/>
      <c r="Z68" s="307"/>
      <c r="AA68" s="307"/>
      <c r="AB68" s="307"/>
      <c r="AC68" s="307"/>
      <c r="AD68" s="307"/>
      <c r="AE68" s="307"/>
      <c r="AF68" s="307"/>
      <c r="AG68" s="307"/>
      <c r="AH68" s="307"/>
      <c r="AI68" s="307"/>
      <c r="AJ68" s="307"/>
      <c r="AK68" s="307"/>
      <c r="AL68" s="307"/>
      <c r="AM68" s="307"/>
      <c r="AN68" s="307"/>
      <c r="AO68" s="307"/>
      <c r="AP68" s="307"/>
      <c r="AQ68" s="31"/>
    </row>
    <row r="69" spans="2:43" s="1" customFormat="1" x14ac:dyDescent="0.3"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50"/>
    </row>
    <row r="70" spans="2:43" ht="12.6" customHeight="1" x14ac:dyDescent="0.3"/>
    <row r="71" spans="2:43" ht="36.6" customHeight="1" x14ac:dyDescent="0.3"/>
    <row r="72" spans="2:43" ht="36.6" customHeight="1" x14ac:dyDescent="0.3"/>
    <row r="75" spans="2:43" s="1" customFormat="1" x14ac:dyDescent="0.3"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3"/>
    </row>
    <row r="76" spans="2:43" s="1" customFormat="1" ht="21" x14ac:dyDescent="0.3">
      <c r="B76" s="30"/>
      <c r="C76" s="385" t="s">
        <v>55</v>
      </c>
      <c r="D76" s="386"/>
      <c r="E76" s="386"/>
      <c r="F76" s="386"/>
      <c r="G76" s="386"/>
      <c r="H76" s="386"/>
      <c r="I76" s="386"/>
      <c r="J76" s="386"/>
      <c r="K76" s="386"/>
      <c r="L76" s="386"/>
      <c r="M76" s="386"/>
      <c r="N76" s="386"/>
      <c r="O76" s="386"/>
      <c r="P76" s="386"/>
      <c r="Q76" s="386"/>
      <c r="R76" s="386"/>
      <c r="S76" s="386"/>
      <c r="T76" s="386"/>
      <c r="U76" s="386"/>
      <c r="V76" s="386"/>
      <c r="W76" s="386"/>
      <c r="X76" s="386"/>
      <c r="Y76" s="386"/>
      <c r="Z76" s="386"/>
      <c r="AA76" s="386"/>
      <c r="AB76" s="386"/>
      <c r="AC76" s="386"/>
      <c r="AD76" s="386"/>
      <c r="AE76" s="386"/>
      <c r="AF76" s="386"/>
      <c r="AG76" s="386"/>
      <c r="AH76" s="386"/>
      <c r="AI76" s="386"/>
      <c r="AJ76" s="386"/>
      <c r="AK76" s="386"/>
      <c r="AL76" s="386"/>
      <c r="AM76" s="386"/>
      <c r="AN76" s="386"/>
      <c r="AO76" s="386"/>
      <c r="AP76" s="386"/>
      <c r="AQ76" s="31"/>
    </row>
    <row r="77" spans="2:43" s="3" customFormat="1" ht="15" x14ac:dyDescent="0.3">
      <c r="B77" s="54"/>
      <c r="C77" s="27" t="s">
        <v>16</v>
      </c>
      <c r="D77" s="304"/>
      <c r="E77" s="304"/>
      <c r="F77" s="304"/>
      <c r="G77" s="304"/>
      <c r="H77" s="304"/>
      <c r="I77" s="304"/>
      <c r="J77" s="304"/>
      <c r="K77" s="304"/>
      <c r="L77" s="304" t="str">
        <f>K5</f>
        <v xml:space="preserve"> </v>
      </c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55"/>
    </row>
    <row r="78" spans="2:43" s="4" customFormat="1" ht="18" x14ac:dyDescent="0.3">
      <c r="B78" s="56"/>
      <c r="C78" s="57" t="s">
        <v>18</v>
      </c>
      <c r="D78" s="303"/>
      <c r="E78" s="303"/>
      <c r="F78" s="303"/>
      <c r="G78" s="303"/>
      <c r="H78" s="303"/>
      <c r="I78" s="303"/>
      <c r="J78" s="303"/>
      <c r="K78" s="303"/>
      <c r="L78" s="404" t="str">
        <f>K6</f>
        <v xml:space="preserve"> SO 05-4 Volnočasový areál Sladovka-sociální zařízení a parkoviště</v>
      </c>
      <c r="M78" s="405"/>
      <c r="N78" s="405"/>
      <c r="O78" s="405"/>
      <c r="P78" s="405"/>
      <c r="Q78" s="405"/>
      <c r="R78" s="405"/>
      <c r="S78" s="405"/>
      <c r="T78" s="405"/>
      <c r="U78" s="405"/>
      <c r="V78" s="405"/>
      <c r="W78" s="405"/>
      <c r="X78" s="405"/>
      <c r="Y78" s="405"/>
      <c r="Z78" s="405"/>
      <c r="AA78" s="405"/>
      <c r="AB78" s="405"/>
      <c r="AC78" s="405"/>
      <c r="AD78" s="405"/>
      <c r="AE78" s="405"/>
      <c r="AF78" s="405"/>
      <c r="AG78" s="405"/>
      <c r="AH78" s="405"/>
      <c r="AI78" s="405"/>
      <c r="AJ78" s="405"/>
      <c r="AK78" s="405"/>
      <c r="AL78" s="405"/>
      <c r="AM78" s="405"/>
      <c r="AN78" s="405"/>
      <c r="AO78" s="405"/>
      <c r="AP78" s="303"/>
      <c r="AQ78" s="58"/>
    </row>
    <row r="79" spans="2:43" s="1" customFormat="1" x14ac:dyDescent="0.3">
      <c r="B79" s="30"/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1"/>
    </row>
    <row r="80" spans="2:43" s="1" customFormat="1" ht="15" x14ac:dyDescent="0.3">
      <c r="B80" s="30"/>
      <c r="C80" s="27" t="s">
        <v>22</v>
      </c>
      <c r="D80" s="307"/>
      <c r="E80" s="307"/>
      <c r="F80" s="307"/>
      <c r="G80" s="307"/>
      <c r="H80" s="307"/>
      <c r="I80" s="307"/>
      <c r="J80" s="307"/>
      <c r="K80" s="307"/>
      <c r="L80" s="59" t="str">
        <f>IF(K8="","",K8)</f>
        <v>Benešov</v>
      </c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27" t="s">
        <v>24</v>
      </c>
      <c r="AJ80" s="307"/>
      <c r="AK80" s="307"/>
      <c r="AL80" s="307"/>
      <c r="AM80" s="348" t="s">
        <v>34</v>
      </c>
      <c r="AN80" s="351">
        <v>43013</v>
      </c>
      <c r="AO80" s="307"/>
      <c r="AP80" s="307"/>
      <c r="AQ80" s="31"/>
    </row>
    <row r="81" spans="1:105" s="1" customFormat="1" x14ac:dyDescent="0.3">
      <c r="B81" s="30"/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1"/>
    </row>
    <row r="82" spans="1:105" s="1" customFormat="1" ht="15" x14ac:dyDescent="0.3">
      <c r="B82" s="30"/>
      <c r="C82" s="27" t="s">
        <v>25</v>
      </c>
      <c r="D82" s="307"/>
      <c r="E82" s="307"/>
      <c r="F82" s="307"/>
      <c r="G82" s="307"/>
      <c r="H82" s="307"/>
      <c r="I82" s="307"/>
      <c r="J82" s="307"/>
      <c r="K82" s="307"/>
      <c r="L82" s="304" t="str">
        <f>IF(E11= "","",E11)</f>
        <v>Město Benešov,Masarykovo nám.100,256 01 Benešov</v>
      </c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27" t="s">
        <v>30</v>
      </c>
      <c r="AJ82" s="307"/>
      <c r="AK82" s="307"/>
      <c r="AL82" s="307"/>
      <c r="AM82" s="406" t="str">
        <f>IF(E17="","",E17)</f>
        <v>Ing. Martin Kraus</v>
      </c>
      <c r="AN82" s="406"/>
      <c r="AO82" s="406"/>
      <c r="AP82" s="406"/>
      <c r="AQ82" s="31"/>
      <c r="AS82" s="407" t="s">
        <v>56</v>
      </c>
      <c r="AT82" s="408"/>
      <c r="AU82" s="60"/>
      <c r="AV82" s="60"/>
      <c r="AW82" s="60"/>
      <c r="AX82" s="60"/>
      <c r="AY82" s="60"/>
      <c r="AZ82" s="60"/>
      <c r="BA82" s="60"/>
      <c r="BB82" s="60"/>
      <c r="BC82" s="60"/>
      <c r="BD82" s="61"/>
    </row>
    <row r="83" spans="1:105" s="1" customFormat="1" ht="15" x14ac:dyDescent="0.3">
      <c r="B83" s="30"/>
      <c r="C83" s="27" t="s">
        <v>29</v>
      </c>
      <c r="D83" s="307"/>
      <c r="E83" s="307"/>
      <c r="F83" s="307"/>
      <c r="G83" s="307"/>
      <c r="H83" s="307"/>
      <c r="I83" s="307"/>
      <c r="J83" s="307"/>
      <c r="K83" s="307"/>
      <c r="L83" s="304" t="str">
        <f>IF(E14= "Vyplň údaj","",E14)</f>
        <v xml:space="preserve"> </v>
      </c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27" t="s">
        <v>33</v>
      </c>
      <c r="AJ83" s="307"/>
      <c r="AK83" s="307"/>
      <c r="AL83" s="307"/>
      <c r="AM83" s="406" t="str">
        <f>IF(E20="","",E20)</f>
        <v xml:space="preserve"> </v>
      </c>
      <c r="AN83" s="406"/>
      <c r="AO83" s="406"/>
      <c r="AP83" s="406"/>
      <c r="AQ83" s="31"/>
      <c r="AS83" s="409"/>
      <c r="AT83" s="410"/>
      <c r="AU83" s="62"/>
      <c r="AV83" s="62"/>
      <c r="AW83" s="62"/>
      <c r="AX83" s="62"/>
      <c r="AY83" s="62"/>
      <c r="AZ83" s="62"/>
      <c r="BA83" s="62"/>
      <c r="BB83" s="62"/>
      <c r="BC83" s="62"/>
      <c r="BD83" s="63"/>
    </row>
    <row r="84" spans="1:105" s="1" customFormat="1" x14ac:dyDescent="0.3">
      <c r="B84" s="30"/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1"/>
      <c r="AS84" s="411"/>
      <c r="AT84" s="412"/>
      <c r="AU84" s="307"/>
      <c r="AV84" s="307"/>
      <c r="AW84" s="307"/>
      <c r="AX84" s="307"/>
      <c r="AY84" s="307"/>
      <c r="AZ84" s="307"/>
      <c r="BA84" s="307"/>
      <c r="BB84" s="307"/>
      <c r="BC84" s="307"/>
      <c r="BD84" s="64"/>
    </row>
    <row r="85" spans="1:105" s="1" customFormat="1" ht="45" x14ac:dyDescent="0.3">
      <c r="B85" s="30"/>
      <c r="C85" s="413" t="s">
        <v>57</v>
      </c>
      <c r="D85" s="414"/>
      <c r="E85" s="414"/>
      <c r="F85" s="414"/>
      <c r="G85" s="414"/>
      <c r="H85" s="65"/>
      <c r="I85" s="415" t="s">
        <v>58</v>
      </c>
      <c r="J85" s="414"/>
      <c r="K85" s="414"/>
      <c r="L85" s="414"/>
      <c r="M85" s="414"/>
      <c r="N85" s="414"/>
      <c r="O85" s="414"/>
      <c r="P85" s="414"/>
      <c r="Q85" s="414"/>
      <c r="R85" s="414"/>
      <c r="S85" s="414"/>
      <c r="T85" s="414"/>
      <c r="U85" s="414"/>
      <c r="V85" s="414"/>
      <c r="W85" s="414"/>
      <c r="X85" s="414"/>
      <c r="Y85" s="414"/>
      <c r="Z85" s="414"/>
      <c r="AA85" s="414"/>
      <c r="AB85" s="414"/>
      <c r="AC85" s="414"/>
      <c r="AD85" s="414"/>
      <c r="AE85" s="414"/>
      <c r="AF85" s="414"/>
      <c r="AG85" s="415" t="s">
        <v>59</v>
      </c>
      <c r="AH85" s="414"/>
      <c r="AI85" s="414"/>
      <c r="AJ85" s="414"/>
      <c r="AK85" s="414"/>
      <c r="AL85" s="414"/>
      <c r="AM85" s="414"/>
      <c r="AN85" s="415" t="s">
        <v>60</v>
      </c>
      <c r="AO85" s="414"/>
      <c r="AP85" s="416"/>
      <c r="AQ85" s="31"/>
      <c r="AS85" s="66" t="s">
        <v>61</v>
      </c>
      <c r="AT85" s="67" t="s">
        <v>62</v>
      </c>
      <c r="AU85" s="67" t="s">
        <v>63</v>
      </c>
      <c r="AV85" s="67" t="s">
        <v>64</v>
      </c>
      <c r="AW85" s="67" t="s">
        <v>65</v>
      </c>
      <c r="AX85" s="67" t="s">
        <v>66</v>
      </c>
      <c r="AY85" s="67" t="s">
        <v>67</v>
      </c>
      <c r="AZ85" s="67" t="s">
        <v>68</v>
      </c>
      <c r="BA85" s="67" t="s">
        <v>69</v>
      </c>
      <c r="BB85" s="67" t="s">
        <v>70</v>
      </c>
      <c r="BC85" s="67" t="s">
        <v>71</v>
      </c>
      <c r="BD85" s="68" t="s">
        <v>72</v>
      </c>
    </row>
    <row r="86" spans="1:105" s="1" customFormat="1" x14ac:dyDescent="0.3">
      <c r="B86" s="30"/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1"/>
      <c r="AS86" s="69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1"/>
    </row>
    <row r="87" spans="1:105" s="4" customFormat="1" ht="18" x14ac:dyDescent="0.3">
      <c r="B87" s="56"/>
      <c r="C87" s="70" t="s">
        <v>73</v>
      </c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417">
        <f>ROUND(AG88,2)</f>
        <v>0</v>
      </c>
      <c r="AH87" s="417"/>
      <c r="AI87" s="417"/>
      <c r="AJ87" s="417"/>
      <c r="AK87" s="417"/>
      <c r="AL87" s="417"/>
      <c r="AM87" s="417"/>
      <c r="AN87" s="418">
        <f>SUM(AG87*1.21)</f>
        <v>0</v>
      </c>
      <c r="AO87" s="419"/>
      <c r="AP87" s="419"/>
      <c r="AQ87" s="58"/>
      <c r="AS87" s="72" t="e">
        <f>ROUND(AS88,2)</f>
        <v>#REF!</v>
      </c>
      <c r="AT87" s="73" t="e">
        <f>ROUND(SUM(AV87:AW87),2)</f>
        <v>#REF!</v>
      </c>
      <c r="AU87" s="74" t="e">
        <f>ROUND(AU88,5)</f>
        <v>#REF!</v>
      </c>
      <c r="AV87" s="73" t="e">
        <f>ROUND(AZ87*L31,2)</f>
        <v>#REF!</v>
      </c>
      <c r="AW87" s="73" t="e">
        <f>ROUND(BA87*L32,2)</f>
        <v>#REF!</v>
      </c>
      <c r="AX87" s="73" t="e">
        <f>ROUND(BB87*L31,2)</f>
        <v>#REF!</v>
      </c>
      <c r="AY87" s="73" t="e">
        <f>ROUND(BC87*L32,2)</f>
        <v>#REF!</v>
      </c>
      <c r="AZ87" s="73" t="e">
        <f>ROUND(AZ88,2)</f>
        <v>#REF!</v>
      </c>
      <c r="BA87" s="73" t="e">
        <f>ROUND(BA88,2)</f>
        <v>#REF!</v>
      </c>
      <c r="BB87" s="73" t="e">
        <f>ROUND(BB88,2)</f>
        <v>#REF!</v>
      </c>
      <c r="BC87" s="73" t="e">
        <f>ROUND(BC88,2)</f>
        <v>#REF!</v>
      </c>
      <c r="BD87" s="75" t="e">
        <f>ROUND(BD88,2)</f>
        <v>#REF!</v>
      </c>
      <c r="BS87" s="76" t="s">
        <v>74</v>
      </c>
      <c r="BT87" s="76" t="s">
        <v>75</v>
      </c>
      <c r="BV87" s="76" t="s">
        <v>76</v>
      </c>
      <c r="BW87" s="76" t="s">
        <v>77</v>
      </c>
      <c r="BX87" s="76" t="s">
        <v>78</v>
      </c>
    </row>
    <row r="88" spans="1:105" s="5" customFormat="1" ht="61.9" customHeight="1" x14ac:dyDescent="0.3">
      <c r="A88" s="77" t="s">
        <v>79</v>
      </c>
      <c r="B88" s="78"/>
      <c r="C88" s="79"/>
      <c r="D88" s="420" t="s">
        <v>513</v>
      </c>
      <c r="E88" s="421"/>
      <c r="F88" s="421"/>
      <c r="G88" s="421"/>
      <c r="H88" s="421"/>
      <c r="I88" s="305"/>
      <c r="J88" s="421" t="s">
        <v>547</v>
      </c>
      <c r="K88" s="421"/>
      <c r="L88" s="421"/>
      <c r="M88" s="421"/>
      <c r="N88" s="421"/>
      <c r="O88" s="421"/>
      <c r="P88" s="421"/>
      <c r="Q88" s="421"/>
      <c r="R88" s="421"/>
      <c r="S88" s="421"/>
      <c r="T88" s="421"/>
      <c r="U88" s="421"/>
      <c r="V88" s="421"/>
      <c r="W88" s="421"/>
      <c r="X88" s="421"/>
      <c r="Y88" s="421"/>
      <c r="Z88" s="421"/>
      <c r="AA88" s="421"/>
      <c r="AB88" s="421"/>
      <c r="AC88" s="421"/>
      <c r="AD88" s="421"/>
      <c r="AE88" s="421"/>
      <c r="AF88" s="421"/>
      <c r="AG88" s="422">
        <f>SUM('Stavební část '!M29:P29)</f>
        <v>0</v>
      </c>
      <c r="AH88" s="423"/>
      <c r="AI88" s="423"/>
      <c r="AJ88" s="423"/>
      <c r="AK88" s="423"/>
      <c r="AL88" s="423"/>
      <c r="AM88" s="423"/>
      <c r="AN88" s="418">
        <f>SUM(AG88*1.21)</f>
        <v>0</v>
      </c>
      <c r="AO88" s="419"/>
      <c r="AP88" s="419"/>
      <c r="AQ88" s="80"/>
      <c r="AS88" s="81" t="e">
        <f>#REF!</f>
        <v>#REF!</v>
      </c>
      <c r="AT88" s="82" t="e">
        <f>ROUND(SUM(AV88:AW88),2)</f>
        <v>#REF!</v>
      </c>
      <c r="AU88" s="83" t="e">
        <f>#REF!</f>
        <v>#REF!</v>
      </c>
      <c r="AV88" s="82" t="e">
        <f>#REF!</f>
        <v>#REF!</v>
      </c>
      <c r="AW88" s="82" t="e">
        <f>#REF!</f>
        <v>#REF!</v>
      </c>
      <c r="AX88" s="82" t="e">
        <f>#REF!</f>
        <v>#REF!</v>
      </c>
      <c r="AY88" s="82" t="e">
        <f>#REF!</f>
        <v>#REF!</v>
      </c>
      <c r="AZ88" s="82" t="e">
        <f>#REF!</f>
        <v>#REF!</v>
      </c>
      <c r="BA88" s="82" t="e">
        <f>#REF!</f>
        <v>#REF!</v>
      </c>
      <c r="BB88" s="82" t="e">
        <f>#REF!</f>
        <v>#REF!</v>
      </c>
      <c r="BC88" s="82" t="e">
        <f>#REF!</f>
        <v>#REF!</v>
      </c>
      <c r="BD88" s="84" t="e">
        <f>#REF!</f>
        <v>#REF!</v>
      </c>
      <c r="BT88" s="85" t="s">
        <v>80</v>
      </c>
      <c r="BU88" s="85" t="s">
        <v>81</v>
      </c>
      <c r="BV88" s="85" t="s">
        <v>76</v>
      </c>
      <c r="BW88" s="85" t="s">
        <v>77</v>
      </c>
      <c r="BX88" s="85" t="s">
        <v>78</v>
      </c>
      <c r="CY88" s="1">
        <f>SUM(AG88*1.21)</f>
        <v>0</v>
      </c>
      <c r="DA88" s="1"/>
    </row>
    <row r="89" spans="1:105" x14ac:dyDescent="0.3">
      <c r="B89" s="21"/>
      <c r="C89" s="299"/>
      <c r="D89" s="299"/>
      <c r="E89" s="299"/>
      <c r="F89" s="299"/>
      <c r="G89" s="299"/>
      <c r="H89" s="299"/>
      <c r="I89" s="299"/>
      <c r="J89" s="299"/>
      <c r="K89" s="299"/>
      <c r="L89" s="299"/>
      <c r="M89" s="299"/>
      <c r="N89" s="299"/>
      <c r="O89" s="299"/>
      <c r="P89" s="299"/>
      <c r="Q89" s="299"/>
      <c r="R89" s="299"/>
      <c r="S89" s="299"/>
      <c r="T89" s="299"/>
      <c r="U89" s="299"/>
      <c r="V89" s="299"/>
      <c r="W89" s="299"/>
      <c r="X89" s="299"/>
      <c r="Y89" s="299"/>
      <c r="Z89" s="299"/>
      <c r="AA89" s="299"/>
      <c r="AB89" s="299"/>
      <c r="AC89" s="299"/>
      <c r="AD89" s="299"/>
      <c r="AE89" s="299"/>
      <c r="AF89" s="299"/>
      <c r="AG89" s="299"/>
      <c r="AH89" s="299"/>
      <c r="AI89" s="299"/>
      <c r="AJ89" s="299"/>
      <c r="AK89" s="299"/>
      <c r="AL89" s="299"/>
      <c r="AM89" s="299"/>
      <c r="AN89" s="299"/>
      <c r="AO89" s="299"/>
      <c r="AP89" s="299"/>
      <c r="AQ89" s="22"/>
    </row>
    <row r="90" spans="1:105" s="1" customFormat="1" ht="30" x14ac:dyDescent="0.3">
      <c r="B90" s="30"/>
      <c r="C90" s="70" t="s">
        <v>82</v>
      </c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419">
        <f>ROUND(SUM(AG91:AG93),2)</f>
        <v>0</v>
      </c>
      <c r="AH90" s="419"/>
      <c r="AI90" s="419"/>
      <c r="AJ90" s="419"/>
      <c r="AK90" s="419"/>
      <c r="AL90" s="419"/>
      <c r="AM90" s="419"/>
      <c r="AN90" s="419">
        <f>ROUND(SUM(AN91:AN93),2)</f>
        <v>0</v>
      </c>
      <c r="AO90" s="419"/>
      <c r="AP90" s="419"/>
      <c r="AQ90" s="31"/>
      <c r="AS90" s="66" t="s">
        <v>83</v>
      </c>
      <c r="AT90" s="67" t="s">
        <v>84</v>
      </c>
      <c r="AU90" s="67" t="s">
        <v>39</v>
      </c>
      <c r="AV90" s="68" t="s">
        <v>62</v>
      </c>
    </row>
    <row r="91" spans="1:105" s="1" customFormat="1" ht="15" x14ac:dyDescent="0.3">
      <c r="B91" s="30"/>
      <c r="C91" s="307"/>
      <c r="D91" s="306" t="s">
        <v>85</v>
      </c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424">
        <f>ROUND(AG87*AS91,2)</f>
        <v>0</v>
      </c>
      <c r="AH91" s="425"/>
      <c r="AI91" s="425"/>
      <c r="AJ91" s="425"/>
      <c r="AK91" s="425"/>
      <c r="AL91" s="425"/>
      <c r="AM91" s="425"/>
      <c r="AN91" s="425">
        <f>ROUND(AG91+AV91,2)</f>
        <v>0</v>
      </c>
      <c r="AO91" s="425"/>
      <c r="AP91" s="425"/>
      <c r="AQ91" s="31"/>
      <c r="AS91" s="86">
        <v>0</v>
      </c>
      <c r="AT91" s="87" t="s">
        <v>86</v>
      </c>
      <c r="AU91" s="87" t="s">
        <v>40</v>
      </c>
      <c r="AV91" s="88">
        <f>ROUND(IF(AU91="základní",AG91*L31,IF(AU91="snížená",AG91*L32,0)),2)</f>
        <v>0</v>
      </c>
      <c r="BV91" s="17" t="s">
        <v>87</v>
      </c>
      <c r="BY91" s="89">
        <f>IF(AU91="základní",AV91,0)</f>
        <v>0</v>
      </c>
      <c r="BZ91" s="89">
        <f>IF(AU91="snížená",AV91,0)</f>
        <v>0</v>
      </c>
      <c r="CA91" s="89">
        <v>0</v>
      </c>
      <c r="CB91" s="89">
        <v>0</v>
      </c>
      <c r="CC91" s="89">
        <v>0</v>
      </c>
      <c r="CD91" s="89">
        <f>IF(AU91="základní",AG91,0)</f>
        <v>0</v>
      </c>
      <c r="CE91" s="89">
        <f>IF(AU91="snížená",AG91,0)</f>
        <v>0</v>
      </c>
      <c r="CF91" s="89">
        <f>IF(AU91="zákl. přenesená",AG91,0)</f>
        <v>0</v>
      </c>
      <c r="CG91" s="89">
        <f>IF(AU91="sníž. přenesená",AG91,0)</f>
        <v>0</v>
      </c>
      <c r="CH91" s="89">
        <f>IF(AU91="nulová",AG91,0)</f>
        <v>0</v>
      </c>
      <c r="CI91" s="17">
        <f>IF(AU91="základní",1,IF(AU91="snížená",2,IF(AU91="zákl. přenesená",4,IF(AU91="sníž. přenesená",5,3))))</f>
        <v>1</v>
      </c>
      <c r="CJ91" s="17">
        <f>IF(AT91="stavební čast",1,IF(8891="investiční čast",2,3))</f>
        <v>1</v>
      </c>
      <c r="CK91" s="17" t="str">
        <f>IF(D91="Vyplň vlastní","","x")</f>
        <v>x</v>
      </c>
    </row>
    <row r="92" spans="1:105" s="1" customFormat="1" ht="15" x14ac:dyDescent="0.3">
      <c r="B92" s="30"/>
      <c r="C92" s="307"/>
      <c r="D92" s="426" t="s">
        <v>514</v>
      </c>
      <c r="E92" s="427"/>
      <c r="F92" s="427"/>
      <c r="G92" s="427"/>
      <c r="H92" s="427"/>
      <c r="I92" s="427"/>
      <c r="J92" s="427"/>
      <c r="K92" s="427"/>
      <c r="L92" s="427"/>
      <c r="M92" s="427"/>
      <c r="N92" s="427"/>
      <c r="O92" s="427"/>
      <c r="P92" s="427"/>
      <c r="Q92" s="427"/>
      <c r="R92" s="427"/>
      <c r="S92" s="427"/>
      <c r="T92" s="427"/>
      <c r="U92" s="427"/>
      <c r="V92" s="427"/>
      <c r="W92" s="427"/>
      <c r="X92" s="427"/>
      <c r="Y92" s="427"/>
      <c r="Z92" s="427"/>
      <c r="AA92" s="427"/>
      <c r="AB92" s="427"/>
      <c r="AC92" s="307"/>
      <c r="AD92" s="307"/>
      <c r="AE92" s="307"/>
      <c r="AF92" s="307"/>
      <c r="AG92" s="428">
        <f>SUM('Přípojka V a K'!J56)</f>
        <v>0</v>
      </c>
      <c r="AH92" s="425"/>
      <c r="AI92" s="425"/>
      <c r="AJ92" s="425"/>
      <c r="AK92" s="425"/>
      <c r="AL92" s="425"/>
      <c r="AM92" s="425"/>
      <c r="AN92" s="425">
        <f>AG92+AV92</f>
        <v>0</v>
      </c>
      <c r="AO92" s="425"/>
      <c r="AP92" s="425"/>
      <c r="AQ92" s="31"/>
      <c r="AS92" s="90">
        <v>0</v>
      </c>
      <c r="AT92" s="91" t="s">
        <v>86</v>
      </c>
      <c r="AU92" s="91" t="s">
        <v>40</v>
      </c>
      <c r="AV92" s="92">
        <f>ROUND(IF(AU92="nulová",0,IF(OR(AU92="základní",AU92="zákl. přenesená"),AG92*L31,AG92*L32)),2)</f>
        <v>0</v>
      </c>
      <c r="BV92" s="17" t="s">
        <v>88</v>
      </c>
      <c r="BY92" s="89">
        <f>IF(AU92="základní",AV92,0)</f>
        <v>0</v>
      </c>
      <c r="BZ92" s="89">
        <f>IF(AU92="snížená",AV92,0)</f>
        <v>0</v>
      </c>
      <c r="CA92" s="89">
        <f>IF(AU92="zákl. přenesená",AV92,0)</f>
        <v>0</v>
      </c>
      <c r="CB92" s="89">
        <f>IF(AU92="sníž. přenesená",AV92,0)</f>
        <v>0</v>
      </c>
      <c r="CC92" s="89">
        <f>IF(AU92="nulová",AV92,0)</f>
        <v>0</v>
      </c>
      <c r="CD92" s="89">
        <f>IF(AU92="základní",AG92,0)</f>
        <v>0</v>
      </c>
      <c r="CE92" s="89">
        <f>IF(AU92="snížená",AG92,0)</f>
        <v>0</v>
      </c>
      <c r="CF92" s="89">
        <f>IF(AU92="zákl. přenesená",AG92,0)</f>
        <v>0</v>
      </c>
      <c r="CG92" s="89">
        <f>IF(AU92="sníž. přenesená",AG92,0)</f>
        <v>0</v>
      </c>
      <c r="CH92" s="89">
        <f>IF(AU92="nulová",AG92,0)</f>
        <v>0</v>
      </c>
      <c r="CI92" s="17">
        <f>IF(AU92="základní",1,IF(AU92="snížená",2,IF(AU92="zákl. přenesená",4,IF(AU92="sníž. přenesená",5,3))))</f>
        <v>1</v>
      </c>
      <c r="CJ92" s="17">
        <f>IF(AT92="stavební čast",1,IF(8892="investiční čast",2,3))</f>
        <v>1</v>
      </c>
      <c r="CK92" s="17" t="str">
        <f>IF(D92="Vyplň vlastní","","x")</f>
        <v>x</v>
      </c>
      <c r="CY92" s="1">
        <f>SUM(AG92*1.21)</f>
        <v>0</v>
      </c>
    </row>
    <row r="93" spans="1:105" s="1" customFormat="1" ht="15" x14ac:dyDescent="0.3">
      <c r="B93" s="30"/>
      <c r="C93" s="307"/>
      <c r="D93" s="426" t="s">
        <v>516</v>
      </c>
      <c r="E93" s="427"/>
      <c r="F93" s="427"/>
      <c r="G93" s="427"/>
      <c r="H93" s="427"/>
      <c r="I93" s="427"/>
      <c r="J93" s="427"/>
      <c r="K93" s="427"/>
      <c r="L93" s="427"/>
      <c r="M93" s="427"/>
      <c r="N93" s="427"/>
      <c r="O93" s="427"/>
      <c r="P93" s="427"/>
      <c r="Q93" s="427"/>
      <c r="R93" s="427"/>
      <c r="S93" s="427"/>
      <c r="T93" s="427"/>
      <c r="U93" s="427"/>
      <c r="V93" s="427"/>
      <c r="W93" s="427"/>
      <c r="X93" s="427"/>
      <c r="Y93" s="427"/>
      <c r="Z93" s="427"/>
      <c r="AA93" s="427"/>
      <c r="AB93" s="427"/>
      <c r="AC93" s="307"/>
      <c r="AD93" s="307"/>
      <c r="AE93" s="307"/>
      <c r="AF93" s="307"/>
      <c r="AG93" s="428">
        <f>SUM('Elektroinstalace '!G11+'Elektroinstalace '!G39+'Elektroinstalace '!G45+'Elektroinstalace '!G73+'Elektroinstalace '!G87)</f>
        <v>0</v>
      </c>
      <c r="AH93" s="425"/>
      <c r="AI93" s="425"/>
      <c r="AJ93" s="425"/>
      <c r="AK93" s="425"/>
      <c r="AL93" s="425"/>
      <c r="AM93" s="425"/>
      <c r="AN93" s="425">
        <f>AG93+AV93</f>
        <v>0</v>
      </c>
      <c r="AO93" s="425"/>
      <c r="AP93" s="425"/>
      <c r="AQ93" s="31"/>
      <c r="AS93" s="93">
        <v>0</v>
      </c>
      <c r="AT93" s="94" t="s">
        <v>86</v>
      </c>
      <c r="AU93" s="94" t="s">
        <v>40</v>
      </c>
      <c r="AV93" s="95">
        <f>ROUND(IF(AU93="nulová",0,IF(OR(AU93="základní",AU93="zákl. přenesená"),AG93*L31,AG93*L32)),2)</f>
        <v>0</v>
      </c>
      <c r="BV93" s="17" t="s">
        <v>88</v>
      </c>
      <c r="BY93" s="89">
        <f>IF(AU93="základní",AV93,0)</f>
        <v>0</v>
      </c>
      <c r="BZ93" s="89">
        <f>IF(AU93="snížená",AV93,0)</f>
        <v>0</v>
      </c>
      <c r="CA93" s="89">
        <f>IF(AU93="zákl. přenesená",AV93,0)</f>
        <v>0</v>
      </c>
      <c r="CB93" s="89">
        <f>IF(AU93="sníž. přenesená",AV93,0)</f>
        <v>0</v>
      </c>
      <c r="CC93" s="89">
        <f>IF(AU93="nulová",AV93,0)</f>
        <v>0</v>
      </c>
      <c r="CD93" s="89">
        <f>IF(AU93="základní",AG93,0)</f>
        <v>0</v>
      </c>
      <c r="CE93" s="89">
        <f>IF(AU93="snížená",AG93,0)</f>
        <v>0</v>
      </c>
      <c r="CF93" s="89">
        <f>IF(AU93="zákl. přenesená",AG93,0)</f>
        <v>0</v>
      </c>
      <c r="CG93" s="89">
        <f>IF(AU93="sníž. přenesená",AG93,0)</f>
        <v>0</v>
      </c>
      <c r="CH93" s="89">
        <f>IF(AU93="nulová",AG93,0)</f>
        <v>0</v>
      </c>
      <c r="CI93" s="17">
        <f>IF(AU93="základní",1,IF(AU93="snížená",2,IF(AU93="zákl. přenesená",4,IF(AU93="sníž. přenesená",5,3))))</f>
        <v>1</v>
      </c>
      <c r="CJ93" s="17">
        <f>IF(AT93="stavební čast",1,IF(8894="investiční čast",2,3))</f>
        <v>1</v>
      </c>
      <c r="CK93" s="17" t="str">
        <f>IF(D93="Vyplň vlastní","","x")</f>
        <v>x</v>
      </c>
      <c r="CY93" s="1">
        <f>SUM(AG93*1.21)</f>
        <v>0</v>
      </c>
    </row>
    <row r="94" spans="1:105" s="1" customFormat="1" x14ac:dyDescent="0.3">
      <c r="B94" s="30"/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1"/>
    </row>
    <row r="95" spans="1:105" s="1" customFormat="1" ht="18" x14ac:dyDescent="0.3">
      <c r="B95" s="30"/>
      <c r="C95" s="96" t="s">
        <v>89</v>
      </c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429">
        <f>ROUND(AG87+AG90,2)</f>
        <v>0</v>
      </c>
      <c r="AH95" s="429"/>
      <c r="AI95" s="429"/>
      <c r="AJ95" s="429"/>
      <c r="AK95" s="429"/>
      <c r="AL95" s="429"/>
      <c r="AM95" s="429"/>
      <c r="AN95" s="430">
        <f>SUM(AN90+AN87)</f>
        <v>0</v>
      </c>
      <c r="AO95" s="425"/>
      <c r="AP95" s="425"/>
      <c r="AQ95" s="31"/>
    </row>
    <row r="96" spans="1:105" s="1" customFormat="1" x14ac:dyDescent="0.3">
      <c r="B96" s="48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50"/>
    </row>
    <row r="97" spans="2:48" s="1" customFormat="1" ht="30" x14ac:dyDescent="0.3">
      <c r="B97" s="30"/>
      <c r="C97" s="70" t="s">
        <v>559</v>
      </c>
      <c r="D97" s="366"/>
      <c r="E97" s="366"/>
      <c r="F97" s="366"/>
      <c r="G97" s="366"/>
      <c r="H97" s="366"/>
      <c r="I97" s="366"/>
      <c r="J97" s="366"/>
      <c r="K97" s="366"/>
      <c r="L97" s="366"/>
      <c r="M97" s="366"/>
      <c r="N97" s="366"/>
      <c r="O97" s="366"/>
      <c r="P97" s="366"/>
      <c r="Q97" s="366"/>
      <c r="R97" s="366"/>
      <c r="S97" s="366"/>
      <c r="T97" s="366"/>
      <c r="U97" s="366"/>
      <c r="V97" s="366"/>
      <c r="W97" s="366"/>
      <c r="X97" s="366"/>
      <c r="Y97" s="366"/>
      <c r="Z97" s="366"/>
      <c r="AA97" s="366"/>
      <c r="AB97" s="366"/>
      <c r="AC97" s="366"/>
      <c r="AD97" s="366"/>
      <c r="AE97" s="366"/>
      <c r="AF97" s="366"/>
      <c r="AG97" s="419" t="e">
        <f>SUM(AG95-'Stavební část '!#REF!)</f>
        <v>#REF!</v>
      </c>
      <c r="AH97" s="419"/>
      <c r="AI97" s="419"/>
      <c r="AJ97" s="419"/>
      <c r="AK97" s="419"/>
      <c r="AL97" s="419"/>
      <c r="AM97" s="419"/>
      <c r="AN97" s="419" t="e">
        <f>SUM(AG97*1.21)</f>
        <v>#REF!</v>
      </c>
      <c r="AO97" s="419"/>
      <c r="AP97" s="419"/>
      <c r="AQ97" s="31"/>
      <c r="AS97" s="66" t="s">
        <v>83</v>
      </c>
      <c r="AT97" s="67" t="s">
        <v>84</v>
      </c>
      <c r="AU97" s="67" t="s">
        <v>39</v>
      </c>
      <c r="AV97" s="68" t="s">
        <v>62</v>
      </c>
    </row>
    <row r="98" spans="2:48" s="1" customFormat="1" ht="30" x14ac:dyDescent="0.3">
      <c r="B98" s="30"/>
      <c r="C98" s="70" t="s">
        <v>560</v>
      </c>
      <c r="D98" s="366"/>
      <c r="E98" s="366"/>
      <c r="F98" s="366"/>
      <c r="G98" s="366"/>
      <c r="H98" s="366"/>
      <c r="I98" s="366"/>
      <c r="J98" s="366"/>
      <c r="K98" s="366"/>
      <c r="L98" s="366"/>
      <c r="M98" s="366"/>
      <c r="N98" s="366"/>
      <c r="O98" s="366"/>
      <c r="P98" s="366"/>
      <c r="Q98" s="366"/>
      <c r="R98" s="366"/>
      <c r="S98" s="366"/>
      <c r="T98" s="366"/>
      <c r="U98" s="366"/>
      <c r="V98" s="366"/>
      <c r="W98" s="366"/>
      <c r="X98" s="366"/>
      <c r="Y98" s="366"/>
      <c r="Z98" s="366"/>
      <c r="AA98" s="366"/>
      <c r="AB98" s="366"/>
      <c r="AC98" s="366"/>
      <c r="AD98" s="366"/>
      <c r="AE98" s="366"/>
      <c r="AF98" s="366"/>
      <c r="AG98" s="419" t="e">
        <f>SUM(AG95-AG97)</f>
        <v>#REF!</v>
      </c>
      <c r="AH98" s="419"/>
      <c r="AI98" s="419"/>
      <c r="AJ98" s="419"/>
      <c r="AK98" s="419"/>
      <c r="AL98" s="419"/>
      <c r="AM98" s="419"/>
      <c r="AN98" s="419" t="e">
        <f>SUM(AG98*1.21)</f>
        <v>#REF!</v>
      </c>
      <c r="AO98" s="419"/>
      <c r="AP98" s="419"/>
      <c r="AQ98" s="31"/>
      <c r="AS98" s="66" t="s">
        <v>83</v>
      </c>
      <c r="AT98" s="67" t="s">
        <v>84</v>
      </c>
      <c r="AU98" s="67" t="s">
        <v>39</v>
      </c>
      <c r="AV98" s="68" t="s">
        <v>62</v>
      </c>
    </row>
  </sheetData>
  <mergeCells count="59">
    <mergeCell ref="AG97:AM97"/>
    <mergeCell ref="AN97:AP97"/>
    <mergeCell ref="AG98:AM98"/>
    <mergeCell ref="AN98:AP98"/>
    <mergeCell ref="D93:AB93"/>
    <mergeCell ref="AG93:AM93"/>
    <mergeCell ref="AN93:AP93"/>
    <mergeCell ref="AG95:AM95"/>
    <mergeCell ref="AN95:AP95"/>
    <mergeCell ref="AG90:AM90"/>
    <mergeCell ref="AN90:AP90"/>
    <mergeCell ref="AG91:AM91"/>
    <mergeCell ref="AN91:AP91"/>
    <mergeCell ref="D92:AB92"/>
    <mergeCell ref="AG92:AM92"/>
    <mergeCell ref="AN92:AP92"/>
    <mergeCell ref="AG87:AM87"/>
    <mergeCell ref="AN87:AP87"/>
    <mergeCell ref="D88:H88"/>
    <mergeCell ref="J88:AF88"/>
    <mergeCell ref="AG88:AM88"/>
    <mergeCell ref="AN88:AP88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K32:AO32"/>
    <mergeCell ref="C76:AP76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2:AP2"/>
    <mergeCell ref="AR2:BE2"/>
    <mergeCell ref="C4:AP4"/>
    <mergeCell ref="K5:AO5"/>
    <mergeCell ref="BE5:BE34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</mergeCells>
  <dataValidations count="2">
    <dataValidation type="list" allowBlank="1" showInputMessage="1" showErrorMessage="1" error="Povoleny jsou hodnoty základní, snížená, zákl. přenesená, sníž. přenesená, nulová." sqref="AU91:AU94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4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IprosDopravnhriste - Voln...'!C2" display="/"/>
  </hyperlinks>
  <pageMargins left="0.51181102362204722" right="0.51181102362204722" top="0.78740157480314965" bottom="0.78740157480314965" header="0.31496062992125984" footer="0.31496062992125984"/>
  <pageSetup paperSize="9" scale="9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202"/>
  <sheetViews>
    <sheetView tabSelected="1" topLeftCell="A111" workbookViewId="0">
      <selection activeCell="F149" sqref="F149:I149"/>
    </sheetView>
  </sheetViews>
  <sheetFormatPr defaultColWidth="9.1640625" defaultRowHeight="13.5" x14ac:dyDescent="0.3"/>
  <cols>
    <col min="1" max="1" width="8.33203125" style="358" customWidth="1"/>
    <col min="2" max="2" width="1.6640625" style="358" customWidth="1"/>
    <col min="3" max="3" width="4.1640625" style="358" customWidth="1"/>
    <col min="4" max="4" width="4.33203125" style="358" customWidth="1"/>
    <col min="5" max="5" width="17.1640625" style="358" customWidth="1"/>
    <col min="6" max="7" width="11.1640625" style="358" customWidth="1"/>
    <col min="8" max="8" width="12.5" style="358" customWidth="1"/>
    <col min="9" max="9" width="7" style="358" customWidth="1"/>
    <col min="10" max="10" width="5.1640625" style="358" customWidth="1"/>
    <col min="11" max="11" width="11.5" style="358" customWidth="1"/>
    <col min="12" max="12" width="12" style="358" customWidth="1"/>
    <col min="13" max="14" width="6" style="358" customWidth="1"/>
    <col min="15" max="15" width="2" style="358" customWidth="1"/>
    <col min="16" max="16" width="12.5" style="358" customWidth="1"/>
    <col min="17" max="17" width="4.1640625" style="358" customWidth="1"/>
    <col min="18" max="18" width="1.6640625" style="358" customWidth="1"/>
    <col min="19" max="19" width="8.1640625" style="358" hidden="1" customWidth="1"/>
    <col min="20" max="20" width="29.6640625" style="358" hidden="1" customWidth="1"/>
    <col min="21" max="21" width="16.33203125" style="358" hidden="1" customWidth="1"/>
    <col min="22" max="22" width="12.33203125" style="358" hidden="1" customWidth="1"/>
    <col min="23" max="23" width="16.33203125" style="358" hidden="1" customWidth="1"/>
    <col min="24" max="24" width="12.1640625" style="358" hidden="1" customWidth="1"/>
    <col min="25" max="25" width="15" style="358" hidden="1" customWidth="1"/>
    <col min="26" max="26" width="11" style="358" hidden="1" customWidth="1"/>
    <col min="27" max="27" width="15" style="358" hidden="1" customWidth="1"/>
    <col min="28" max="28" width="16.33203125" style="358" hidden="1" customWidth="1"/>
    <col min="29" max="29" width="11" style="358" hidden="1" customWidth="1"/>
    <col min="30" max="30" width="15" style="358" hidden="1" customWidth="1"/>
    <col min="31" max="31" width="16.33203125" style="358" hidden="1" customWidth="1"/>
    <col min="32" max="33" width="0" style="358" hidden="1" customWidth="1"/>
    <col min="34" max="16384" width="9.1640625" style="358"/>
  </cols>
  <sheetData>
    <row r="1" spans="1:33" ht="21.75" hidden="1" customHeight="1" x14ac:dyDescent="0.3">
      <c r="A1" s="97"/>
      <c r="B1" s="11"/>
      <c r="C1" s="11"/>
      <c r="D1" s="12" t="s">
        <v>1</v>
      </c>
      <c r="E1" s="11"/>
      <c r="F1" s="13" t="s">
        <v>90</v>
      </c>
      <c r="G1" s="13"/>
      <c r="H1" s="474" t="s">
        <v>91</v>
      </c>
      <c r="I1" s="474"/>
      <c r="J1" s="474"/>
      <c r="K1" s="474"/>
      <c r="L1" s="13" t="s">
        <v>92</v>
      </c>
      <c r="M1" s="11"/>
      <c r="N1" s="11"/>
      <c r="O1" s="12" t="s">
        <v>93</v>
      </c>
      <c r="P1" s="11"/>
      <c r="Q1" s="11"/>
      <c r="R1" s="11"/>
      <c r="S1" s="13" t="s">
        <v>94</v>
      </c>
      <c r="T1" s="13"/>
      <c r="U1" s="97"/>
      <c r="V1" s="97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1:33" ht="36.950000000000003" hidden="1" customHeight="1" x14ac:dyDescent="0.3">
      <c r="C2" s="382" t="s">
        <v>7</v>
      </c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S2" s="384" t="s">
        <v>8</v>
      </c>
      <c r="T2" s="384"/>
      <c r="U2" s="384"/>
      <c r="V2" s="384"/>
      <c r="W2" s="384"/>
      <c r="X2" s="384"/>
      <c r="Y2" s="384"/>
      <c r="Z2" s="384"/>
      <c r="AA2" s="384"/>
      <c r="AB2" s="384"/>
      <c r="AC2" s="384"/>
    </row>
    <row r="3" spans="1:33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</row>
    <row r="4" spans="1:33" ht="36.950000000000003" hidden="1" customHeight="1" x14ac:dyDescent="0.3">
      <c r="B4" s="21"/>
      <c r="C4" s="385" t="s">
        <v>96</v>
      </c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22"/>
      <c r="T4" s="23" t="s">
        <v>13</v>
      </c>
    </row>
    <row r="5" spans="1:33" ht="6.95" hidden="1" customHeight="1" x14ac:dyDescent="0.3">
      <c r="B5" s="21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22"/>
    </row>
    <row r="6" spans="1:33" s="1" customFormat="1" ht="32.85" hidden="1" customHeight="1" x14ac:dyDescent="0.3">
      <c r="B6" s="30"/>
      <c r="C6" s="359"/>
      <c r="D6" s="26" t="s">
        <v>18</v>
      </c>
      <c r="E6" s="359"/>
      <c r="F6" s="479" t="s">
        <v>547</v>
      </c>
      <c r="G6" s="480"/>
      <c r="H6" s="480"/>
      <c r="I6" s="480"/>
      <c r="J6" s="480"/>
      <c r="K6" s="480"/>
      <c r="L6" s="480"/>
      <c r="M6" s="480"/>
      <c r="N6" s="480"/>
      <c r="O6" s="355"/>
      <c r="P6" s="355"/>
      <c r="Q6" s="359"/>
      <c r="R6" s="31"/>
    </row>
    <row r="7" spans="1:33" s="1" customFormat="1" ht="14.45" hidden="1" customHeight="1" x14ac:dyDescent="0.3">
      <c r="B7" s="30"/>
      <c r="C7" s="359"/>
      <c r="D7" s="27" t="s">
        <v>19</v>
      </c>
      <c r="E7" s="359"/>
      <c r="F7" s="353" t="s">
        <v>20</v>
      </c>
      <c r="G7" s="359"/>
      <c r="H7" s="359"/>
      <c r="I7" s="359"/>
      <c r="J7" s="359"/>
      <c r="K7" s="359"/>
      <c r="L7" s="359"/>
      <c r="M7" s="27" t="s">
        <v>21</v>
      </c>
      <c r="N7" s="359"/>
      <c r="O7" s="353" t="s">
        <v>20</v>
      </c>
      <c r="P7" s="359"/>
      <c r="Q7" s="359"/>
      <c r="R7" s="31"/>
    </row>
    <row r="8" spans="1:33" s="1" customFormat="1" ht="14.45" hidden="1" customHeight="1" x14ac:dyDescent="0.3">
      <c r="B8" s="30"/>
      <c r="C8" s="359"/>
      <c r="D8" s="27" t="s">
        <v>22</v>
      </c>
      <c r="E8" s="359"/>
      <c r="F8" s="353" t="s">
        <v>23</v>
      </c>
      <c r="G8" s="359"/>
      <c r="H8" s="359"/>
      <c r="I8" s="359"/>
      <c r="J8" s="359"/>
      <c r="K8" s="359"/>
      <c r="L8" s="359"/>
      <c r="M8" s="27" t="s">
        <v>24</v>
      </c>
      <c r="N8" s="359"/>
      <c r="O8" s="475">
        <v>44094</v>
      </c>
      <c r="P8" s="476"/>
      <c r="Q8" s="359"/>
      <c r="R8" s="31"/>
    </row>
    <row r="9" spans="1:33" s="1" customFormat="1" ht="10.9" hidden="1" customHeight="1" x14ac:dyDescent="0.3">
      <c r="B9" s="30"/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2"/>
      <c r="P9" s="352"/>
      <c r="Q9" s="359"/>
      <c r="R9" s="31"/>
    </row>
    <row r="10" spans="1:33" s="1" customFormat="1" ht="14.45" hidden="1" customHeight="1" x14ac:dyDescent="0.3">
      <c r="B10" s="30"/>
      <c r="C10" s="359"/>
      <c r="D10" s="27" t="s">
        <v>25</v>
      </c>
      <c r="E10" s="359"/>
      <c r="F10" s="359"/>
      <c r="G10" s="359"/>
      <c r="H10" s="359"/>
      <c r="I10" s="359"/>
      <c r="J10" s="359"/>
      <c r="K10" s="359"/>
      <c r="L10" s="359"/>
      <c r="M10" s="27" t="s">
        <v>26</v>
      </c>
      <c r="N10" s="359"/>
      <c r="O10" s="483" t="s">
        <v>20</v>
      </c>
      <c r="P10" s="483"/>
      <c r="Q10" s="359"/>
      <c r="R10" s="31"/>
    </row>
    <row r="11" spans="1:33" s="1" customFormat="1" ht="18" hidden="1" customHeight="1" x14ac:dyDescent="0.3">
      <c r="B11" s="30"/>
      <c r="C11" s="359"/>
      <c r="D11" s="359"/>
      <c r="E11" s="353" t="s">
        <v>27</v>
      </c>
      <c r="F11" s="359"/>
      <c r="G11" s="359"/>
      <c r="H11" s="359"/>
      <c r="I11" s="359"/>
      <c r="J11" s="359"/>
      <c r="K11" s="359"/>
      <c r="L11" s="359"/>
      <c r="M11" s="27" t="s">
        <v>28</v>
      </c>
      <c r="N11" s="359"/>
      <c r="O11" s="483" t="s">
        <v>20</v>
      </c>
      <c r="P11" s="483"/>
      <c r="Q11" s="359"/>
      <c r="R11" s="31"/>
    </row>
    <row r="12" spans="1:33" s="1" customFormat="1" ht="6.95" hidden="1" customHeight="1" x14ac:dyDescent="0.3">
      <c r="B12" s="30"/>
      <c r="C12" s="359"/>
      <c r="D12" s="359"/>
      <c r="E12" s="359"/>
      <c r="F12" s="359"/>
      <c r="G12" s="359"/>
      <c r="H12" s="359"/>
      <c r="I12" s="359"/>
      <c r="J12" s="359"/>
      <c r="K12" s="359"/>
      <c r="L12" s="359"/>
      <c r="M12" s="359"/>
      <c r="N12" s="359"/>
      <c r="O12" s="352"/>
      <c r="P12" s="352"/>
      <c r="Q12" s="359"/>
      <c r="R12" s="31"/>
    </row>
    <row r="13" spans="1:33" s="1" customFormat="1" ht="14.45" hidden="1" customHeight="1" x14ac:dyDescent="0.3">
      <c r="B13" s="30"/>
      <c r="C13" s="359"/>
      <c r="D13" s="27" t="s">
        <v>29</v>
      </c>
      <c r="E13" s="359"/>
      <c r="F13" s="359"/>
      <c r="G13" s="359"/>
      <c r="H13" s="359"/>
      <c r="I13" s="359"/>
      <c r="J13" s="359"/>
      <c r="K13" s="359"/>
      <c r="L13" s="359"/>
      <c r="M13" s="27" t="s">
        <v>26</v>
      </c>
      <c r="N13" s="359"/>
      <c r="O13" s="484" t="s">
        <v>34</v>
      </c>
      <c r="P13" s="483"/>
      <c r="Q13" s="359"/>
      <c r="R13" s="31"/>
    </row>
    <row r="14" spans="1:33" s="1" customFormat="1" ht="18" hidden="1" customHeight="1" x14ac:dyDescent="0.3">
      <c r="B14" s="30"/>
      <c r="C14" s="359"/>
      <c r="D14" s="359"/>
      <c r="E14" s="484" t="s">
        <v>34</v>
      </c>
      <c r="F14" s="483"/>
      <c r="G14" s="483"/>
      <c r="H14" s="483"/>
      <c r="I14" s="483"/>
      <c r="J14" s="483"/>
      <c r="K14" s="483"/>
      <c r="L14" s="483"/>
      <c r="M14" s="27" t="s">
        <v>28</v>
      </c>
      <c r="N14" s="359"/>
      <c r="O14" s="484" t="s">
        <v>34</v>
      </c>
      <c r="P14" s="483"/>
      <c r="Q14" s="359"/>
      <c r="R14" s="31"/>
    </row>
    <row r="15" spans="1:33" s="1" customFormat="1" ht="6.95" hidden="1" customHeight="1" x14ac:dyDescent="0.3">
      <c r="B15" s="30"/>
      <c r="C15" s="359"/>
      <c r="D15" s="359"/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1"/>
    </row>
    <row r="16" spans="1:33" s="1" customFormat="1" ht="14.45" hidden="1" customHeight="1" x14ac:dyDescent="0.3">
      <c r="B16" s="30"/>
      <c r="C16" s="359"/>
      <c r="D16" s="27" t="s">
        <v>30</v>
      </c>
      <c r="E16" s="359"/>
      <c r="F16" s="359"/>
      <c r="G16" s="359"/>
      <c r="H16" s="359"/>
      <c r="I16" s="359"/>
      <c r="J16" s="359"/>
      <c r="K16" s="359"/>
      <c r="L16" s="359"/>
      <c r="M16" s="27" t="s">
        <v>26</v>
      </c>
      <c r="N16" s="359"/>
      <c r="O16" s="387" t="s">
        <v>20</v>
      </c>
      <c r="P16" s="387"/>
      <c r="Q16" s="359"/>
      <c r="R16" s="31"/>
    </row>
    <row r="17" spans="2:18" s="1" customFormat="1" ht="15" hidden="1" x14ac:dyDescent="0.3">
      <c r="B17" s="30"/>
      <c r="C17" s="359"/>
      <c r="D17" s="359"/>
      <c r="E17" s="353" t="s">
        <v>31</v>
      </c>
      <c r="F17" s="359"/>
      <c r="G17" s="359"/>
      <c r="H17" s="359"/>
      <c r="I17" s="359"/>
      <c r="J17" s="359"/>
      <c r="K17" s="359"/>
      <c r="L17" s="359"/>
      <c r="M17" s="27" t="s">
        <v>28</v>
      </c>
      <c r="N17" s="359"/>
      <c r="O17" s="387" t="s">
        <v>20</v>
      </c>
      <c r="P17" s="387"/>
      <c r="Q17" s="359"/>
      <c r="R17" s="31"/>
    </row>
    <row r="18" spans="2:18" s="1" customFormat="1" hidden="1" x14ac:dyDescent="0.3">
      <c r="B18" s="30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1"/>
    </row>
    <row r="19" spans="2:18" s="1" customFormat="1" ht="15" hidden="1" x14ac:dyDescent="0.3">
      <c r="B19" s="30"/>
      <c r="C19" s="359"/>
      <c r="D19" s="27" t="s">
        <v>33</v>
      </c>
      <c r="E19" s="359"/>
      <c r="F19" s="359"/>
      <c r="G19" s="359"/>
      <c r="H19" s="359"/>
      <c r="I19" s="359"/>
      <c r="J19" s="359"/>
      <c r="K19" s="359"/>
      <c r="L19" s="359"/>
      <c r="M19" s="27" t="s">
        <v>26</v>
      </c>
      <c r="N19" s="359"/>
      <c r="O19" s="387" t="s">
        <v>34</v>
      </c>
      <c r="P19" s="387"/>
      <c r="Q19" s="359"/>
      <c r="R19" s="31"/>
    </row>
    <row r="20" spans="2:18" s="1" customFormat="1" ht="15" hidden="1" x14ac:dyDescent="0.3">
      <c r="B20" s="30"/>
      <c r="C20" s="359"/>
      <c r="D20" s="359"/>
      <c r="E20" s="353" t="e">
        <f>IF(#REF!="","",#REF!)</f>
        <v>#REF!</v>
      </c>
      <c r="F20" s="359"/>
      <c r="G20" s="359"/>
      <c r="H20" s="359"/>
      <c r="I20" s="359"/>
      <c r="J20" s="359"/>
      <c r="K20" s="359"/>
      <c r="L20" s="359"/>
      <c r="M20" s="27" t="s">
        <v>28</v>
      </c>
      <c r="N20" s="359"/>
      <c r="O20" s="387" t="s">
        <v>34</v>
      </c>
      <c r="P20" s="387"/>
      <c r="Q20" s="359"/>
      <c r="R20" s="31"/>
    </row>
    <row r="21" spans="2:18" s="1" customFormat="1" hidden="1" x14ac:dyDescent="0.3">
      <c r="B21" s="30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1"/>
    </row>
    <row r="22" spans="2:18" s="1" customFormat="1" ht="15" hidden="1" x14ac:dyDescent="0.3">
      <c r="B22" s="30"/>
      <c r="C22" s="359"/>
      <c r="D22" s="27" t="s">
        <v>35</v>
      </c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1"/>
    </row>
    <row r="23" spans="2:18" s="1" customFormat="1" ht="15" hidden="1" x14ac:dyDescent="0.3">
      <c r="B23" s="30"/>
      <c r="C23" s="359"/>
      <c r="D23" s="359"/>
      <c r="E23" s="393" t="s">
        <v>20</v>
      </c>
      <c r="F23" s="393"/>
      <c r="G23" s="393"/>
      <c r="H23" s="393"/>
      <c r="I23" s="393"/>
      <c r="J23" s="393"/>
      <c r="K23" s="393"/>
      <c r="L23" s="393"/>
      <c r="M23" s="359"/>
      <c r="N23" s="359"/>
      <c r="O23" s="359"/>
      <c r="P23" s="359"/>
      <c r="Q23" s="359"/>
      <c r="R23" s="31"/>
    </row>
    <row r="24" spans="2:18" s="1" customFormat="1" hidden="1" x14ac:dyDescent="0.3">
      <c r="B24" s="30"/>
      <c r="C24" s="359"/>
      <c r="D24" s="359"/>
      <c r="E24" s="359"/>
      <c r="F24" s="359"/>
      <c r="G24" s="359"/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1"/>
    </row>
    <row r="25" spans="2:18" s="1" customFormat="1" hidden="1" x14ac:dyDescent="0.3">
      <c r="B25" s="30"/>
      <c r="C25" s="35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359"/>
      <c r="R25" s="31"/>
    </row>
    <row r="26" spans="2:18" s="1" customFormat="1" ht="15" hidden="1" x14ac:dyDescent="0.3">
      <c r="B26" s="30"/>
      <c r="C26" s="359"/>
      <c r="D26" s="98" t="s">
        <v>97</v>
      </c>
      <c r="E26" s="359"/>
      <c r="F26" s="359"/>
      <c r="G26" s="359"/>
      <c r="H26" s="359"/>
      <c r="I26" s="359"/>
      <c r="J26" s="359"/>
      <c r="K26" s="359"/>
      <c r="L26" s="359"/>
      <c r="M26" s="394">
        <f>N87</f>
        <v>0</v>
      </c>
      <c r="N26" s="394"/>
      <c r="O26" s="394"/>
      <c r="P26" s="394"/>
      <c r="Q26" s="359"/>
      <c r="R26" s="31"/>
    </row>
    <row r="27" spans="2:18" s="1" customFormat="1" ht="15" hidden="1" x14ac:dyDescent="0.3">
      <c r="B27" s="30"/>
      <c r="C27" s="359"/>
      <c r="D27" s="29" t="s">
        <v>85</v>
      </c>
      <c r="E27" s="359"/>
      <c r="F27" s="359"/>
      <c r="G27" s="359"/>
      <c r="H27" s="359"/>
      <c r="I27" s="359"/>
      <c r="J27" s="359"/>
      <c r="K27" s="359"/>
      <c r="L27" s="359"/>
      <c r="M27" s="394">
        <f>N105</f>
        <v>0</v>
      </c>
      <c r="N27" s="394"/>
      <c r="O27" s="394"/>
      <c r="P27" s="394"/>
      <c r="Q27" s="359"/>
      <c r="R27" s="31"/>
    </row>
    <row r="28" spans="2:18" s="1" customFormat="1" hidden="1" x14ac:dyDescent="0.3">
      <c r="B28" s="30"/>
      <c r="C28" s="359"/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1"/>
    </row>
    <row r="29" spans="2:18" s="1" customFormat="1" ht="15" hidden="1" x14ac:dyDescent="0.3">
      <c r="B29" s="30"/>
      <c r="C29" s="359"/>
      <c r="D29" s="99" t="s">
        <v>38</v>
      </c>
      <c r="E29" s="359"/>
      <c r="F29" s="359"/>
      <c r="G29" s="359"/>
      <c r="H29" s="359"/>
      <c r="I29" s="359"/>
      <c r="J29" s="359"/>
      <c r="K29" s="359"/>
      <c r="L29" s="359"/>
      <c r="M29" s="477">
        <f>ROUND(M26+M27,2)</f>
        <v>0</v>
      </c>
      <c r="N29" s="466"/>
      <c r="O29" s="466"/>
      <c r="P29" s="466"/>
      <c r="Q29" s="359"/>
      <c r="R29" s="31"/>
    </row>
    <row r="30" spans="2:18" s="1" customFormat="1" hidden="1" x14ac:dyDescent="0.3">
      <c r="B30" s="30"/>
      <c r="C30" s="359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359"/>
      <c r="R30" s="31"/>
    </row>
    <row r="31" spans="2:18" s="1" customFormat="1" hidden="1" x14ac:dyDescent="0.3">
      <c r="B31" s="30"/>
      <c r="C31" s="359"/>
      <c r="D31" s="148" t="s">
        <v>39</v>
      </c>
      <c r="E31" s="148" t="s">
        <v>40</v>
      </c>
      <c r="F31" s="356">
        <v>0.21</v>
      </c>
      <c r="G31" s="100" t="s">
        <v>41</v>
      </c>
      <c r="H31" s="478" t="e">
        <f>ROUND((((SUM(#REF!)+SUM(#REF!))+SUM(#REF!))),2)</f>
        <v>#REF!</v>
      </c>
      <c r="I31" s="466"/>
      <c r="J31" s="466"/>
      <c r="K31" s="359"/>
      <c r="L31" s="359"/>
      <c r="M31" s="478" t="e">
        <f>ROUND(((ROUND((SUM(#REF!)+SUM(#REF!)), 2)*F31)+SUM(#REF!)*F31),2)</f>
        <v>#REF!</v>
      </c>
      <c r="N31" s="466"/>
      <c r="O31" s="466"/>
      <c r="P31" s="466"/>
      <c r="Q31" s="359"/>
      <c r="R31" s="31"/>
    </row>
    <row r="32" spans="2:18" s="1" customFormat="1" hidden="1" x14ac:dyDescent="0.3">
      <c r="B32" s="30"/>
      <c r="C32" s="359"/>
      <c r="D32" s="359"/>
      <c r="E32" s="148" t="s">
        <v>42</v>
      </c>
      <c r="F32" s="356">
        <v>0.15</v>
      </c>
      <c r="G32" s="100" t="s">
        <v>41</v>
      </c>
      <c r="H32" s="478" t="e">
        <f>ROUND((((SUM(#REF!)+SUM(#REF!))+SUM(#REF!))),2)</f>
        <v>#REF!</v>
      </c>
      <c r="I32" s="466"/>
      <c r="J32" s="466"/>
      <c r="K32" s="359"/>
      <c r="L32" s="359"/>
      <c r="M32" s="478" t="e">
        <f>ROUND(((ROUND((SUM(#REF!)+SUM(#REF!)), 2)*F32)+SUM(#REF!)*F32),2)</f>
        <v>#REF!</v>
      </c>
      <c r="N32" s="466"/>
      <c r="O32" s="466"/>
      <c r="P32" s="466"/>
      <c r="Q32" s="359"/>
      <c r="R32" s="31"/>
    </row>
    <row r="33" spans="2:18" s="1" customFormat="1" hidden="1" x14ac:dyDescent="0.3">
      <c r="B33" s="30"/>
      <c r="C33" s="359"/>
      <c r="D33" s="359"/>
      <c r="E33" s="148" t="s">
        <v>43</v>
      </c>
      <c r="F33" s="356">
        <v>0.21</v>
      </c>
      <c r="G33" s="100" t="s">
        <v>41</v>
      </c>
      <c r="H33" s="478" t="e">
        <f>ROUND((((SUM(#REF!)+SUM(#REF!))+SUM(#REF!))),2)</f>
        <v>#REF!</v>
      </c>
      <c r="I33" s="466"/>
      <c r="J33" s="466"/>
      <c r="K33" s="359"/>
      <c r="L33" s="359"/>
      <c r="M33" s="478">
        <v>0</v>
      </c>
      <c r="N33" s="466"/>
      <c r="O33" s="466"/>
      <c r="P33" s="466"/>
      <c r="Q33" s="359"/>
      <c r="R33" s="31"/>
    </row>
    <row r="34" spans="2:18" s="1" customFormat="1" hidden="1" x14ac:dyDescent="0.3">
      <c r="B34" s="30"/>
      <c r="C34" s="359"/>
      <c r="D34" s="359"/>
      <c r="E34" s="148" t="s">
        <v>44</v>
      </c>
      <c r="F34" s="356">
        <v>0.15</v>
      </c>
      <c r="G34" s="100" t="s">
        <v>41</v>
      </c>
      <c r="H34" s="478" t="e">
        <f>ROUND((((SUM(#REF!)+SUM(#REF!))+SUM(#REF!))),2)</f>
        <v>#REF!</v>
      </c>
      <c r="I34" s="466"/>
      <c r="J34" s="466"/>
      <c r="K34" s="359"/>
      <c r="L34" s="359"/>
      <c r="M34" s="478">
        <v>0</v>
      </c>
      <c r="N34" s="466"/>
      <c r="O34" s="466"/>
      <c r="P34" s="466"/>
      <c r="Q34" s="359"/>
      <c r="R34" s="31"/>
    </row>
    <row r="35" spans="2:18" s="1" customFormat="1" hidden="1" x14ac:dyDescent="0.3">
      <c r="B35" s="30"/>
      <c r="C35" s="359"/>
      <c r="D35" s="359"/>
      <c r="E35" s="148" t="s">
        <v>45</v>
      </c>
      <c r="F35" s="356">
        <v>0</v>
      </c>
      <c r="G35" s="100" t="s">
        <v>41</v>
      </c>
      <c r="H35" s="478" t="e">
        <f>ROUND((((SUM(#REF!)+SUM(#REF!))+SUM(#REF!))),2)</f>
        <v>#REF!</v>
      </c>
      <c r="I35" s="466"/>
      <c r="J35" s="466"/>
      <c r="K35" s="359"/>
      <c r="L35" s="359"/>
      <c r="M35" s="478">
        <v>0</v>
      </c>
      <c r="N35" s="466"/>
      <c r="O35" s="466"/>
      <c r="P35" s="466"/>
      <c r="Q35" s="359"/>
      <c r="R35" s="31"/>
    </row>
    <row r="36" spans="2:18" s="1" customFormat="1" hidden="1" x14ac:dyDescent="0.3">
      <c r="B36" s="30"/>
      <c r="C36" s="359"/>
      <c r="D36" s="359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1"/>
    </row>
    <row r="37" spans="2:18" s="1" customFormat="1" ht="18" hidden="1" x14ac:dyDescent="0.3">
      <c r="B37" s="30"/>
      <c r="C37" s="363"/>
      <c r="D37" s="101" t="s">
        <v>46</v>
      </c>
      <c r="E37" s="65"/>
      <c r="F37" s="65"/>
      <c r="G37" s="102" t="s">
        <v>47</v>
      </c>
      <c r="H37" s="103" t="s">
        <v>48</v>
      </c>
      <c r="I37" s="65"/>
      <c r="J37" s="65"/>
      <c r="K37" s="65"/>
      <c r="L37" s="487" t="e">
        <f>SUM(M29:M35)</f>
        <v>#REF!</v>
      </c>
      <c r="M37" s="487"/>
      <c r="N37" s="487"/>
      <c r="O37" s="487"/>
      <c r="P37" s="488"/>
      <c r="Q37" s="363"/>
      <c r="R37" s="31"/>
    </row>
    <row r="38" spans="2:18" s="1" customFormat="1" hidden="1" x14ac:dyDescent="0.3">
      <c r="B38" s="30"/>
      <c r="C38" s="359"/>
      <c r="D38" s="359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1"/>
    </row>
    <row r="39" spans="2:18" s="1" customFormat="1" hidden="1" x14ac:dyDescent="0.3">
      <c r="B39" s="30"/>
      <c r="C39" s="359"/>
      <c r="D39" s="359"/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1"/>
    </row>
    <row r="40" spans="2:18" hidden="1" x14ac:dyDescent="0.3">
      <c r="B40" s="21"/>
      <c r="C40" s="354"/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22"/>
    </row>
    <row r="41" spans="2:18" hidden="1" x14ac:dyDescent="0.3">
      <c r="B41" s="21"/>
      <c r="C41" s="354"/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N41" s="354"/>
      <c r="O41" s="354"/>
      <c r="P41" s="354"/>
      <c r="Q41" s="354"/>
      <c r="R41" s="22"/>
    </row>
    <row r="42" spans="2:18" hidden="1" x14ac:dyDescent="0.3">
      <c r="B42" s="21"/>
      <c r="C42" s="354"/>
      <c r="D42" s="354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22"/>
    </row>
    <row r="43" spans="2:18" hidden="1" x14ac:dyDescent="0.3">
      <c r="B43" s="21"/>
      <c r="C43" s="354"/>
      <c r="D43" s="354"/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22"/>
    </row>
    <row r="44" spans="2:18" hidden="1" x14ac:dyDescent="0.3">
      <c r="B44" s="21"/>
      <c r="C44" s="354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4"/>
      <c r="Q44" s="354"/>
      <c r="R44" s="22"/>
    </row>
    <row r="45" spans="2:18" hidden="1" x14ac:dyDescent="0.3">
      <c r="B45" s="21"/>
      <c r="C45" s="354"/>
      <c r="D45" s="354"/>
      <c r="E45" s="354"/>
      <c r="F45" s="354"/>
      <c r="G45" s="354"/>
      <c r="H45" s="354"/>
      <c r="I45" s="354"/>
      <c r="J45" s="354"/>
      <c r="K45" s="354"/>
      <c r="L45" s="354"/>
      <c r="M45" s="354"/>
      <c r="N45" s="354"/>
      <c r="O45" s="354"/>
      <c r="P45" s="354"/>
      <c r="Q45" s="354"/>
      <c r="R45" s="22"/>
    </row>
    <row r="46" spans="2:18" hidden="1" x14ac:dyDescent="0.3">
      <c r="B46" s="21"/>
      <c r="C46" s="354"/>
      <c r="D46" s="354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4"/>
      <c r="Q46" s="354"/>
      <c r="R46" s="22"/>
    </row>
    <row r="47" spans="2:18" hidden="1" x14ac:dyDescent="0.3">
      <c r="B47" s="21"/>
      <c r="C47" s="354"/>
      <c r="D47" s="354"/>
      <c r="E47" s="354"/>
      <c r="F47" s="354"/>
      <c r="G47" s="354"/>
      <c r="H47" s="354"/>
      <c r="I47" s="354"/>
      <c r="J47" s="354"/>
      <c r="K47" s="354"/>
      <c r="L47" s="354"/>
      <c r="M47" s="354"/>
      <c r="N47" s="354"/>
      <c r="O47" s="354"/>
      <c r="P47" s="354"/>
      <c r="Q47" s="354"/>
      <c r="R47" s="22"/>
    </row>
    <row r="48" spans="2:18" hidden="1" x14ac:dyDescent="0.3">
      <c r="B48" s="21"/>
      <c r="C48" s="354"/>
      <c r="D48" s="354"/>
      <c r="E48" s="354"/>
      <c r="F48" s="354"/>
      <c r="G48" s="354"/>
      <c r="H48" s="354"/>
      <c r="I48" s="354"/>
      <c r="J48" s="354"/>
      <c r="K48" s="354"/>
      <c r="L48" s="354"/>
      <c r="M48" s="354"/>
      <c r="N48" s="354"/>
      <c r="O48" s="354"/>
      <c r="P48" s="354"/>
      <c r="Q48" s="354"/>
      <c r="R48" s="22"/>
    </row>
    <row r="49" spans="2:18" hidden="1" x14ac:dyDescent="0.3">
      <c r="B49" s="21"/>
      <c r="C49" s="354"/>
      <c r="D49" s="354"/>
      <c r="E49" s="354"/>
      <c r="F49" s="354"/>
      <c r="G49" s="354"/>
      <c r="H49" s="354"/>
      <c r="I49" s="354"/>
      <c r="J49" s="354"/>
      <c r="K49" s="354"/>
      <c r="L49" s="354"/>
      <c r="M49" s="354"/>
      <c r="N49" s="354"/>
      <c r="O49" s="354"/>
      <c r="P49" s="354"/>
      <c r="Q49" s="354"/>
      <c r="R49" s="22"/>
    </row>
    <row r="50" spans="2:18" s="1" customFormat="1" ht="15" hidden="1" x14ac:dyDescent="0.3">
      <c r="B50" s="30"/>
      <c r="C50" s="359"/>
      <c r="D50" s="39" t="s">
        <v>49</v>
      </c>
      <c r="E50" s="40"/>
      <c r="F50" s="40"/>
      <c r="G50" s="40"/>
      <c r="H50" s="41"/>
      <c r="I50" s="359"/>
      <c r="J50" s="39" t="s">
        <v>50</v>
      </c>
      <c r="K50" s="40"/>
      <c r="L50" s="40"/>
      <c r="M50" s="40"/>
      <c r="N50" s="40"/>
      <c r="O50" s="40"/>
      <c r="P50" s="41"/>
      <c r="Q50" s="359"/>
      <c r="R50" s="31"/>
    </row>
    <row r="51" spans="2:18" hidden="1" x14ac:dyDescent="0.3">
      <c r="B51" s="21"/>
      <c r="C51" s="354"/>
      <c r="D51" s="42"/>
      <c r="E51" s="354"/>
      <c r="F51" s="354"/>
      <c r="G51" s="354"/>
      <c r="H51" s="43"/>
      <c r="I51" s="354"/>
      <c r="J51" s="42"/>
      <c r="K51" s="354"/>
      <c r="L51" s="354"/>
      <c r="M51" s="354"/>
      <c r="N51" s="354"/>
      <c r="O51" s="354"/>
      <c r="P51" s="43"/>
      <c r="Q51" s="354"/>
      <c r="R51" s="22"/>
    </row>
    <row r="52" spans="2:18" hidden="1" x14ac:dyDescent="0.3">
      <c r="B52" s="21"/>
      <c r="C52" s="354"/>
      <c r="D52" s="42"/>
      <c r="E52" s="354"/>
      <c r="F52" s="354"/>
      <c r="G52" s="354"/>
      <c r="H52" s="43"/>
      <c r="I52" s="354"/>
      <c r="J52" s="42"/>
      <c r="K52" s="354"/>
      <c r="L52" s="354"/>
      <c r="M52" s="354"/>
      <c r="N52" s="354"/>
      <c r="O52" s="354"/>
      <c r="P52" s="43"/>
      <c r="Q52" s="354"/>
      <c r="R52" s="22"/>
    </row>
    <row r="53" spans="2:18" hidden="1" x14ac:dyDescent="0.3">
      <c r="B53" s="21"/>
      <c r="C53" s="354"/>
      <c r="D53" s="42"/>
      <c r="E53" s="354"/>
      <c r="F53" s="354"/>
      <c r="G53" s="354"/>
      <c r="H53" s="43"/>
      <c r="I53" s="354"/>
      <c r="J53" s="42"/>
      <c r="K53" s="354"/>
      <c r="L53" s="354"/>
      <c r="M53" s="354"/>
      <c r="N53" s="354"/>
      <c r="O53" s="354"/>
      <c r="P53" s="43"/>
      <c r="Q53" s="354"/>
      <c r="R53" s="22"/>
    </row>
    <row r="54" spans="2:18" hidden="1" x14ac:dyDescent="0.3">
      <c r="B54" s="21"/>
      <c r="C54" s="354"/>
      <c r="D54" s="42"/>
      <c r="E54" s="354"/>
      <c r="F54" s="354"/>
      <c r="G54" s="354"/>
      <c r="H54" s="43"/>
      <c r="I54" s="354"/>
      <c r="J54" s="42"/>
      <c r="K54" s="354"/>
      <c r="L54" s="354"/>
      <c r="M54" s="354"/>
      <c r="N54" s="354"/>
      <c r="O54" s="354"/>
      <c r="P54" s="43"/>
      <c r="Q54" s="354"/>
      <c r="R54" s="22"/>
    </row>
    <row r="55" spans="2:18" hidden="1" x14ac:dyDescent="0.3">
      <c r="B55" s="21"/>
      <c r="C55" s="354"/>
      <c r="D55" s="42"/>
      <c r="E55" s="354"/>
      <c r="F55" s="354"/>
      <c r="G55" s="354"/>
      <c r="H55" s="43"/>
      <c r="I55" s="354"/>
      <c r="J55" s="42"/>
      <c r="K55" s="354"/>
      <c r="L55" s="354"/>
      <c r="M55" s="354"/>
      <c r="N55" s="354"/>
      <c r="O55" s="354"/>
      <c r="P55" s="43"/>
      <c r="Q55" s="354"/>
      <c r="R55" s="22"/>
    </row>
    <row r="56" spans="2:18" hidden="1" x14ac:dyDescent="0.3">
      <c r="B56" s="21"/>
      <c r="C56" s="354"/>
      <c r="D56" s="42"/>
      <c r="E56" s="354"/>
      <c r="F56" s="354"/>
      <c r="G56" s="354"/>
      <c r="H56" s="43"/>
      <c r="I56" s="354"/>
      <c r="J56" s="42"/>
      <c r="K56" s="354"/>
      <c r="L56" s="354"/>
      <c r="M56" s="354"/>
      <c r="N56" s="354"/>
      <c r="O56" s="354"/>
      <c r="P56" s="43"/>
      <c r="Q56" s="354"/>
      <c r="R56" s="22"/>
    </row>
    <row r="57" spans="2:18" hidden="1" x14ac:dyDescent="0.3">
      <c r="B57" s="21"/>
      <c r="C57" s="354"/>
      <c r="D57" s="42"/>
      <c r="E57" s="354"/>
      <c r="F57" s="354"/>
      <c r="G57" s="354"/>
      <c r="H57" s="43"/>
      <c r="I57" s="354"/>
      <c r="J57" s="42"/>
      <c r="K57" s="354"/>
      <c r="L57" s="354"/>
      <c r="M57" s="354"/>
      <c r="N57" s="354"/>
      <c r="O57" s="354"/>
      <c r="P57" s="43"/>
      <c r="Q57" s="354"/>
      <c r="R57" s="22"/>
    </row>
    <row r="58" spans="2:18" hidden="1" x14ac:dyDescent="0.3">
      <c r="B58" s="21"/>
      <c r="C58" s="354"/>
      <c r="D58" s="42"/>
      <c r="E58" s="354"/>
      <c r="F58" s="354"/>
      <c r="G58" s="354"/>
      <c r="H58" s="43"/>
      <c r="I58" s="354"/>
      <c r="J58" s="42"/>
      <c r="K58" s="354"/>
      <c r="L58" s="354"/>
      <c r="M58" s="354"/>
      <c r="N58" s="354"/>
      <c r="O58" s="354"/>
      <c r="P58" s="43"/>
      <c r="Q58" s="354"/>
      <c r="R58" s="22"/>
    </row>
    <row r="59" spans="2:18" s="1" customFormat="1" ht="15" hidden="1" x14ac:dyDescent="0.3">
      <c r="B59" s="30"/>
      <c r="C59" s="359"/>
      <c r="D59" s="44" t="s">
        <v>51</v>
      </c>
      <c r="E59" s="45"/>
      <c r="F59" s="45"/>
      <c r="G59" s="46" t="s">
        <v>52</v>
      </c>
      <c r="H59" s="47"/>
      <c r="I59" s="359"/>
      <c r="J59" s="44" t="s">
        <v>51</v>
      </c>
      <c r="K59" s="45"/>
      <c r="L59" s="45"/>
      <c r="M59" s="45"/>
      <c r="N59" s="46" t="s">
        <v>52</v>
      </c>
      <c r="O59" s="45"/>
      <c r="P59" s="47"/>
      <c r="Q59" s="359"/>
      <c r="R59" s="31"/>
    </row>
    <row r="60" spans="2:18" hidden="1" x14ac:dyDescent="0.3">
      <c r="B60" s="21"/>
      <c r="C60" s="354"/>
      <c r="D60" s="354"/>
      <c r="E60" s="354"/>
      <c r="F60" s="354"/>
      <c r="G60" s="354"/>
      <c r="H60" s="354"/>
      <c r="I60" s="354"/>
      <c r="J60" s="354"/>
      <c r="K60" s="354"/>
      <c r="L60" s="354"/>
      <c r="M60" s="354"/>
      <c r="N60" s="354"/>
      <c r="O60" s="354"/>
      <c r="P60" s="354"/>
      <c r="Q60" s="354"/>
      <c r="R60" s="22"/>
    </row>
    <row r="61" spans="2:18" s="1" customFormat="1" ht="15" hidden="1" x14ac:dyDescent="0.3">
      <c r="B61" s="30"/>
      <c r="C61" s="359"/>
      <c r="D61" s="39" t="s">
        <v>53</v>
      </c>
      <c r="E61" s="40"/>
      <c r="F61" s="40"/>
      <c r="G61" s="40"/>
      <c r="H61" s="41"/>
      <c r="I61" s="359"/>
      <c r="J61" s="39" t="s">
        <v>54</v>
      </c>
      <c r="K61" s="40"/>
      <c r="L61" s="40"/>
      <c r="M61" s="40"/>
      <c r="N61" s="40"/>
      <c r="O61" s="40"/>
      <c r="P61" s="41"/>
      <c r="Q61" s="359"/>
      <c r="R61" s="31"/>
    </row>
    <row r="62" spans="2:18" hidden="1" x14ac:dyDescent="0.3">
      <c r="B62" s="21"/>
      <c r="C62" s="354"/>
      <c r="D62" s="42"/>
      <c r="E62" s="354"/>
      <c r="F62" s="354"/>
      <c r="G62" s="354"/>
      <c r="H62" s="43"/>
      <c r="I62" s="354"/>
      <c r="J62" s="42"/>
      <c r="K62" s="354"/>
      <c r="L62" s="354"/>
      <c r="M62" s="354"/>
      <c r="N62" s="354"/>
      <c r="O62" s="354"/>
      <c r="P62" s="43"/>
      <c r="Q62" s="354"/>
      <c r="R62" s="22"/>
    </row>
    <row r="63" spans="2:18" hidden="1" x14ac:dyDescent="0.3">
      <c r="B63" s="21"/>
      <c r="C63" s="354"/>
      <c r="D63" s="42"/>
      <c r="E63" s="354"/>
      <c r="F63" s="354"/>
      <c r="G63" s="354"/>
      <c r="H63" s="43"/>
      <c r="I63" s="354"/>
      <c r="J63" s="42"/>
      <c r="K63" s="354"/>
      <c r="L63" s="354"/>
      <c r="M63" s="354"/>
      <c r="N63" s="354"/>
      <c r="O63" s="354"/>
      <c r="P63" s="43"/>
      <c r="Q63" s="354"/>
      <c r="R63" s="22"/>
    </row>
    <row r="64" spans="2:18" hidden="1" x14ac:dyDescent="0.3">
      <c r="B64" s="21"/>
      <c r="C64" s="354"/>
      <c r="D64" s="42"/>
      <c r="E64" s="354"/>
      <c r="F64" s="354"/>
      <c r="G64" s="354"/>
      <c r="H64" s="43"/>
      <c r="I64" s="354"/>
      <c r="J64" s="42"/>
      <c r="K64" s="354"/>
      <c r="L64" s="354"/>
      <c r="M64" s="354"/>
      <c r="N64" s="354"/>
      <c r="O64" s="354"/>
      <c r="P64" s="43"/>
      <c r="Q64" s="354"/>
      <c r="R64" s="22"/>
    </row>
    <row r="65" spans="2:21" hidden="1" x14ac:dyDescent="0.3">
      <c r="B65" s="21"/>
      <c r="C65" s="354"/>
      <c r="D65" s="42"/>
      <c r="E65" s="354"/>
      <c r="F65" s="354"/>
      <c r="G65" s="354"/>
      <c r="H65" s="43"/>
      <c r="I65" s="354"/>
      <c r="J65" s="42"/>
      <c r="K65" s="354"/>
      <c r="L65" s="354"/>
      <c r="M65" s="354"/>
      <c r="N65" s="354"/>
      <c r="O65" s="354"/>
      <c r="P65" s="43"/>
      <c r="Q65" s="354"/>
      <c r="R65" s="22"/>
    </row>
    <row r="66" spans="2:21" hidden="1" x14ac:dyDescent="0.3">
      <c r="B66" s="21"/>
      <c r="C66" s="354"/>
      <c r="D66" s="42"/>
      <c r="E66" s="354"/>
      <c r="F66" s="354"/>
      <c r="G66" s="354"/>
      <c r="H66" s="43"/>
      <c r="I66" s="354"/>
      <c r="J66" s="42"/>
      <c r="K66" s="354"/>
      <c r="L66" s="354"/>
      <c r="M66" s="354"/>
      <c r="N66" s="354"/>
      <c r="O66" s="354"/>
      <c r="P66" s="43"/>
      <c r="Q66" s="354"/>
      <c r="R66" s="22"/>
    </row>
    <row r="67" spans="2:21" hidden="1" x14ac:dyDescent="0.3">
      <c r="B67" s="21"/>
      <c r="C67" s="354"/>
      <c r="D67" s="42"/>
      <c r="E67" s="354"/>
      <c r="F67" s="354"/>
      <c r="G67" s="354"/>
      <c r="H67" s="43"/>
      <c r="I67" s="354"/>
      <c r="J67" s="42"/>
      <c r="K67" s="354"/>
      <c r="L67" s="354"/>
      <c r="M67" s="354"/>
      <c r="N67" s="354"/>
      <c r="O67" s="354"/>
      <c r="P67" s="43"/>
      <c r="Q67" s="354"/>
      <c r="R67" s="22"/>
    </row>
    <row r="68" spans="2:21" hidden="1" x14ac:dyDescent="0.3">
      <c r="B68" s="21"/>
      <c r="C68" s="354"/>
      <c r="D68" s="42"/>
      <c r="E68" s="354"/>
      <c r="F68" s="354"/>
      <c r="G68" s="354"/>
      <c r="H68" s="43"/>
      <c r="I68" s="354"/>
      <c r="J68" s="42"/>
      <c r="K68" s="354"/>
      <c r="L68" s="354"/>
      <c r="M68" s="354"/>
      <c r="N68" s="354"/>
      <c r="O68" s="354"/>
      <c r="P68" s="43"/>
      <c r="Q68" s="354"/>
      <c r="R68" s="22"/>
    </row>
    <row r="69" spans="2:21" hidden="1" x14ac:dyDescent="0.3">
      <c r="B69" s="21"/>
      <c r="C69" s="354"/>
      <c r="D69" s="42"/>
      <c r="E69" s="354"/>
      <c r="F69" s="354"/>
      <c r="G69" s="354"/>
      <c r="H69" s="43"/>
      <c r="I69" s="354"/>
      <c r="J69" s="42"/>
      <c r="K69" s="354"/>
      <c r="L69" s="354"/>
      <c r="M69" s="354"/>
      <c r="N69" s="354"/>
      <c r="O69" s="354"/>
      <c r="P69" s="43"/>
      <c r="Q69" s="354"/>
      <c r="R69" s="22"/>
    </row>
    <row r="70" spans="2:21" s="1" customFormat="1" ht="15" hidden="1" x14ac:dyDescent="0.3">
      <c r="B70" s="30"/>
      <c r="C70" s="359"/>
      <c r="D70" s="44" t="s">
        <v>51</v>
      </c>
      <c r="E70" s="45"/>
      <c r="F70" s="45"/>
      <c r="G70" s="46" t="s">
        <v>52</v>
      </c>
      <c r="H70" s="47"/>
      <c r="I70" s="359"/>
      <c r="J70" s="44" t="s">
        <v>51</v>
      </c>
      <c r="K70" s="45"/>
      <c r="L70" s="45"/>
      <c r="M70" s="45"/>
      <c r="N70" s="46" t="s">
        <v>52</v>
      </c>
      <c r="O70" s="45"/>
      <c r="P70" s="47"/>
      <c r="Q70" s="359"/>
      <c r="R70" s="31"/>
    </row>
    <row r="71" spans="2:21" s="1" customFormat="1" hidden="1" x14ac:dyDescent="0.3"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50"/>
    </row>
    <row r="72" spans="2:21" hidden="1" x14ac:dyDescent="0.3"/>
    <row r="73" spans="2:21" hidden="1" x14ac:dyDescent="0.3"/>
    <row r="75" spans="2:21" s="1" customFormat="1" x14ac:dyDescent="0.3">
      <c r="B75" s="104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6"/>
    </row>
    <row r="76" spans="2:21" s="1" customFormat="1" ht="21" x14ac:dyDescent="0.3">
      <c r="B76" s="30"/>
      <c r="C76" s="385" t="s">
        <v>98</v>
      </c>
      <c r="D76" s="386"/>
      <c r="E76" s="386"/>
      <c r="F76" s="386"/>
      <c r="G76" s="386"/>
      <c r="H76" s="386"/>
      <c r="I76" s="386"/>
      <c r="J76" s="386"/>
      <c r="K76" s="386"/>
      <c r="L76" s="386"/>
      <c r="M76" s="386"/>
      <c r="N76" s="386"/>
      <c r="O76" s="386"/>
      <c r="P76" s="386"/>
      <c r="Q76" s="386"/>
      <c r="R76" s="31"/>
      <c r="T76" s="107"/>
      <c r="U76" s="107"/>
    </row>
    <row r="77" spans="2:21" s="1" customFormat="1" x14ac:dyDescent="0.3">
      <c r="B77" s="30"/>
      <c r="C77" s="359"/>
      <c r="D77" s="359"/>
      <c r="E77" s="359"/>
      <c r="F77" s="359"/>
      <c r="G77" s="359"/>
      <c r="H77" s="359"/>
      <c r="I77" s="359"/>
      <c r="J77" s="359"/>
      <c r="K77" s="359"/>
      <c r="L77" s="359"/>
      <c r="M77" s="359"/>
      <c r="N77" s="359"/>
      <c r="O77" s="359"/>
      <c r="P77" s="359"/>
      <c r="Q77" s="359"/>
      <c r="R77" s="31"/>
      <c r="T77" s="107"/>
      <c r="U77" s="107"/>
    </row>
    <row r="78" spans="2:21" s="1" customFormat="1" ht="18" x14ac:dyDescent="0.3">
      <c r="B78" s="30"/>
      <c r="C78" s="57" t="s">
        <v>18</v>
      </c>
      <c r="D78" s="359"/>
      <c r="E78" s="359"/>
      <c r="F78" s="404" t="str">
        <f>F6</f>
        <v>Volnočasový areál Sladovka-sociální zařízení a parkoviště</v>
      </c>
      <c r="G78" s="466"/>
      <c r="H78" s="466"/>
      <c r="I78" s="466"/>
      <c r="J78" s="466"/>
      <c r="K78" s="466"/>
      <c r="L78" s="466"/>
      <c r="M78" s="466"/>
      <c r="N78" s="466"/>
      <c r="O78" s="466"/>
      <c r="P78" s="466"/>
      <c r="Q78" s="359"/>
      <c r="R78" s="31"/>
      <c r="T78" s="107"/>
      <c r="U78" s="107"/>
    </row>
    <row r="79" spans="2:21" s="1" customFormat="1" x14ac:dyDescent="0.3">
      <c r="B79" s="30"/>
      <c r="C79" s="359"/>
      <c r="D79" s="359"/>
      <c r="E79" s="359"/>
      <c r="F79" s="359"/>
      <c r="G79" s="359"/>
      <c r="H79" s="359"/>
      <c r="I79" s="359"/>
      <c r="J79" s="359"/>
      <c r="K79" s="359"/>
      <c r="L79" s="359"/>
      <c r="M79" s="359"/>
      <c r="N79" s="359"/>
      <c r="O79" s="359"/>
      <c r="P79" s="359"/>
      <c r="Q79" s="359"/>
      <c r="R79" s="31"/>
      <c r="T79" s="107"/>
      <c r="U79" s="107"/>
    </row>
    <row r="80" spans="2:21" s="1" customFormat="1" ht="15" x14ac:dyDescent="0.3">
      <c r="B80" s="30"/>
      <c r="C80" s="27" t="s">
        <v>22</v>
      </c>
      <c r="D80" s="359"/>
      <c r="E80" s="359"/>
      <c r="F80" s="353" t="str">
        <f>F8</f>
        <v>Benešov</v>
      </c>
      <c r="G80" s="359"/>
      <c r="H80" s="359"/>
      <c r="I80" s="359"/>
      <c r="J80" s="359"/>
      <c r="K80" s="27" t="s">
        <v>24</v>
      </c>
      <c r="L80" s="359"/>
      <c r="M80" s="467">
        <v>44094</v>
      </c>
      <c r="N80" s="467"/>
      <c r="O80" s="467"/>
      <c r="P80" s="467"/>
      <c r="Q80" s="359"/>
      <c r="R80" s="31"/>
      <c r="T80" s="107"/>
      <c r="U80" s="107"/>
    </row>
    <row r="81" spans="2:21" s="1" customFormat="1" x14ac:dyDescent="0.3">
      <c r="B81" s="30"/>
      <c r="C81" s="359"/>
      <c r="D81" s="359"/>
      <c r="E81" s="359"/>
      <c r="F81" s="359"/>
      <c r="G81" s="359"/>
      <c r="H81" s="359"/>
      <c r="I81" s="359"/>
      <c r="J81" s="359"/>
      <c r="K81" s="359"/>
      <c r="L81" s="359"/>
      <c r="M81" s="359"/>
      <c r="N81" s="359"/>
      <c r="O81" s="359"/>
      <c r="P81" s="359"/>
      <c r="Q81" s="359"/>
      <c r="R81" s="31"/>
      <c r="T81" s="107"/>
      <c r="U81" s="107"/>
    </row>
    <row r="82" spans="2:21" s="1" customFormat="1" ht="15" x14ac:dyDescent="0.3">
      <c r="B82" s="30"/>
      <c r="C82" s="27" t="s">
        <v>25</v>
      </c>
      <c r="D82" s="359"/>
      <c r="E82" s="359"/>
      <c r="F82" s="353" t="str">
        <f>E11</f>
        <v>Město Benešov,Masarykovo nám.100,256 01 Benešov</v>
      </c>
      <c r="G82" s="359"/>
      <c r="H82" s="359"/>
      <c r="I82" s="359"/>
      <c r="J82" s="359"/>
      <c r="K82" s="27" t="s">
        <v>30</v>
      </c>
      <c r="L82" s="359"/>
      <c r="M82" s="387" t="s">
        <v>34</v>
      </c>
      <c r="N82" s="387"/>
      <c r="O82" s="387"/>
      <c r="P82" s="387"/>
      <c r="Q82" s="387"/>
      <c r="R82" s="31"/>
      <c r="T82" s="107"/>
      <c r="U82" s="107"/>
    </row>
    <row r="83" spans="2:21" s="1" customFormat="1" ht="15" x14ac:dyDescent="0.3">
      <c r="B83" s="30"/>
      <c r="C83" s="27" t="s">
        <v>29</v>
      </c>
      <c r="D83" s="359"/>
      <c r="E83" s="359"/>
      <c r="F83" s="353" t="str">
        <f>IF(E14="","",E14)</f>
        <v xml:space="preserve"> </v>
      </c>
      <c r="G83" s="359"/>
      <c r="H83" s="359"/>
      <c r="I83" s="359"/>
      <c r="J83" s="359"/>
      <c r="K83" s="27" t="s">
        <v>33</v>
      </c>
      <c r="L83" s="359"/>
      <c r="M83" s="387" t="s">
        <v>34</v>
      </c>
      <c r="N83" s="387"/>
      <c r="O83" s="387"/>
      <c r="P83" s="387"/>
      <c r="Q83" s="387"/>
      <c r="R83" s="31"/>
      <c r="T83" s="107"/>
      <c r="U83" s="107"/>
    </row>
    <row r="84" spans="2:21" s="1" customFormat="1" x14ac:dyDescent="0.3">
      <c r="B84" s="30"/>
      <c r="C84" s="359"/>
      <c r="D84" s="359"/>
      <c r="E84" s="359"/>
      <c r="F84" s="359"/>
      <c r="G84" s="359"/>
      <c r="H84" s="359"/>
      <c r="I84" s="359"/>
      <c r="J84" s="359"/>
      <c r="K84" s="359"/>
      <c r="L84" s="359"/>
      <c r="M84" s="359"/>
      <c r="N84" s="359"/>
      <c r="O84" s="359"/>
      <c r="P84" s="359"/>
      <c r="Q84" s="359"/>
      <c r="R84" s="31"/>
      <c r="T84" s="107"/>
      <c r="U84" s="107"/>
    </row>
    <row r="85" spans="2:21" s="1" customFormat="1" ht="15" x14ac:dyDescent="0.3">
      <c r="B85" s="30"/>
      <c r="C85" s="485" t="s">
        <v>99</v>
      </c>
      <c r="D85" s="486"/>
      <c r="E85" s="486"/>
      <c r="F85" s="486"/>
      <c r="G85" s="486"/>
      <c r="H85" s="363"/>
      <c r="I85" s="363"/>
      <c r="J85" s="363"/>
      <c r="K85" s="363"/>
      <c r="L85" s="363"/>
      <c r="M85" s="363"/>
      <c r="N85" s="485" t="s">
        <v>100</v>
      </c>
      <c r="O85" s="486"/>
      <c r="P85" s="486"/>
      <c r="Q85" s="486"/>
      <c r="R85" s="31"/>
      <c r="T85" s="107"/>
      <c r="U85" s="107"/>
    </row>
    <row r="86" spans="2:21" s="1" customFormat="1" x14ac:dyDescent="0.3">
      <c r="B86" s="30"/>
      <c r="C86" s="359"/>
      <c r="D86" s="359"/>
      <c r="E86" s="359"/>
      <c r="F86" s="359"/>
      <c r="G86" s="359"/>
      <c r="H86" s="359"/>
      <c r="I86" s="359"/>
      <c r="J86" s="359"/>
      <c r="K86" s="359"/>
      <c r="L86" s="359"/>
      <c r="M86" s="359"/>
      <c r="N86" s="359"/>
      <c r="O86" s="359"/>
      <c r="P86" s="359"/>
      <c r="Q86" s="359"/>
      <c r="R86" s="31"/>
      <c r="T86" s="107"/>
      <c r="U86" s="107"/>
    </row>
    <row r="87" spans="2:21" s="1" customFormat="1" ht="18" x14ac:dyDescent="0.3">
      <c r="B87" s="30"/>
      <c r="C87" s="108" t="s">
        <v>101</v>
      </c>
      <c r="D87" s="359"/>
      <c r="E87" s="359"/>
      <c r="F87" s="359"/>
      <c r="G87" s="359"/>
      <c r="H87" s="359"/>
      <c r="I87" s="359"/>
      <c r="J87" s="359"/>
      <c r="K87" s="359"/>
      <c r="L87" s="359"/>
      <c r="M87" s="359"/>
      <c r="N87" s="419">
        <f>SUM(N98+N88)</f>
        <v>0</v>
      </c>
      <c r="O87" s="473"/>
      <c r="P87" s="473"/>
      <c r="Q87" s="473"/>
      <c r="R87" s="31"/>
      <c r="T87" s="107"/>
      <c r="U87" s="107"/>
    </row>
    <row r="88" spans="2:21" s="6" customFormat="1" ht="18" x14ac:dyDescent="0.3">
      <c r="B88" s="109"/>
      <c r="C88" s="361"/>
      <c r="D88" s="110" t="s">
        <v>103</v>
      </c>
      <c r="E88" s="361"/>
      <c r="F88" s="361"/>
      <c r="G88" s="361"/>
      <c r="H88" s="361"/>
      <c r="I88" s="361"/>
      <c r="J88" s="361"/>
      <c r="K88" s="361"/>
      <c r="L88" s="361"/>
      <c r="M88" s="361"/>
      <c r="N88" s="465">
        <f>N129</f>
        <v>0</v>
      </c>
      <c r="O88" s="472"/>
      <c r="P88" s="472"/>
      <c r="Q88" s="472"/>
      <c r="R88" s="111"/>
      <c r="T88" s="112"/>
      <c r="U88" s="112"/>
    </row>
    <row r="89" spans="2:21" s="7" customFormat="1" ht="15" x14ac:dyDescent="0.3">
      <c r="B89" s="113"/>
      <c r="C89" s="362"/>
      <c r="D89" s="357" t="s">
        <v>104</v>
      </c>
      <c r="E89" s="362"/>
      <c r="F89" s="362"/>
      <c r="G89" s="362"/>
      <c r="H89" s="362"/>
      <c r="I89" s="362"/>
      <c r="J89" s="362"/>
      <c r="K89" s="362"/>
      <c r="L89" s="362"/>
      <c r="M89" s="362"/>
      <c r="N89" s="425">
        <f>N130</f>
        <v>0</v>
      </c>
      <c r="O89" s="471"/>
      <c r="P89" s="471"/>
      <c r="Q89" s="471"/>
      <c r="R89" s="114"/>
      <c r="T89" s="115"/>
      <c r="U89" s="115"/>
    </row>
    <row r="90" spans="2:21" s="7" customFormat="1" ht="15" x14ac:dyDescent="0.3">
      <c r="B90" s="113"/>
      <c r="C90" s="362"/>
      <c r="D90" s="357" t="s">
        <v>105</v>
      </c>
      <c r="E90" s="362"/>
      <c r="F90" s="362"/>
      <c r="G90" s="362"/>
      <c r="H90" s="362"/>
      <c r="I90" s="362"/>
      <c r="J90" s="362"/>
      <c r="K90" s="362"/>
      <c r="L90" s="362"/>
      <c r="M90" s="362"/>
      <c r="N90" s="425">
        <f>N139</f>
        <v>0</v>
      </c>
      <c r="O90" s="471"/>
      <c r="P90" s="471"/>
      <c r="Q90" s="471"/>
      <c r="R90" s="114"/>
      <c r="T90" s="115"/>
      <c r="U90" s="115"/>
    </row>
    <row r="91" spans="2:21" s="7" customFormat="1" ht="15" x14ac:dyDescent="0.3">
      <c r="B91" s="113"/>
      <c r="C91" s="362"/>
      <c r="D91" s="357" t="s">
        <v>106</v>
      </c>
      <c r="E91" s="362"/>
      <c r="F91" s="362"/>
      <c r="G91" s="362"/>
      <c r="H91" s="362"/>
      <c r="I91" s="362"/>
      <c r="J91" s="362"/>
      <c r="K91" s="362"/>
      <c r="L91" s="362"/>
      <c r="M91" s="362"/>
      <c r="N91" s="425">
        <f>N144</f>
        <v>0</v>
      </c>
      <c r="O91" s="471"/>
      <c r="P91" s="471"/>
      <c r="Q91" s="471"/>
      <c r="R91" s="114"/>
      <c r="T91" s="115"/>
      <c r="U91" s="115"/>
    </row>
    <row r="92" spans="2:21" s="7" customFormat="1" ht="15" x14ac:dyDescent="0.3">
      <c r="B92" s="113"/>
      <c r="C92" s="362"/>
      <c r="D92" s="357" t="s">
        <v>107</v>
      </c>
      <c r="E92" s="362"/>
      <c r="F92" s="362"/>
      <c r="G92" s="362"/>
      <c r="H92" s="362"/>
      <c r="I92" s="362"/>
      <c r="J92" s="362"/>
      <c r="K92" s="362"/>
      <c r="L92" s="362"/>
      <c r="M92" s="362"/>
      <c r="N92" s="425">
        <f>N151</f>
        <v>0</v>
      </c>
      <c r="O92" s="471"/>
      <c r="P92" s="471"/>
      <c r="Q92" s="471"/>
      <c r="R92" s="114"/>
      <c r="T92" s="115"/>
      <c r="U92" s="115"/>
    </row>
    <row r="93" spans="2:21" s="7" customFormat="1" ht="15" x14ac:dyDescent="0.3">
      <c r="B93" s="113"/>
      <c r="C93" s="362"/>
      <c r="D93" s="357" t="s">
        <v>108</v>
      </c>
      <c r="E93" s="362"/>
      <c r="F93" s="362"/>
      <c r="G93" s="362"/>
      <c r="H93" s="362"/>
      <c r="I93" s="362"/>
      <c r="J93" s="362"/>
      <c r="K93" s="362"/>
      <c r="L93" s="362"/>
      <c r="M93" s="362"/>
      <c r="N93" s="425">
        <f>N157</f>
        <v>0</v>
      </c>
      <c r="O93" s="471"/>
      <c r="P93" s="471"/>
      <c r="Q93" s="471"/>
      <c r="R93" s="114"/>
      <c r="T93" s="115"/>
      <c r="U93" s="115"/>
    </row>
    <row r="94" spans="2:21" s="7" customFormat="1" ht="15" x14ac:dyDescent="0.3">
      <c r="B94" s="113"/>
      <c r="C94" s="362"/>
      <c r="D94" s="357" t="s">
        <v>109</v>
      </c>
      <c r="E94" s="362"/>
      <c r="F94" s="362"/>
      <c r="G94" s="362"/>
      <c r="H94" s="362"/>
      <c r="I94" s="362"/>
      <c r="J94" s="362"/>
      <c r="K94" s="362"/>
      <c r="L94" s="362"/>
      <c r="M94" s="362"/>
      <c r="N94" s="425">
        <f>N160</f>
        <v>0</v>
      </c>
      <c r="O94" s="471"/>
      <c r="P94" s="471"/>
      <c r="Q94" s="471"/>
      <c r="R94" s="114"/>
      <c r="T94" s="115"/>
      <c r="U94" s="115"/>
    </row>
    <row r="95" spans="2:21" s="7" customFormat="1" ht="15" x14ac:dyDescent="0.3">
      <c r="B95" s="113"/>
      <c r="C95" s="362"/>
      <c r="D95" s="357" t="s">
        <v>110</v>
      </c>
      <c r="E95" s="362"/>
      <c r="F95" s="362"/>
      <c r="G95" s="362"/>
      <c r="H95" s="362"/>
      <c r="I95" s="362"/>
      <c r="J95" s="362"/>
      <c r="K95" s="362"/>
      <c r="L95" s="362"/>
      <c r="M95" s="362"/>
      <c r="N95" s="425">
        <f>N162</f>
        <v>0</v>
      </c>
      <c r="O95" s="471"/>
      <c r="P95" s="471"/>
      <c r="Q95" s="471"/>
      <c r="R95" s="114"/>
      <c r="T95" s="115"/>
      <c r="U95" s="115"/>
    </row>
    <row r="96" spans="2:21" s="7" customFormat="1" ht="15" x14ac:dyDescent="0.3">
      <c r="B96" s="113"/>
      <c r="C96" s="362"/>
      <c r="D96" s="357" t="s">
        <v>111</v>
      </c>
      <c r="E96" s="362"/>
      <c r="F96" s="362"/>
      <c r="G96" s="362"/>
      <c r="H96" s="362"/>
      <c r="I96" s="362"/>
      <c r="J96" s="362"/>
      <c r="K96" s="362"/>
      <c r="L96" s="362"/>
      <c r="M96" s="362"/>
      <c r="N96" s="425">
        <f>N168</f>
        <v>0</v>
      </c>
      <c r="O96" s="471"/>
      <c r="P96" s="471"/>
      <c r="Q96" s="471"/>
      <c r="R96" s="114"/>
      <c r="T96" s="115"/>
      <c r="U96" s="115"/>
    </row>
    <row r="97" spans="2:35" s="7" customFormat="1" ht="15" x14ac:dyDescent="0.3">
      <c r="B97" s="113"/>
      <c r="C97" s="362"/>
      <c r="D97" s="357" t="s">
        <v>112</v>
      </c>
      <c r="E97" s="362"/>
      <c r="F97" s="362"/>
      <c r="G97" s="362"/>
      <c r="H97" s="362"/>
      <c r="I97" s="362"/>
      <c r="J97" s="362"/>
      <c r="K97" s="362"/>
      <c r="L97" s="362"/>
      <c r="M97" s="362"/>
      <c r="N97" s="425">
        <f>N173</f>
        <v>0</v>
      </c>
      <c r="O97" s="471"/>
      <c r="P97" s="471"/>
      <c r="Q97" s="471"/>
      <c r="R97" s="114"/>
      <c r="T97" s="115"/>
      <c r="U97" s="115"/>
    </row>
    <row r="98" spans="2:35" s="6" customFormat="1" ht="18" x14ac:dyDescent="0.3">
      <c r="B98" s="109"/>
      <c r="C98" s="361"/>
      <c r="D98" s="110" t="s">
        <v>113</v>
      </c>
      <c r="E98" s="361"/>
      <c r="F98" s="361"/>
      <c r="G98" s="361"/>
      <c r="H98" s="361"/>
      <c r="I98" s="361"/>
      <c r="J98" s="361"/>
      <c r="K98" s="361"/>
      <c r="L98" s="361"/>
      <c r="M98" s="361"/>
      <c r="N98" s="465">
        <f>SUM(N99:Q103)</f>
        <v>0</v>
      </c>
      <c r="O98" s="472"/>
      <c r="P98" s="472"/>
      <c r="Q98" s="472"/>
      <c r="R98" s="111"/>
      <c r="T98" s="112"/>
      <c r="U98" s="112"/>
    </row>
    <row r="99" spans="2:35" s="7" customFormat="1" ht="15" x14ac:dyDescent="0.3">
      <c r="B99" s="113"/>
      <c r="C99" s="362"/>
      <c r="D99" s="357" t="s">
        <v>114</v>
      </c>
      <c r="E99" s="362"/>
      <c r="F99" s="362"/>
      <c r="G99" s="362"/>
      <c r="H99" s="362"/>
      <c r="I99" s="362"/>
      <c r="J99" s="362"/>
      <c r="K99" s="362"/>
      <c r="L99" s="362"/>
      <c r="M99" s="362"/>
      <c r="N99" s="425">
        <f>N176</f>
        <v>0</v>
      </c>
      <c r="O99" s="471"/>
      <c r="P99" s="471"/>
      <c r="Q99" s="471"/>
      <c r="R99" s="114"/>
      <c r="T99" s="115"/>
      <c r="U99" s="115"/>
    </row>
    <row r="100" spans="2:35" s="7" customFormat="1" ht="15" x14ac:dyDescent="0.3">
      <c r="B100" s="113"/>
      <c r="C100" s="362"/>
      <c r="D100" s="357" t="s">
        <v>115</v>
      </c>
      <c r="E100" s="362"/>
      <c r="F100" s="362"/>
      <c r="G100" s="362"/>
      <c r="H100" s="362"/>
      <c r="I100" s="362"/>
      <c r="J100" s="362"/>
      <c r="K100" s="362"/>
      <c r="L100" s="362"/>
      <c r="M100" s="362"/>
      <c r="N100" s="425">
        <f>N178</f>
        <v>0</v>
      </c>
      <c r="O100" s="471"/>
      <c r="P100" s="471"/>
      <c r="Q100" s="471"/>
      <c r="R100" s="114"/>
      <c r="T100" s="115"/>
      <c r="U100" s="115"/>
    </row>
    <row r="101" spans="2:35" s="7" customFormat="1" ht="15" x14ac:dyDescent="0.3">
      <c r="B101" s="113"/>
      <c r="C101" s="362"/>
      <c r="D101" s="357" t="s">
        <v>116</v>
      </c>
      <c r="E101" s="362"/>
      <c r="F101" s="362"/>
      <c r="G101" s="362"/>
      <c r="H101" s="362"/>
      <c r="I101" s="362"/>
      <c r="J101" s="362"/>
      <c r="K101" s="362"/>
      <c r="L101" s="362"/>
      <c r="M101" s="362"/>
      <c r="N101" s="425">
        <f>N183</f>
        <v>0</v>
      </c>
      <c r="O101" s="471"/>
      <c r="P101" s="471"/>
      <c r="Q101" s="471"/>
      <c r="R101" s="114"/>
      <c r="T101" s="115"/>
      <c r="U101" s="115"/>
    </row>
    <row r="102" spans="2:35" s="7" customFormat="1" ht="15" x14ac:dyDescent="0.3">
      <c r="B102" s="113"/>
      <c r="C102" s="362"/>
      <c r="D102" s="357" t="s">
        <v>117</v>
      </c>
      <c r="E102" s="362"/>
      <c r="F102" s="362"/>
      <c r="G102" s="362"/>
      <c r="H102" s="362"/>
      <c r="I102" s="362"/>
      <c r="J102" s="362"/>
      <c r="K102" s="362"/>
      <c r="L102" s="362"/>
      <c r="M102" s="362"/>
      <c r="N102" s="425">
        <f>N194</f>
        <v>0</v>
      </c>
      <c r="O102" s="471"/>
      <c r="P102" s="471"/>
      <c r="Q102" s="471"/>
      <c r="R102" s="114"/>
      <c r="T102" s="115"/>
      <c r="U102" s="115"/>
    </row>
    <row r="103" spans="2:35" s="7" customFormat="1" ht="15" x14ac:dyDescent="0.3">
      <c r="B103" s="113"/>
      <c r="C103" s="362"/>
      <c r="D103" s="357" t="s">
        <v>118</v>
      </c>
      <c r="E103" s="362"/>
      <c r="F103" s="362"/>
      <c r="G103" s="362"/>
      <c r="H103" s="362"/>
      <c r="I103" s="362"/>
      <c r="J103" s="362"/>
      <c r="K103" s="362"/>
      <c r="L103" s="362"/>
      <c r="M103" s="362"/>
      <c r="N103" s="425">
        <f>N196</f>
        <v>0</v>
      </c>
      <c r="O103" s="471"/>
      <c r="P103" s="471"/>
      <c r="Q103" s="471"/>
      <c r="R103" s="114"/>
      <c r="T103" s="115"/>
      <c r="U103" s="115"/>
    </row>
    <row r="104" spans="2:35" s="1" customFormat="1" x14ac:dyDescent="0.3">
      <c r="B104" s="30"/>
      <c r="C104" s="359"/>
      <c r="D104" s="359"/>
      <c r="E104" s="359"/>
      <c r="F104" s="359"/>
      <c r="G104" s="359"/>
      <c r="H104" s="359"/>
      <c r="I104" s="359"/>
      <c r="J104" s="359"/>
      <c r="K104" s="359"/>
      <c r="L104" s="359"/>
      <c r="M104" s="359"/>
      <c r="N104" s="359"/>
      <c r="O104" s="359"/>
      <c r="P104" s="359"/>
      <c r="Q104" s="359"/>
      <c r="R104" s="31"/>
      <c r="T104" s="107"/>
      <c r="U104" s="107"/>
    </row>
    <row r="105" spans="2:35" s="1" customFormat="1" ht="18" x14ac:dyDescent="0.3">
      <c r="B105" s="30"/>
      <c r="C105" s="108" t="s">
        <v>119</v>
      </c>
      <c r="D105" s="359"/>
      <c r="E105" s="359"/>
      <c r="F105" s="359"/>
      <c r="G105" s="359"/>
      <c r="H105" s="359"/>
      <c r="I105" s="359"/>
      <c r="J105" s="359"/>
      <c r="K105" s="359"/>
      <c r="L105" s="359"/>
      <c r="M105" s="359"/>
      <c r="N105" s="469">
        <f>SUM(N106:Q110)</f>
        <v>0</v>
      </c>
      <c r="O105" s="470"/>
      <c r="P105" s="470"/>
      <c r="Q105" s="470"/>
      <c r="R105" s="31"/>
      <c r="T105" s="116"/>
      <c r="U105" s="117" t="s">
        <v>39</v>
      </c>
    </row>
    <row r="106" spans="2:35" s="1" customFormat="1" ht="15" x14ac:dyDescent="0.3">
      <c r="B106" s="30"/>
      <c r="C106" s="359"/>
      <c r="D106" s="468" t="s">
        <v>120</v>
      </c>
      <c r="E106" s="427"/>
      <c r="F106" s="427"/>
      <c r="G106" s="427"/>
      <c r="H106" s="427"/>
      <c r="I106" s="359"/>
      <c r="J106" s="359"/>
      <c r="K106" s="359"/>
      <c r="L106" s="359"/>
      <c r="M106" s="359"/>
      <c r="N106" s="424">
        <f>SUM(N87*0.03)</f>
        <v>0</v>
      </c>
      <c r="O106" s="425"/>
      <c r="P106" s="425"/>
      <c r="Q106" s="425"/>
      <c r="R106" s="31"/>
      <c r="S106" s="118"/>
      <c r="T106" s="119"/>
      <c r="U106" s="120" t="s">
        <v>40</v>
      </c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</row>
    <row r="107" spans="2:35" s="1" customFormat="1" ht="15" x14ac:dyDescent="0.3">
      <c r="B107" s="30"/>
      <c r="C107" s="359"/>
      <c r="D107" s="468" t="s">
        <v>122</v>
      </c>
      <c r="E107" s="427"/>
      <c r="F107" s="427"/>
      <c r="G107" s="427"/>
      <c r="H107" s="427"/>
      <c r="I107" s="359"/>
      <c r="J107" s="359"/>
      <c r="K107" s="359"/>
      <c r="L107" s="359"/>
      <c r="M107" s="359"/>
      <c r="N107" s="424">
        <f>SUM(N87*0.01)</f>
        <v>0</v>
      </c>
      <c r="O107" s="425"/>
      <c r="P107" s="425"/>
      <c r="Q107" s="425"/>
      <c r="R107" s="31"/>
      <c r="S107" s="118"/>
      <c r="T107" s="119"/>
      <c r="U107" s="120" t="s">
        <v>40</v>
      </c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</row>
    <row r="108" spans="2:35" s="1" customFormat="1" ht="15" x14ac:dyDescent="0.3">
      <c r="B108" s="30"/>
      <c r="C108" s="359"/>
      <c r="D108" s="468" t="s">
        <v>123</v>
      </c>
      <c r="E108" s="427"/>
      <c r="F108" s="427"/>
      <c r="G108" s="427"/>
      <c r="H108" s="427"/>
      <c r="I108" s="359"/>
      <c r="J108" s="359"/>
      <c r="K108" s="359"/>
      <c r="L108" s="359"/>
      <c r="M108" s="359"/>
      <c r="N108" s="424">
        <f>SUM(N87*0.008)</f>
        <v>0</v>
      </c>
      <c r="O108" s="425"/>
      <c r="P108" s="425"/>
      <c r="Q108" s="425"/>
      <c r="R108" s="31"/>
      <c r="S108" s="118"/>
      <c r="T108" s="119"/>
      <c r="U108" s="120" t="s">
        <v>40</v>
      </c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</row>
    <row r="109" spans="2:35" s="1" customFormat="1" ht="15" x14ac:dyDescent="0.3">
      <c r="B109" s="30"/>
      <c r="C109" s="359"/>
      <c r="D109" s="468" t="s">
        <v>124</v>
      </c>
      <c r="E109" s="427"/>
      <c r="F109" s="427"/>
      <c r="G109" s="427"/>
      <c r="H109" s="427"/>
      <c r="I109" s="359"/>
      <c r="J109" s="359"/>
      <c r="K109" s="359"/>
      <c r="L109" s="359"/>
      <c r="M109" s="359"/>
      <c r="N109" s="424">
        <f>SUM(N87*0.007)</f>
        <v>0</v>
      </c>
      <c r="O109" s="425"/>
      <c r="P109" s="425"/>
      <c r="Q109" s="425"/>
      <c r="R109" s="31"/>
      <c r="S109" s="118"/>
      <c r="T109" s="119"/>
      <c r="U109" s="120" t="s">
        <v>40</v>
      </c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</row>
    <row r="110" spans="2:35" s="1" customFormat="1" ht="15" x14ac:dyDescent="0.3">
      <c r="B110" s="30"/>
      <c r="C110" s="359"/>
      <c r="D110" s="357" t="s">
        <v>125</v>
      </c>
      <c r="E110" s="359"/>
      <c r="F110" s="359"/>
      <c r="G110" s="359"/>
      <c r="H110" s="359"/>
      <c r="I110" s="359"/>
      <c r="J110" s="359"/>
      <c r="K110" s="359"/>
      <c r="L110" s="359"/>
      <c r="M110" s="359"/>
      <c r="N110" s="424">
        <f>SUM(N87*0.005)</f>
        <v>0</v>
      </c>
      <c r="O110" s="425"/>
      <c r="P110" s="425"/>
      <c r="Q110" s="425"/>
      <c r="R110" s="31"/>
      <c r="S110" s="118"/>
      <c r="T110" s="122"/>
      <c r="U110" s="123" t="s">
        <v>40</v>
      </c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</row>
    <row r="111" spans="2:35" s="1" customFormat="1" x14ac:dyDescent="0.3">
      <c r="B111" s="30"/>
      <c r="C111" s="359"/>
      <c r="D111" s="359"/>
      <c r="E111" s="359"/>
      <c r="F111" s="359"/>
      <c r="G111" s="359"/>
      <c r="H111" s="359"/>
      <c r="I111" s="359"/>
      <c r="J111" s="359"/>
      <c r="K111" s="359"/>
      <c r="L111" s="359"/>
      <c r="M111" s="359"/>
      <c r="N111" s="359"/>
      <c r="O111" s="359"/>
      <c r="P111" s="359"/>
      <c r="Q111" s="359"/>
      <c r="R111" s="31"/>
      <c r="T111" s="107"/>
      <c r="U111" s="107"/>
    </row>
    <row r="112" spans="2:35" s="1" customFormat="1" ht="18" x14ac:dyDescent="0.3">
      <c r="B112" s="30"/>
      <c r="C112" s="96" t="s">
        <v>89</v>
      </c>
      <c r="D112" s="363"/>
      <c r="E112" s="363"/>
      <c r="F112" s="363"/>
      <c r="G112" s="363"/>
      <c r="H112" s="363"/>
      <c r="I112" s="363"/>
      <c r="J112" s="363"/>
      <c r="K112" s="363"/>
      <c r="L112" s="429">
        <f>ROUND(SUM(N87+N105),2)</f>
        <v>0</v>
      </c>
      <c r="M112" s="429"/>
      <c r="N112" s="429"/>
      <c r="O112" s="429"/>
      <c r="P112" s="429"/>
      <c r="Q112" s="429"/>
      <c r="R112" s="31"/>
      <c r="T112" s="107"/>
      <c r="U112" s="107"/>
      <c r="AI112" s="1">
        <v>2234031.2999999998</v>
      </c>
    </row>
    <row r="113" spans="2:35" s="1" customFormat="1" x14ac:dyDescent="0.3"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50"/>
      <c r="T113" s="107"/>
      <c r="U113" s="107"/>
    </row>
    <row r="117" spans="2:35" s="1" customFormat="1" x14ac:dyDescent="0.3">
      <c r="B117" s="51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3"/>
    </row>
    <row r="118" spans="2:35" s="1" customFormat="1" ht="21" x14ac:dyDescent="0.3">
      <c r="B118" s="30"/>
      <c r="C118" s="385" t="s">
        <v>126</v>
      </c>
      <c r="D118" s="466"/>
      <c r="E118" s="466"/>
      <c r="F118" s="466"/>
      <c r="G118" s="466"/>
      <c r="H118" s="466"/>
      <c r="I118" s="466"/>
      <c r="J118" s="466"/>
      <c r="K118" s="466"/>
      <c r="L118" s="466"/>
      <c r="M118" s="466"/>
      <c r="N118" s="466"/>
      <c r="O118" s="466"/>
      <c r="P118" s="466"/>
      <c r="Q118" s="466"/>
      <c r="R118" s="31"/>
    </row>
    <row r="119" spans="2:35" s="1" customFormat="1" x14ac:dyDescent="0.3">
      <c r="B119" s="30"/>
      <c r="C119" s="359"/>
      <c r="D119" s="359"/>
      <c r="E119" s="359"/>
      <c r="F119" s="359"/>
      <c r="G119" s="359"/>
      <c r="H119" s="359"/>
      <c r="I119" s="359"/>
      <c r="J119" s="359"/>
      <c r="K119" s="359"/>
      <c r="L119" s="359"/>
      <c r="M119" s="359"/>
      <c r="N119" s="359"/>
      <c r="O119" s="359"/>
      <c r="P119" s="359"/>
      <c r="Q119" s="359"/>
      <c r="R119" s="31"/>
    </row>
    <row r="120" spans="2:35" s="1" customFormat="1" ht="18" x14ac:dyDescent="0.3">
      <c r="B120" s="30"/>
      <c r="C120" s="57" t="s">
        <v>18</v>
      </c>
      <c r="D120" s="359"/>
      <c r="E120" s="359"/>
      <c r="F120" s="404" t="str">
        <f>F6</f>
        <v>Volnočasový areál Sladovka-sociální zařízení a parkoviště</v>
      </c>
      <c r="G120" s="466"/>
      <c r="H120" s="466"/>
      <c r="I120" s="466"/>
      <c r="J120" s="466"/>
      <c r="K120" s="466"/>
      <c r="L120" s="466"/>
      <c r="M120" s="466"/>
      <c r="N120" s="466"/>
      <c r="O120" s="466"/>
      <c r="P120" s="466"/>
      <c r="Q120" s="359"/>
      <c r="R120" s="31"/>
    </row>
    <row r="121" spans="2:35" s="1" customFormat="1" x14ac:dyDescent="0.3">
      <c r="B121" s="30"/>
      <c r="C121" s="359"/>
      <c r="D121" s="359"/>
      <c r="E121" s="359"/>
      <c r="F121" s="359"/>
      <c r="G121" s="359"/>
      <c r="H121" s="359"/>
      <c r="I121" s="359"/>
      <c r="J121" s="359"/>
      <c r="K121" s="359"/>
      <c r="L121" s="359"/>
      <c r="M121" s="359"/>
      <c r="N121" s="359"/>
      <c r="O121" s="359"/>
      <c r="P121" s="359"/>
      <c r="Q121" s="359"/>
      <c r="R121" s="31"/>
    </row>
    <row r="122" spans="2:35" s="1" customFormat="1" ht="15" x14ac:dyDescent="0.3">
      <c r="B122" s="30"/>
      <c r="C122" s="27" t="s">
        <v>22</v>
      </c>
      <c r="D122" s="359"/>
      <c r="E122" s="359"/>
      <c r="F122" s="353" t="str">
        <f>F8</f>
        <v>Benešov</v>
      </c>
      <c r="G122" s="359"/>
      <c r="H122" s="359"/>
      <c r="I122" s="359"/>
      <c r="J122" s="359"/>
      <c r="K122" s="27" t="s">
        <v>24</v>
      </c>
      <c r="L122" s="359"/>
      <c r="M122" s="467">
        <v>44094</v>
      </c>
      <c r="N122" s="467"/>
      <c r="O122" s="467"/>
      <c r="P122" s="467"/>
      <c r="Q122" s="359"/>
      <c r="R122" s="31"/>
    </row>
    <row r="123" spans="2:35" s="1" customFormat="1" x14ac:dyDescent="0.3">
      <c r="B123" s="30"/>
      <c r="C123" s="359"/>
      <c r="D123" s="359"/>
      <c r="E123" s="359"/>
      <c r="F123" s="359"/>
      <c r="G123" s="359"/>
      <c r="H123" s="359"/>
      <c r="I123" s="359"/>
      <c r="J123" s="359"/>
      <c r="K123" s="359"/>
      <c r="L123" s="359"/>
      <c r="M123" s="359"/>
      <c r="N123" s="359"/>
      <c r="O123" s="359"/>
      <c r="P123" s="359"/>
      <c r="Q123" s="359"/>
      <c r="R123" s="31"/>
    </row>
    <row r="124" spans="2:35" s="1" customFormat="1" ht="15" x14ac:dyDescent="0.3">
      <c r="B124" s="30"/>
      <c r="C124" s="27" t="s">
        <v>25</v>
      </c>
      <c r="D124" s="359"/>
      <c r="E124" s="359"/>
      <c r="F124" s="353" t="str">
        <f>E11</f>
        <v>Město Benešov,Masarykovo nám.100,256 01 Benešov</v>
      </c>
      <c r="G124" s="359"/>
      <c r="H124" s="359"/>
      <c r="I124" s="359"/>
      <c r="J124" s="359"/>
      <c r="K124" s="27" t="s">
        <v>30</v>
      </c>
      <c r="L124" s="359"/>
      <c r="M124" s="387" t="s">
        <v>34</v>
      </c>
      <c r="N124" s="387"/>
      <c r="O124" s="387"/>
      <c r="P124" s="387"/>
      <c r="Q124" s="387"/>
      <c r="R124" s="31"/>
    </row>
    <row r="125" spans="2:35" s="1" customFormat="1" ht="15" x14ac:dyDescent="0.3">
      <c r="B125" s="30"/>
      <c r="C125" s="27" t="s">
        <v>29</v>
      </c>
      <c r="D125" s="359"/>
      <c r="E125" s="359"/>
      <c r="F125" s="353" t="str">
        <f>IF(E14="","",E14)</f>
        <v xml:space="preserve"> </v>
      </c>
      <c r="G125" s="359"/>
      <c r="H125" s="359"/>
      <c r="I125" s="359"/>
      <c r="J125" s="359"/>
      <c r="K125" s="27" t="s">
        <v>33</v>
      </c>
      <c r="L125" s="359"/>
      <c r="M125" s="387" t="s">
        <v>34</v>
      </c>
      <c r="N125" s="387"/>
      <c r="O125" s="387"/>
      <c r="P125" s="387"/>
      <c r="Q125" s="387"/>
      <c r="R125" s="31"/>
    </row>
    <row r="126" spans="2:35" s="1" customFormat="1" x14ac:dyDescent="0.3">
      <c r="B126" s="30"/>
      <c r="C126" s="359"/>
      <c r="D126" s="359"/>
      <c r="E126" s="359"/>
      <c r="F126" s="359"/>
      <c r="G126" s="359"/>
      <c r="H126" s="359"/>
      <c r="I126" s="359"/>
      <c r="J126" s="359"/>
      <c r="K126" s="359"/>
      <c r="L126" s="359"/>
      <c r="M126" s="359"/>
      <c r="N126" s="359"/>
      <c r="O126" s="359"/>
      <c r="P126" s="359"/>
      <c r="Q126" s="359"/>
      <c r="R126" s="31"/>
    </row>
    <row r="127" spans="2:35" s="8" customFormat="1" ht="45" x14ac:dyDescent="0.3">
      <c r="B127" s="124"/>
      <c r="C127" s="125" t="s">
        <v>127</v>
      </c>
      <c r="D127" s="360" t="s">
        <v>128</v>
      </c>
      <c r="E127" s="360" t="s">
        <v>57</v>
      </c>
      <c r="F127" s="459" t="s">
        <v>129</v>
      </c>
      <c r="G127" s="459"/>
      <c r="H127" s="459"/>
      <c r="I127" s="459"/>
      <c r="J127" s="360" t="s">
        <v>130</v>
      </c>
      <c r="K127" s="360" t="s">
        <v>131</v>
      </c>
      <c r="L127" s="460" t="s">
        <v>132</v>
      </c>
      <c r="M127" s="460"/>
      <c r="N127" s="459" t="s">
        <v>100</v>
      </c>
      <c r="O127" s="459"/>
      <c r="P127" s="459"/>
      <c r="Q127" s="461"/>
      <c r="R127" s="126"/>
      <c r="T127" s="66" t="s">
        <v>133</v>
      </c>
      <c r="U127" s="67" t="s">
        <v>39</v>
      </c>
      <c r="V127" s="67" t="s">
        <v>134</v>
      </c>
      <c r="W127" s="67" t="s">
        <v>135</v>
      </c>
      <c r="X127" s="67" t="s">
        <v>136</v>
      </c>
      <c r="Y127" s="67" t="s">
        <v>137</v>
      </c>
      <c r="Z127" s="67" t="s">
        <v>138</v>
      </c>
      <c r="AA127" s="68" t="s">
        <v>139</v>
      </c>
    </row>
    <row r="128" spans="2:35" s="1" customFormat="1" ht="18" x14ac:dyDescent="0.35">
      <c r="B128" s="30"/>
      <c r="C128" s="70" t="s">
        <v>97</v>
      </c>
      <c r="D128" s="359"/>
      <c r="E128" s="359"/>
      <c r="F128" s="359"/>
      <c r="G128" s="359"/>
      <c r="H128" s="359"/>
      <c r="I128" s="359"/>
      <c r="J128" s="359"/>
      <c r="K128" s="359"/>
      <c r="L128" s="359"/>
      <c r="M128" s="359"/>
      <c r="N128" s="462">
        <f>SUM(N129+N175)</f>
        <v>0</v>
      </c>
      <c r="O128" s="463"/>
      <c r="P128" s="463"/>
      <c r="Q128" s="463"/>
      <c r="R128" s="31"/>
      <c r="T128" s="69"/>
      <c r="U128" s="40"/>
      <c r="V128" s="40"/>
      <c r="W128" s="127" t="e">
        <f>W129+W175+#REF!</f>
        <v>#REF!</v>
      </c>
      <c r="X128" s="40"/>
      <c r="Y128" s="127" t="e">
        <f>Y129+Y175+#REF!</f>
        <v>#REF!</v>
      </c>
      <c r="Z128" s="40"/>
      <c r="AA128" s="128" t="e">
        <f>AA129+AA175+#REF!</f>
        <v>#REF!</v>
      </c>
      <c r="AI128" s="1">
        <v>2107576.7000000002</v>
      </c>
    </row>
    <row r="129" spans="2:27" s="9" customFormat="1" ht="18" x14ac:dyDescent="0.35">
      <c r="B129" s="129"/>
      <c r="C129" s="130"/>
      <c r="D129" s="131" t="s">
        <v>103</v>
      </c>
      <c r="E129" s="131"/>
      <c r="F129" s="131"/>
      <c r="G129" s="131"/>
      <c r="H129" s="131"/>
      <c r="I129" s="131"/>
      <c r="J129" s="131"/>
      <c r="K129" s="131"/>
      <c r="L129" s="131"/>
      <c r="M129" s="131"/>
      <c r="N129" s="464">
        <f>SUM(N130+N139+N144+N151+N157+N160+N162+N168+N173)</f>
        <v>0</v>
      </c>
      <c r="O129" s="465"/>
      <c r="P129" s="465"/>
      <c r="Q129" s="465"/>
      <c r="R129" s="132"/>
      <c r="T129" s="133"/>
      <c r="U129" s="130"/>
      <c r="V129" s="130"/>
      <c r="W129" s="134">
        <f>W130+W139+W144+W151+W157+W160+W162+W168+W173</f>
        <v>0</v>
      </c>
      <c r="X129" s="130"/>
      <c r="Y129" s="134">
        <f>Y130+Y139+Y144+Y151+Y157+Y160+Y162+Y168+Y173</f>
        <v>117.92472751</v>
      </c>
      <c r="Z129" s="130"/>
      <c r="AA129" s="135">
        <f>AA130+AA139+AA144+AA151+AA157+AA160+AA162+AA168+AA173</f>
        <v>20.239999999999998</v>
      </c>
    </row>
    <row r="130" spans="2:27" s="9" customFormat="1" ht="15" x14ac:dyDescent="0.3">
      <c r="B130" s="129"/>
      <c r="C130" s="130"/>
      <c r="D130" s="136" t="s">
        <v>104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444">
        <f>SUM(N131:Q138)</f>
        <v>0</v>
      </c>
      <c r="O130" s="445"/>
      <c r="P130" s="445"/>
      <c r="Q130" s="445"/>
      <c r="R130" s="132"/>
      <c r="T130" s="133"/>
      <c r="U130" s="130"/>
      <c r="V130" s="130"/>
      <c r="W130" s="134">
        <f>SUM(W131:W138)</f>
        <v>0</v>
      </c>
      <c r="X130" s="130"/>
      <c r="Y130" s="134">
        <f>SUM(Y131:Y138)</f>
        <v>0</v>
      </c>
      <c r="Z130" s="130"/>
      <c r="AA130" s="135">
        <f>SUM(AA131:AA138)</f>
        <v>20.239999999999998</v>
      </c>
    </row>
    <row r="131" spans="2:27" s="1" customFormat="1" x14ac:dyDescent="0.3">
      <c r="B131" s="30"/>
      <c r="C131" s="137" t="s">
        <v>80</v>
      </c>
      <c r="D131" s="137" t="s">
        <v>141</v>
      </c>
      <c r="E131" s="138" t="s">
        <v>142</v>
      </c>
      <c r="F131" s="432" t="s">
        <v>557</v>
      </c>
      <c r="G131" s="432"/>
      <c r="H131" s="432"/>
      <c r="I131" s="432"/>
      <c r="J131" s="139" t="s">
        <v>143</v>
      </c>
      <c r="K131" s="140">
        <v>46</v>
      </c>
      <c r="L131" s="433"/>
      <c r="M131" s="434"/>
      <c r="N131" s="435">
        <f>SUM(K131*L131)</f>
        <v>0</v>
      </c>
      <c r="O131" s="435"/>
      <c r="P131" s="435"/>
      <c r="Q131" s="435"/>
      <c r="R131" s="31"/>
      <c r="T131" s="141" t="s">
        <v>20</v>
      </c>
      <c r="U131" s="34" t="s">
        <v>40</v>
      </c>
      <c r="V131" s="359"/>
      <c r="W131" s="142">
        <f t="shared" ref="W131:W138" si="0">V131*K131</f>
        <v>0</v>
      </c>
      <c r="X131" s="142">
        <v>0</v>
      </c>
      <c r="Y131" s="142">
        <f t="shared" ref="Y131:Y138" si="1">X131*K131</f>
        <v>0</v>
      </c>
      <c r="Z131" s="142">
        <v>0.44</v>
      </c>
      <c r="AA131" s="143">
        <f t="shared" ref="AA131:AA138" si="2">Z131*K131</f>
        <v>20.239999999999998</v>
      </c>
    </row>
    <row r="132" spans="2:27" s="1" customFormat="1" x14ac:dyDescent="0.3">
      <c r="B132" s="30"/>
      <c r="C132" s="137" t="s">
        <v>95</v>
      </c>
      <c r="D132" s="137" t="s">
        <v>141</v>
      </c>
      <c r="E132" s="138" t="s">
        <v>146</v>
      </c>
      <c r="F132" s="432" t="s">
        <v>147</v>
      </c>
      <c r="G132" s="432"/>
      <c r="H132" s="432"/>
      <c r="I132" s="432"/>
      <c r="J132" s="139" t="s">
        <v>148</v>
      </c>
      <c r="K132" s="140">
        <v>8.266</v>
      </c>
      <c r="L132" s="433"/>
      <c r="M132" s="434"/>
      <c r="N132" s="435">
        <f t="shared" ref="N132:N138" si="3">SUM(K132*L132)</f>
        <v>0</v>
      </c>
      <c r="O132" s="435"/>
      <c r="P132" s="435"/>
      <c r="Q132" s="435"/>
      <c r="R132" s="31"/>
      <c r="T132" s="141" t="s">
        <v>20</v>
      </c>
      <c r="U132" s="34" t="s">
        <v>40</v>
      </c>
      <c r="V132" s="359"/>
      <c r="W132" s="142">
        <f t="shared" si="0"/>
        <v>0</v>
      </c>
      <c r="X132" s="142">
        <v>0</v>
      </c>
      <c r="Y132" s="142">
        <f t="shared" si="1"/>
        <v>0</v>
      </c>
      <c r="Z132" s="142">
        <v>0</v>
      </c>
      <c r="AA132" s="143">
        <f t="shared" si="2"/>
        <v>0</v>
      </c>
    </row>
    <row r="133" spans="2:27" s="1" customFormat="1" x14ac:dyDescent="0.3">
      <c r="B133" s="30"/>
      <c r="C133" s="137" t="s">
        <v>145</v>
      </c>
      <c r="D133" s="137" t="s">
        <v>141</v>
      </c>
      <c r="E133" s="138" t="s">
        <v>149</v>
      </c>
      <c r="F133" s="432" t="s">
        <v>150</v>
      </c>
      <c r="G133" s="432"/>
      <c r="H133" s="432"/>
      <c r="I133" s="432"/>
      <c r="J133" s="139" t="s">
        <v>148</v>
      </c>
      <c r="K133" s="140">
        <v>8.266</v>
      </c>
      <c r="L133" s="433"/>
      <c r="M133" s="434"/>
      <c r="N133" s="435">
        <f t="shared" si="3"/>
        <v>0</v>
      </c>
      <c r="O133" s="435"/>
      <c r="P133" s="435"/>
      <c r="Q133" s="435"/>
      <c r="R133" s="31"/>
      <c r="T133" s="141" t="s">
        <v>20</v>
      </c>
      <c r="U133" s="34" t="s">
        <v>40</v>
      </c>
      <c r="V133" s="359"/>
      <c r="W133" s="142">
        <f t="shared" si="0"/>
        <v>0</v>
      </c>
      <c r="X133" s="142">
        <v>0</v>
      </c>
      <c r="Y133" s="142">
        <f t="shared" si="1"/>
        <v>0</v>
      </c>
      <c r="Z133" s="142">
        <v>0</v>
      </c>
      <c r="AA133" s="143">
        <f t="shared" si="2"/>
        <v>0</v>
      </c>
    </row>
    <row r="134" spans="2:27" s="1" customFormat="1" x14ac:dyDescent="0.3">
      <c r="B134" s="30"/>
      <c r="C134" s="137" t="s">
        <v>144</v>
      </c>
      <c r="D134" s="137" t="s">
        <v>141</v>
      </c>
      <c r="E134" s="138" t="s">
        <v>152</v>
      </c>
      <c r="F134" s="432" t="s">
        <v>153</v>
      </c>
      <c r="G134" s="432"/>
      <c r="H134" s="432"/>
      <c r="I134" s="432"/>
      <c r="J134" s="139" t="s">
        <v>148</v>
      </c>
      <c r="K134" s="140">
        <v>2.8010000000000002</v>
      </c>
      <c r="L134" s="433"/>
      <c r="M134" s="434"/>
      <c r="N134" s="435">
        <f t="shared" si="3"/>
        <v>0</v>
      </c>
      <c r="O134" s="435"/>
      <c r="P134" s="435"/>
      <c r="Q134" s="435"/>
      <c r="R134" s="31"/>
      <c r="T134" s="141" t="s">
        <v>20</v>
      </c>
      <c r="U134" s="34" t="s">
        <v>40</v>
      </c>
      <c r="V134" s="359"/>
      <c r="W134" s="142">
        <f t="shared" si="0"/>
        <v>0</v>
      </c>
      <c r="X134" s="142">
        <v>0</v>
      </c>
      <c r="Y134" s="142">
        <f t="shared" si="1"/>
        <v>0</v>
      </c>
      <c r="Z134" s="142">
        <v>0</v>
      </c>
      <c r="AA134" s="143">
        <f t="shared" si="2"/>
        <v>0</v>
      </c>
    </row>
    <row r="135" spans="2:27" s="1" customFormat="1" x14ac:dyDescent="0.3">
      <c r="B135" s="30"/>
      <c r="C135" s="137" t="s">
        <v>151</v>
      </c>
      <c r="D135" s="137" t="s">
        <v>141</v>
      </c>
      <c r="E135" s="138" t="s">
        <v>155</v>
      </c>
      <c r="F135" s="432" t="s">
        <v>156</v>
      </c>
      <c r="G135" s="432"/>
      <c r="H135" s="432"/>
      <c r="I135" s="432"/>
      <c r="J135" s="139" t="s">
        <v>148</v>
      </c>
      <c r="K135" s="140">
        <v>2.8010000000000002</v>
      </c>
      <c r="L135" s="433"/>
      <c r="M135" s="434"/>
      <c r="N135" s="435">
        <f t="shared" si="3"/>
        <v>0</v>
      </c>
      <c r="O135" s="435"/>
      <c r="P135" s="435"/>
      <c r="Q135" s="435"/>
      <c r="R135" s="31"/>
      <c r="T135" s="141" t="s">
        <v>20</v>
      </c>
      <c r="U135" s="34" t="s">
        <v>40</v>
      </c>
      <c r="V135" s="359"/>
      <c r="W135" s="142">
        <f t="shared" si="0"/>
        <v>0</v>
      </c>
      <c r="X135" s="142">
        <v>0</v>
      </c>
      <c r="Y135" s="142">
        <f t="shared" si="1"/>
        <v>0</v>
      </c>
      <c r="Z135" s="142">
        <v>0</v>
      </c>
      <c r="AA135" s="143">
        <f t="shared" si="2"/>
        <v>0</v>
      </c>
    </row>
    <row r="136" spans="2:27" s="1" customFormat="1" x14ac:dyDescent="0.3">
      <c r="B136" s="30"/>
      <c r="C136" s="137" t="s">
        <v>154</v>
      </c>
      <c r="D136" s="137" t="s">
        <v>141</v>
      </c>
      <c r="E136" s="138" t="s">
        <v>158</v>
      </c>
      <c r="F136" s="432" t="s">
        <v>159</v>
      </c>
      <c r="G136" s="432"/>
      <c r="H136" s="432"/>
      <c r="I136" s="432"/>
      <c r="J136" s="139" t="s">
        <v>148</v>
      </c>
      <c r="K136" s="140">
        <v>11.067</v>
      </c>
      <c r="L136" s="433"/>
      <c r="M136" s="434"/>
      <c r="N136" s="435">
        <f t="shared" si="3"/>
        <v>0</v>
      </c>
      <c r="O136" s="435"/>
      <c r="P136" s="435"/>
      <c r="Q136" s="435"/>
      <c r="R136" s="31"/>
      <c r="T136" s="141" t="s">
        <v>20</v>
      </c>
      <c r="U136" s="34" t="s">
        <v>40</v>
      </c>
      <c r="V136" s="359"/>
      <c r="W136" s="142">
        <f t="shared" si="0"/>
        <v>0</v>
      </c>
      <c r="X136" s="142">
        <v>0</v>
      </c>
      <c r="Y136" s="142">
        <f t="shared" si="1"/>
        <v>0</v>
      </c>
      <c r="Z136" s="142">
        <v>0</v>
      </c>
      <c r="AA136" s="143">
        <f t="shared" si="2"/>
        <v>0</v>
      </c>
    </row>
    <row r="137" spans="2:27" s="1" customFormat="1" x14ac:dyDescent="0.3">
      <c r="B137" s="30"/>
      <c r="C137" s="137" t="s">
        <v>157</v>
      </c>
      <c r="D137" s="137" t="s">
        <v>141</v>
      </c>
      <c r="E137" s="138" t="s">
        <v>161</v>
      </c>
      <c r="F137" s="432" t="s">
        <v>162</v>
      </c>
      <c r="G137" s="432"/>
      <c r="H137" s="432"/>
      <c r="I137" s="432"/>
      <c r="J137" s="139" t="s">
        <v>148</v>
      </c>
      <c r="K137" s="140">
        <v>11.067</v>
      </c>
      <c r="L137" s="433"/>
      <c r="M137" s="434"/>
      <c r="N137" s="435">
        <f t="shared" si="3"/>
        <v>0</v>
      </c>
      <c r="O137" s="435"/>
      <c r="P137" s="435"/>
      <c r="Q137" s="435"/>
      <c r="R137" s="31"/>
      <c r="T137" s="141" t="s">
        <v>20</v>
      </c>
      <c r="U137" s="34" t="s">
        <v>40</v>
      </c>
      <c r="V137" s="359"/>
      <c r="W137" s="142">
        <f t="shared" si="0"/>
        <v>0</v>
      </c>
      <c r="X137" s="142">
        <v>0</v>
      </c>
      <c r="Y137" s="142">
        <f t="shared" si="1"/>
        <v>0</v>
      </c>
      <c r="Z137" s="142">
        <v>0</v>
      </c>
      <c r="AA137" s="143">
        <f t="shared" si="2"/>
        <v>0</v>
      </c>
    </row>
    <row r="138" spans="2:27" s="1" customFormat="1" x14ac:dyDescent="0.3">
      <c r="B138" s="30"/>
      <c r="C138" s="137" t="s">
        <v>160</v>
      </c>
      <c r="D138" s="137" t="s">
        <v>141</v>
      </c>
      <c r="E138" s="138" t="s">
        <v>164</v>
      </c>
      <c r="F138" s="432" t="s">
        <v>165</v>
      </c>
      <c r="G138" s="432"/>
      <c r="H138" s="432"/>
      <c r="I138" s="432"/>
      <c r="J138" s="139" t="s">
        <v>166</v>
      </c>
      <c r="K138" s="140">
        <v>18.814</v>
      </c>
      <c r="L138" s="433"/>
      <c r="M138" s="434"/>
      <c r="N138" s="435">
        <f t="shared" si="3"/>
        <v>0</v>
      </c>
      <c r="O138" s="435"/>
      <c r="P138" s="435"/>
      <c r="Q138" s="435"/>
      <c r="R138" s="31"/>
      <c r="T138" s="141" t="s">
        <v>20</v>
      </c>
      <c r="U138" s="34" t="s">
        <v>40</v>
      </c>
      <c r="V138" s="359"/>
      <c r="W138" s="142">
        <f t="shared" si="0"/>
        <v>0</v>
      </c>
      <c r="X138" s="142">
        <v>0</v>
      </c>
      <c r="Y138" s="142">
        <f t="shared" si="1"/>
        <v>0</v>
      </c>
      <c r="Z138" s="142">
        <v>0</v>
      </c>
      <c r="AA138" s="143">
        <f t="shared" si="2"/>
        <v>0</v>
      </c>
    </row>
    <row r="139" spans="2:27" s="9" customFormat="1" ht="15" x14ac:dyDescent="0.3">
      <c r="B139" s="129"/>
      <c r="C139" s="137" t="s">
        <v>34</v>
      </c>
      <c r="D139" s="136" t="s">
        <v>105</v>
      </c>
      <c r="E139" s="136"/>
      <c r="F139" s="136"/>
      <c r="G139" s="136"/>
      <c r="H139" s="136"/>
      <c r="I139" s="136"/>
      <c r="J139" s="136"/>
      <c r="K139" s="136"/>
      <c r="L139" s="136"/>
      <c r="M139" s="136"/>
      <c r="N139" s="436">
        <f>SUM(N140:Q143)</f>
        <v>0</v>
      </c>
      <c r="O139" s="437"/>
      <c r="P139" s="437"/>
      <c r="Q139" s="437"/>
      <c r="R139" s="132"/>
      <c r="T139" s="133"/>
      <c r="U139" s="130"/>
      <c r="V139" s="130"/>
      <c r="W139" s="134">
        <f>SUM(W140:W143)</f>
        <v>0</v>
      </c>
      <c r="X139" s="130"/>
      <c r="Y139" s="134">
        <f>SUM(Y140:Y143)</f>
        <v>39.515604199999999</v>
      </c>
      <c r="Z139" s="130"/>
      <c r="AA139" s="135">
        <f>SUM(AA140:AA143)</f>
        <v>0</v>
      </c>
    </row>
    <row r="140" spans="2:27" s="1" customFormat="1" x14ac:dyDescent="0.3">
      <c r="B140" s="30"/>
      <c r="C140" s="137">
        <v>9</v>
      </c>
      <c r="D140" s="137" t="s">
        <v>141</v>
      </c>
      <c r="E140" s="138" t="s">
        <v>168</v>
      </c>
      <c r="F140" s="432" t="s">
        <v>169</v>
      </c>
      <c r="G140" s="432"/>
      <c r="H140" s="432"/>
      <c r="I140" s="432"/>
      <c r="J140" s="139" t="s">
        <v>148</v>
      </c>
      <c r="K140" s="140">
        <v>13.456</v>
      </c>
      <c r="L140" s="433"/>
      <c r="M140" s="434"/>
      <c r="N140" s="435">
        <f t="shared" ref="N140" si="4">SUM(K140*L140)</f>
        <v>0</v>
      </c>
      <c r="O140" s="435"/>
      <c r="P140" s="435"/>
      <c r="Q140" s="435"/>
      <c r="R140" s="31"/>
      <c r="T140" s="141" t="s">
        <v>20</v>
      </c>
      <c r="U140" s="34" t="s">
        <v>40</v>
      </c>
      <c r="V140" s="359"/>
      <c r="W140" s="142">
        <f>V140*K140</f>
        <v>0</v>
      </c>
      <c r="X140" s="142">
        <v>2.2563399999999998</v>
      </c>
      <c r="Y140" s="142">
        <f>X140*K140</f>
        <v>30.361311039999997</v>
      </c>
      <c r="Z140" s="142">
        <v>0</v>
      </c>
      <c r="AA140" s="143">
        <f>Z140*K140</f>
        <v>0</v>
      </c>
    </row>
    <row r="141" spans="2:27" s="1" customFormat="1" x14ac:dyDescent="0.3">
      <c r="B141" s="30"/>
      <c r="C141" s="137">
        <v>10</v>
      </c>
      <c r="D141" s="137" t="s">
        <v>141</v>
      </c>
      <c r="E141" s="138" t="s">
        <v>171</v>
      </c>
      <c r="F141" s="432" t="s">
        <v>172</v>
      </c>
      <c r="G141" s="432"/>
      <c r="H141" s="432"/>
      <c r="I141" s="432"/>
      <c r="J141" s="139" t="s">
        <v>143</v>
      </c>
      <c r="K141" s="140">
        <v>20.027999999999999</v>
      </c>
      <c r="L141" s="433"/>
      <c r="M141" s="434"/>
      <c r="N141" s="435">
        <f t="shared" ref="N141:N143" si="5">SUM(K141*L141)</f>
        <v>0</v>
      </c>
      <c r="O141" s="435"/>
      <c r="P141" s="435"/>
      <c r="Q141" s="435"/>
      <c r="R141" s="31"/>
      <c r="T141" s="141" t="s">
        <v>20</v>
      </c>
      <c r="U141" s="34" t="s">
        <v>40</v>
      </c>
      <c r="V141" s="359"/>
      <c r="W141" s="142">
        <f>V141*K141</f>
        <v>0</v>
      </c>
      <c r="X141" s="142">
        <v>1.0300000000000001E-3</v>
      </c>
      <c r="Y141" s="142">
        <f>X141*K141</f>
        <v>2.0628839999999999E-2</v>
      </c>
      <c r="Z141" s="142">
        <v>0</v>
      </c>
      <c r="AA141" s="143">
        <f>Z141*K141</f>
        <v>0</v>
      </c>
    </row>
    <row r="142" spans="2:27" s="1" customFormat="1" x14ac:dyDescent="0.3">
      <c r="B142" s="30"/>
      <c r="C142" s="137">
        <v>11</v>
      </c>
      <c r="D142" s="137" t="s">
        <v>141</v>
      </c>
      <c r="E142" s="138" t="s">
        <v>174</v>
      </c>
      <c r="F142" s="432" t="s">
        <v>175</v>
      </c>
      <c r="G142" s="432"/>
      <c r="H142" s="432"/>
      <c r="I142" s="432"/>
      <c r="J142" s="139" t="s">
        <v>148</v>
      </c>
      <c r="K142" s="140">
        <v>4.048</v>
      </c>
      <c r="L142" s="433"/>
      <c r="M142" s="434"/>
      <c r="N142" s="435">
        <f t="shared" si="5"/>
        <v>0</v>
      </c>
      <c r="O142" s="435"/>
      <c r="P142" s="435"/>
      <c r="Q142" s="435"/>
      <c r="R142" s="31"/>
      <c r="T142" s="141" t="s">
        <v>20</v>
      </c>
      <c r="U142" s="34" t="s">
        <v>40</v>
      </c>
      <c r="V142" s="359"/>
      <c r="W142" s="142">
        <f>V142*K142</f>
        <v>0</v>
      </c>
      <c r="X142" s="142">
        <v>2.2563399999999998</v>
      </c>
      <c r="Y142" s="142">
        <f>X142*K142</f>
        <v>9.1336643199999994</v>
      </c>
      <c r="Z142" s="142">
        <v>0</v>
      </c>
      <c r="AA142" s="143">
        <f>Z142*K142</f>
        <v>0</v>
      </c>
    </row>
    <row r="143" spans="2:27" s="1" customFormat="1" x14ac:dyDescent="0.3">
      <c r="B143" s="30"/>
      <c r="C143" s="137">
        <v>12</v>
      </c>
      <c r="D143" s="137" t="s">
        <v>141</v>
      </c>
      <c r="E143" s="138" t="s">
        <v>177</v>
      </c>
      <c r="F143" s="432" t="s">
        <v>178</v>
      </c>
      <c r="G143" s="432"/>
      <c r="H143" s="432"/>
      <c r="I143" s="432"/>
      <c r="J143" s="139" t="s">
        <v>143</v>
      </c>
      <c r="K143" s="140">
        <v>20.027999999999999</v>
      </c>
      <c r="L143" s="433"/>
      <c r="M143" s="434"/>
      <c r="N143" s="435">
        <f t="shared" si="5"/>
        <v>0</v>
      </c>
      <c r="O143" s="435"/>
      <c r="P143" s="435"/>
      <c r="Q143" s="435"/>
      <c r="R143" s="31"/>
      <c r="T143" s="141" t="s">
        <v>20</v>
      </c>
      <c r="U143" s="34" t="s">
        <v>40</v>
      </c>
      <c r="V143" s="359"/>
      <c r="W143" s="142">
        <f>V143*K143</f>
        <v>0</v>
      </c>
      <c r="X143" s="142">
        <v>0</v>
      </c>
      <c r="Y143" s="142">
        <f>X143*K143</f>
        <v>0</v>
      </c>
      <c r="Z143" s="142">
        <v>0</v>
      </c>
      <c r="AA143" s="143">
        <f>Z143*K143</f>
        <v>0</v>
      </c>
    </row>
    <row r="144" spans="2:27" s="9" customFormat="1" ht="15" x14ac:dyDescent="0.3">
      <c r="B144" s="129"/>
      <c r="C144" s="137" t="s">
        <v>34</v>
      </c>
      <c r="D144" s="136" t="s">
        <v>106</v>
      </c>
      <c r="E144" s="136"/>
      <c r="F144" s="136"/>
      <c r="G144" s="136"/>
      <c r="H144" s="136"/>
      <c r="I144" s="136"/>
      <c r="J144" s="136"/>
      <c r="K144" s="136"/>
      <c r="L144" s="136"/>
      <c r="M144" s="136"/>
      <c r="N144" s="436">
        <f>SUM(N145:Q149)</f>
        <v>0</v>
      </c>
      <c r="O144" s="437"/>
      <c r="P144" s="437"/>
      <c r="Q144" s="437"/>
      <c r="R144" s="132"/>
      <c r="T144" s="133"/>
      <c r="U144" s="130"/>
      <c r="V144" s="130"/>
      <c r="W144" s="134">
        <f>SUM(W145:W148)</f>
        <v>0</v>
      </c>
      <c r="X144" s="130"/>
      <c r="Y144" s="134">
        <f>SUM(Y145:Y148)</f>
        <v>12.298721650000001</v>
      </c>
      <c r="Z144" s="130"/>
      <c r="AA144" s="135">
        <f>SUM(AA145:AA148)</f>
        <v>0</v>
      </c>
    </row>
    <row r="145" spans="2:41" s="1" customFormat="1" ht="63.75" customHeight="1" x14ac:dyDescent="0.3">
      <c r="B145" s="30"/>
      <c r="C145" s="137">
        <v>13</v>
      </c>
      <c r="D145" s="137" t="s">
        <v>141</v>
      </c>
      <c r="E145" s="138" t="s">
        <v>180</v>
      </c>
      <c r="F145" s="432" t="s">
        <v>567</v>
      </c>
      <c r="G145" s="432"/>
      <c r="H145" s="432"/>
      <c r="I145" s="432"/>
      <c r="J145" s="139" t="s">
        <v>181</v>
      </c>
      <c r="K145" s="140">
        <v>1</v>
      </c>
      <c r="L145" s="433"/>
      <c r="M145" s="434"/>
      <c r="N145" s="435">
        <f t="shared" ref="N145" si="6">SUM(K145*L145)</f>
        <v>0</v>
      </c>
      <c r="O145" s="435"/>
      <c r="P145" s="435"/>
      <c r="Q145" s="435"/>
      <c r="R145" s="31"/>
      <c r="T145" s="141" t="s">
        <v>20</v>
      </c>
      <c r="U145" s="34" t="s">
        <v>40</v>
      </c>
      <c r="V145" s="359"/>
      <c r="W145" s="142">
        <f>V145*K145</f>
        <v>0</v>
      </c>
      <c r="X145" s="142">
        <v>0</v>
      </c>
      <c r="Y145" s="142">
        <f>X145*K145</f>
        <v>0</v>
      </c>
      <c r="Z145" s="142">
        <v>0</v>
      </c>
      <c r="AA145" s="143">
        <f>Z145*K145</f>
        <v>0</v>
      </c>
    </row>
    <row r="146" spans="2:41" s="1" customFormat="1" ht="74.25" customHeight="1" x14ac:dyDescent="0.3">
      <c r="B146" s="30"/>
      <c r="C146" s="369">
        <v>14</v>
      </c>
      <c r="D146" s="370"/>
      <c r="E146" s="371" t="s">
        <v>180</v>
      </c>
      <c r="F146" s="431" t="s">
        <v>568</v>
      </c>
      <c r="G146" s="431"/>
      <c r="H146" s="431"/>
      <c r="I146" s="431"/>
      <c r="J146" s="372" t="s">
        <v>181</v>
      </c>
      <c r="K146" s="373">
        <v>1</v>
      </c>
      <c r="L146" s="481"/>
      <c r="M146" s="482"/>
      <c r="N146" s="482">
        <f t="shared" ref="N146" si="7">SUM(K146*L146)</f>
        <v>0</v>
      </c>
      <c r="O146" s="482"/>
      <c r="P146" s="482"/>
      <c r="Q146" s="482"/>
      <c r="R146" s="374"/>
      <c r="T146" s="141"/>
      <c r="U146" s="34"/>
      <c r="V146" s="366"/>
      <c r="W146" s="142">
        <f>V146*K146</f>
        <v>0</v>
      </c>
      <c r="X146" s="142"/>
      <c r="Y146" s="142"/>
      <c r="Z146" s="142"/>
      <c r="AA146" s="143"/>
      <c r="AL146" s="431" t="s">
        <v>34</v>
      </c>
      <c r="AM146" s="431"/>
      <c r="AN146" s="431"/>
      <c r="AO146" s="431"/>
    </row>
    <row r="147" spans="2:41" s="1" customFormat="1" x14ac:dyDescent="0.3">
      <c r="B147" s="30"/>
      <c r="C147" s="130">
        <v>15</v>
      </c>
      <c r="D147" s="137" t="s">
        <v>141</v>
      </c>
      <c r="E147" s="138" t="s">
        <v>187</v>
      </c>
      <c r="F147" s="432" t="s">
        <v>188</v>
      </c>
      <c r="G147" s="432"/>
      <c r="H147" s="432"/>
      <c r="I147" s="432"/>
      <c r="J147" s="139" t="s">
        <v>182</v>
      </c>
      <c r="K147" s="140">
        <v>46.395000000000003</v>
      </c>
      <c r="L147" s="433"/>
      <c r="M147" s="434"/>
      <c r="N147" s="435">
        <f t="shared" ref="N147:N148" si="8">SUM(K147*L147)</f>
        <v>0</v>
      </c>
      <c r="O147" s="435"/>
      <c r="P147" s="435"/>
      <c r="Q147" s="435"/>
      <c r="R147" s="31"/>
      <c r="T147" s="141" t="s">
        <v>20</v>
      </c>
      <c r="U147" s="34" t="s">
        <v>40</v>
      </c>
      <c r="V147" s="359"/>
      <c r="W147" s="142">
        <f>V147*K147</f>
        <v>0</v>
      </c>
      <c r="X147" s="142">
        <v>0.24127000000000001</v>
      </c>
      <c r="Y147" s="142">
        <f>X147*K147</f>
        <v>11.193721650000001</v>
      </c>
      <c r="Z147" s="142">
        <v>0</v>
      </c>
      <c r="AA147" s="143">
        <f>Z147*K147</f>
        <v>0</v>
      </c>
    </row>
    <row r="148" spans="2:41" s="1" customFormat="1" x14ac:dyDescent="0.3">
      <c r="B148" s="30"/>
      <c r="C148" s="130">
        <v>16</v>
      </c>
      <c r="D148" s="144" t="s">
        <v>184</v>
      </c>
      <c r="E148" s="145" t="s">
        <v>190</v>
      </c>
      <c r="F148" s="438" t="s">
        <v>562</v>
      </c>
      <c r="G148" s="438"/>
      <c r="H148" s="438"/>
      <c r="I148" s="438"/>
      <c r="J148" s="146" t="s">
        <v>563</v>
      </c>
      <c r="K148" s="147">
        <v>34</v>
      </c>
      <c r="L148" s="439"/>
      <c r="M148" s="440"/>
      <c r="N148" s="435">
        <f t="shared" si="8"/>
        <v>0</v>
      </c>
      <c r="O148" s="435"/>
      <c r="P148" s="435"/>
      <c r="Q148" s="435"/>
      <c r="R148" s="31"/>
      <c r="T148" s="141" t="s">
        <v>20</v>
      </c>
      <c r="U148" s="34" t="s">
        <v>40</v>
      </c>
      <c r="V148" s="359"/>
      <c r="W148" s="142">
        <f>V148*K148</f>
        <v>0</v>
      </c>
      <c r="X148" s="142">
        <v>3.2500000000000001E-2</v>
      </c>
      <c r="Y148" s="142">
        <f>X148*K148</f>
        <v>1.105</v>
      </c>
      <c r="Z148" s="142">
        <v>0</v>
      </c>
      <c r="AA148" s="143">
        <f>Z148*K148</f>
        <v>0</v>
      </c>
    </row>
    <row r="149" spans="2:41" s="1" customFormat="1" ht="27" customHeight="1" x14ac:dyDescent="0.3">
      <c r="B149" s="30"/>
      <c r="C149" s="130">
        <v>17</v>
      </c>
      <c r="D149" s="144" t="s">
        <v>184</v>
      </c>
      <c r="E149" s="379" t="s">
        <v>555</v>
      </c>
      <c r="F149" s="446" t="s">
        <v>565</v>
      </c>
      <c r="G149" s="447"/>
      <c r="H149" s="447"/>
      <c r="I149" s="448"/>
      <c r="J149" s="380" t="s">
        <v>143</v>
      </c>
      <c r="K149" s="381">
        <v>47</v>
      </c>
      <c r="L149" s="449"/>
      <c r="M149" s="450"/>
      <c r="N149" s="451">
        <f t="shared" ref="N149" si="9">SUM(K149*L149)</f>
        <v>0</v>
      </c>
      <c r="O149" s="452"/>
      <c r="P149" s="452"/>
      <c r="Q149" s="453"/>
      <c r="R149" s="31"/>
      <c r="T149" s="365"/>
      <c r="U149" s="34"/>
      <c r="V149" s="364"/>
      <c r="W149" s="142"/>
      <c r="X149" s="142"/>
      <c r="Y149" s="142"/>
      <c r="Z149" s="142"/>
      <c r="AA149" s="143"/>
    </row>
    <row r="150" spans="2:41" s="1" customFormat="1" ht="27" customHeight="1" x14ac:dyDescent="0.3">
      <c r="B150" s="30"/>
      <c r="C150" s="130">
        <v>18</v>
      </c>
      <c r="D150" s="375"/>
      <c r="E150" s="376"/>
      <c r="F150" s="438" t="s">
        <v>564</v>
      </c>
      <c r="G150" s="438"/>
      <c r="H150" s="438"/>
      <c r="I150" s="438"/>
      <c r="J150" s="377" t="s">
        <v>185</v>
      </c>
      <c r="K150" s="378">
        <v>90</v>
      </c>
      <c r="L150" s="454"/>
      <c r="M150" s="455"/>
      <c r="N150" s="456">
        <f t="shared" ref="N150" si="10">SUM(K150*L150)</f>
        <v>0</v>
      </c>
      <c r="O150" s="457"/>
      <c r="P150" s="457"/>
      <c r="Q150" s="458"/>
      <c r="R150" s="31"/>
      <c r="T150" s="365"/>
      <c r="U150" s="34"/>
      <c r="V150" s="368"/>
      <c r="W150" s="142"/>
      <c r="X150" s="142"/>
      <c r="Y150" s="142"/>
      <c r="Z150" s="142"/>
      <c r="AA150" s="143"/>
    </row>
    <row r="151" spans="2:41" s="9" customFormat="1" ht="15" x14ac:dyDescent="0.3">
      <c r="B151" s="129"/>
      <c r="C151" s="137" t="s">
        <v>34</v>
      </c>
      <c r="D151" s="136" t="s">
        <v>107</v>
      </c>
      <c r="E151" s="136"/>
      <c r="F151" s="136"/>
      <c r="G151" s="136"/>
      <c r="H151" s="136"/>
      <c r="I151" s="136"/>
      <c r="J151" s="136"/>
      <c r="K151" s="136"/>
      <c r="L151" s="136"/>
      <c r="M151" s="136"/>
      <c r="N151" s="436">
        <f>SUM(N152:Q156)</f>
        <v>0</v>
      </c>
      <c r="O151" s="437"/>
      <c r="P151" s="437"/>
      <c r="Q151" s="437"/>
      <c r="R151" s="132"/>
      <c r="T151" s="133"/>
      <c r="U151" s="130"/>
      <c r="V151" s="130"/>
      <c r="W151" s="134">
        <f>SUM(W152:W156)</f>
        <v>0</v>
      </c>
      <c r="X151" s="130"/>
      <c r="Y151" s="134">
        <f>SUM(Y152:Y156)</f>
        <v>4.2627500000000005</v>
      </c>
      <c r="Z151" s="130"/>
      <c r="AA151" s="135">
        <f>SUM(AA152:AA156)</f>
        <v>0</v>
      </c>
    </row>
    <row r="152" spans="2:41" s="1" customFormat="1" x14ac:dyDescent="0.3">
      <c r="B152" s="30"/>
      <c r="C152" s="137">
        <v>19</v>
      </c>
      <c r="D152" s="137" t="s">
        <v>141</v>
      </c>
      <c r="E152" s="138" t="s">
        <v>192</v>
      </c>
      <c r="F152" s="432" t="s">
        <v>556</v>
      </c>
      <c r="G152" s="432"/>
      <c r="H152" s="432"/>
      <c r="I152" s="432"/>
      <c r="J152" s="139" t="s">
        <v>143</v>
      </c>
      <c r="K152" s="140">
        <v>47</v>
      </c>
      <c r="L152" s="433"/>
      <c r="M152" s="434"/>
      <c r="N152" s="435">
        <f t="shared" ref="N152" si="11">SUM(K152*L152)</f>
        <v>0</v>
      </c>
      <c r="O152" s="435"/>
      <c r="P152" s="435"/>
      <c r="Q152" s="435"/>
      <c r="R152" s="31"/>
      <c r="T152" s="141" t="s">
        <v>20</v>
      </c>
      <c r="U152" s="34" t="s">
        <v>40</v>
      </c>
      <c r="V152" s="359"/>
      <c r="W152" s="142">
        <f t="shared" ref="W152:W156" si="12">V152*K152</f>
        <v>0</v>
      </c>
      <c r="X152" s="142">
        <v>0</v>
      </c>
      <c r="Y152" s="142">
        <f t="shared" ref="Y152:Y156" si="13">X152*K152</f>
        <v>0</v>
      </c>
      <c r="Z152" s="142">
        <v>0</v>
      </c>
      <c r="AA152" s="143">
        <f t="shared" ref="AA152:AA156" si="14">Z152*K152</f>
        <v>0</v>
      </c>
    </row>
    <row r="153" spans="2:41" s="1" customFormat="1" x14ac:dyDescent="0.3">
      <c r="B153" s="30"/>
      <c r="C153" s="137">
        <v>20</v>
      </c>
      <c r="D153" s="137" t="s">
        <v>141</v>
      </c>
      <c r="E153" s="138" t="s">
        <v>194</v>
      </c>
      <c r="F153" s="432" t="s">
        <v>195</v>
      </c>
      <c r="G153" s="432"/>
      <c r="H153" s="432"/>
      <c r="I153" s="432"/>
      <c r="J153" s="139" t="s">
        <v>143</v>
      </c>
      <c r="K153" s="140">
        <v>47</v>
      </c>
      <c r="L153" s="433"/>
      <c r="M153" s="434"/>
      <c r="N153" s="435">
        <f t="shared" ref="N153:N156" si="15">SUM(K153*L153)</f>
        <v>0</v>
      </c>
      <c r="O153" s="435"/>
      <c r="P153" s="435"/>
      <c r="Q153" s="435"/>
      <c r="R153" s="31"/>
      <c r="T153" s="141" t="s">
        <v>20</v>
      </c>
      <c r="U153" s="34" t="s">
        <v>40</v>
      </c>
      <c r="V153" s="359"/>
      <c r="W153" s="142">
        <f t="shared" si="12"/>
        <v>0</v>
      </c>
      <c r="X153" s="142">
        <v>8.4250000000000005E-2</v>
      </c>
      <c r="Y153" s="142">
        <f t="shared" si="13"/>
        <v>3.9597500000000001</v>
      </c>
      <c r="Z153" s="142">
        <v>0</v>
      </c>
      <c r="AA153" s="143">
        <f t="shared" si="14"/>
        <v>0</v>
      </c>
    </row>
    <row r="154" spans="2:41" s="1" customFormat="1" x14ac:dyDescent="0.3">
      <c r="B154" s="30"/>
      <c r="C154" s="137"/>
      <c r="D154" s="144"/>
      <c r="E154" s="138" t="s">
        <v>187</v>
      </c>
      <c r="F154" s="432" t="s">
        <v>188</v>
      </c>
      <c r="G154" s="432"/>
      <c r="H154" s="432"/>
      <c r="I154" s="432"/>
      <c r="J154" s="139" t="s">
        <v>182</v>
      </c>
      <c r="K154" s="140">
        <v>24</v>
      </c>
      <c r="L154" s="433"/>
      <c r="M154" s="434"/>
      <c r="N154" s="435">
        <f t="shared" si="15"/>
        <v>0</v>
      </c>
      <c r="O154" s="435"/>
      <c r="P154" s="435"/>
      <c r="Q154" s="435"/>
      <c r="R154" s="31"/>
      <c r="T154" s="141"/>
      <c r="U154" s="34"/>
      <c r="V154" s="368"/>
      <c r="W154" s="142"/>
      <c r="X154" s="142"/>
      <c r="Y154" s="142"/>
      <c r="Z154" s="142"/>
      <c r="AA154" s="143"/>
    </row>
    <row r="155" spans="2:41" s="1" customFormat="1" x14ac:dyDescent="0.3">
      <c r="B155" s="30"/>
      <c r="C155" s="137">
        <v>21</v>
      </c>
      <c r="D155" s="137" t="s">
        <v>141</v>
      </c>
      <c r="E155" s="138" t="s">
        <v>196</v>
      </c>
      <c r="F155" s="432" t="s">
        <v>569</v>
      </c>
      <c r="G155" s="432"/>
      <c r="H155" s="432"/>
      <c r="I155" s="432"/>
      <c r="J155" s="139" t="s">
        <v>143</v>
      </c>
      <c r="K155" s="140">
        <v>3</v>
      </c>
      <c r="L155" s="433"/>
      <c r="M155" s="434"/>
      <c r="N155" s="435">
        <f t="shared" si="15"/>
        <v>0</v>
      </c>
      <c r="O155" s="435"/>
      <c r="P155" s="435"/>
      <c r="Q155" s="435"/>
      <c r="R155" s="31"/>
      <c r="T155" s="141" t="s">
        <v>20</v>
      </c>
      <c r="U155" s="34" t="s">
        <v>40</v>
      </c>
      <c r="V155" s="359"/>
      <c r="W155" s="142">
        <f t="shared" si="12"/>
        <v>0</v>
      </c>
      <c r="X155" s="142">
        <v>0.10100000000000001</v>
      </c>
      <c r="Y155" s="142">
        <f t="shared" si="13"/>
        <v>0.30300000000000005</v>
      </c>
      <c r="Z155" s="142">
        <v>0</v>
      </c>
      <c r="AA155" s="143">
        <f t="shared" si="14"/>
        <v>0</v>
      </c>
    </row>
    <row r="156" spans="2:41" s="1" customFormat="1" x14ac:dyDescent="0.3">
      <c r="B156" s="30"/>
      <c r="C156" s="137">
        <v>22</v>
      </c>
      <c r="D156" s="144" t="s">
        <v>184</v>
      </c>
      <c r="E156" s="145" t="s">
        <v>197</v>
      </c>
      <c r="F156" s="438" t="s">
        <v>566</v>
      </c>
      <c r="G156" s="438"/>
      <c r="H156" s="438"/>
      <c r="I156" s="438"/>
      <c r="J156" s="146" t="s">
        <v>185</v>
      </c>
      <c r="K156" s="147">
        <v>34</v>
      </c>
      <c r="L156" s="439"/>
      <c r="M156" s="440"/>
      <c r="N156" s="435">
        <f t="shared" si="15"/>
        <v>0</v>
      </c>
      <c r="O156" s="435"/>
      <c r="P156" s="435"/>
      <c r="Q156" s="435"/>
      <c r="R156" s="31"/>
      <c r="T156" s="141" t="s">
        <v>20</v>
      </c>
      <c r="U156" s="34" t="s">
        <v>40</v>
      </c>
      <c r="V156" s="359"/>
      <c r="W156" s="142">
        <f t="shared" si="12"/>
        <v>0</v>
      </c>
      <c r="X156" s="142">
        <v>0</v>
      </c>
      <c r="Y156" s="142">
        <f t="shared" si="13"/>
        <v>0</v>
      </c>
      <c r="Z156" s="142">
        <v>0</v>
      </c>
      <c r="AA156" s="143">
        <f t="shared" si="14"/>
        <v>0</v>
      </c>
    </row>
    <row r="157" spans="2:41" s="9" customFormat="1" ht="15" x14ac:dyDescent="0.3">
      <c r="B157" s="129"/>
      <c r="C157" s="144" t="s">
        <v>34</v>
      </c>
      <c r="D157" s="136" t="s">
        <v>108</v>
      </c>
      <c r="E157" s="136"/>
      <c r="F157" s="136"/>
      <c r="G157" s="136"/>
      <c r="H157" s="136"/>
      <c r="I157" s="136"/>
      <c r="J157" s="136"/>
      <c r="K157" s="136"/>
      <c r="L157" s="136"/>
      <c r="M157" s="136"/>
      <c r="N157" s="436">
        <f>SUM(N158:Q159)</f>
        <v>0</v>
      </c>
      <c r="O157" s="437"/>
      <c r="P157" s="437"/>
      <c r="Q157" s="437"/>
      <c r="R157" s="132"/>
      <c r="T157" s="133"/>
      <c r="U157" s="130"/>
      <c r="V157" s="130"/>
      <c r="W157" s="134">
        <f>SUM(W158:W159)</f>
        <v>0</v>
      </c>
      <c r="X157" s="130"/>
      <c r="Y157" s="134">
        <f>SUM(Y158:Y159)</f>
        <v>52.395479999999999</v>
      </c>
      <c r="Z157" s="130"/>
      <c r="AA157" s="135">
        <f>SUM(AA158:AA159)</f>
        <v>0</v>
      </c>
    </row>
    <row r="158" spans="2:41" s="1" customFormat="1" x14ac:dyDescent="0.3">
      <c r="B158" s="30"/>
      <c r="C158" s="130">
        <v>23</v>
      </c>
      <c r="D158" s="137" t="s">
        <v>141</v>
      </c>
      <c r="E158" s="138" t="s">
        <v>198</v>
      </c>
      <c r="F158" s="432" t="s">
        <v>199</v>
      </c>
      <c r="G158" s="432"/>
      <c r="H158" s="432"/>
      <c r="I158" s="432"/>
      <c r="J158" s="139" t="s">
        <v>148</v>
      </c>
      <c r="K158" s="140">
        <v>12.118</v>
      </c>
      <c r="L158" s="433"/>
      <c r="M158" s="434"/>
      <c r="N158" s="435">
        <f t="shared" ref="N158" si="16">SUM(K158*L158)</f>
        <v>0</v>
      </c>
      <c r="O158" s="435"/>
      <c r="P158" s="435"/>
      <c r="Q158" s="435"/>
      <c r="R158" s="31"/>
      <c r="T158" s="141" t="s">
        <v>20</v>
      </c>
      <c r="U158" s="34" t="s">
        <v>40</v>
      </c>
      <c r="V158" s="359"/>
      <c r="W158" s="142">
        <f>V158*K158</f>
        <v>0</v>
      </c>
      <c r="X158" s="142">
        <v>1.98</v>
      </c>
      <c r="Y158" s="142">
        <f>X158*K158</f>
        <v>23.993639999999999</v>
      </c>
      <c r="Z158" s="142">
        <v>0</v>
      </c>
      <c r="AA158" s="143">
        <f>Z158*K158</f>
        <v>0</v>
      </c>
    </row>
    <row r="159" spans="2:41" s="1" customFormat="1" x14ac:dyDescent="0.3">
      <c r="B159" s="30"/>
      <c r="C159" s="137">
        <v>24</v>
      </c>
      <c r="D159" s="137" t="s">
        <v>141</v>
      </c>
      <c r="E159" s="138" t="s">
        <v>200</v>
      </c>
      <c r="F159" s="432" t="s">
        <v>201</v>
      </c>
      <c r="G159" s="432"/>
      <c r="H159" s="432"/>
      <c r="I159" s="432"/>
      <c r="J159" s="139" t="s">
        <v>148</v>
      </c>
      <c r="K159" s="140">
        <v>13.148999999999999</v>
      </c>
      <c r="L159" s="433"/>
      <c r="M159" s="434"/>
      <c r="N159" s="435">
        <f t="shared" ref="N159" si="17">SUM(K159*L159)</f>
        <v>0</v>
      </c>
      <c r="O159" s="435"/>
      <c r="P159" s="435"/>
      <c r="Q159" s="435"/>
      <c r="R159" s="31"/>
      <c r="T159" s="141" t="s">
        <v>20</v>
      </c>
      <c r="U159" s="34" t="s">
        <v>40</v>
      </c>
      <c r="V159" s="359"/>
      <c r="W159" s="142">
        <f>V159*K159</f>
        <v>0</v>
      </c>
      <c r="X159" s="142">
        <v>2.16</v>
      </c>
      <c r="Y159" s="142">
        <f>X159*K159</f>
        <v>28.40184</v>
      </c>
      <c r="Z159" s="142">
        <v>0</v>
      </c>
      <c r="AA159" s="143">
        <f>Z159*K159</f>
        <v>0</v>
      </c>
    </row>
    <row r="160" spans="2:41" s="9" customFormat="1" ht="15" x14ac:dyDescent="0.3">
      <c r="B160" s="129"/>
      <c r="C160" s="137" t="s">
        <v>34</v>
      </c>
      <c r="D160" s="136" t="s">
        <v>109</v>
      </c>
      <c r="E160" s="136"/>
      <c r="F160" s="136"/>
      <c r="G160" s="136"/>
      <c r="H160" s="136"/>
      <c r="I160" s="136"/>
      <c r="J160" s="136"/>
      <c r="K160" s="136"/>
      <c r="L160" s="136"/>
      <c r="M160" s="136"/>
      <c r="N160" s="436">
        <f>SUM(N161)</f>
        <v>0</v>
      </c>
      <c r="O160" s="437"/>
      <c r="P160" s="437"/>
      <c r="Q160" s="437"/>
      <c r="R160" s="132"/>
      <c r="T160" s="133"/>
      <c r="U160" s="130"/>
      <c r="V160" s="130"/>
      <c r="W160" s="134">
        <f>W161</f>
        <v>0</v>
      </c>
      <c r="X160" s="130"/>
      <c r="Y160" s="134">
        <f>Y161</f>
        <v>0</v>
      </c>
      <c r="Z160" s="130"/>
      <c r="AA160" s="135">
        <f>AA161</f>
        <v>0</v>
      </c>
    </row>
    <row r="161" spans="2:29" s="1" customFormat="1" x14ac:dyDescent="0.3">
      <c r="B161" s="30"/>
      <c r="C161" s="144">
        <v>25</v>
      </c>
      <c r="D161" s="137" t="s">
        <v>141</v>
      </c>
      <c r="E161" s="138" t="s">
        <v>202</v>
      </c>
      <c r="F161" s="432" t="s">
        <v>203</v>
      </c>
      <c r="G161" s="432"/>
      <c r="H161" s="432"/>
      <c r="I161" s="432"/>
      <c r="J161" s="139" t="s">
        <v>181</v>
      </c>
      <c r="K161" s="140">
        <v>1</v>
      </c>
      <c r="L161" s="433"/>
      <c r="M161" s="434"/>
      <c r="N161" s="435">
        <f>ROUND(L161*K161,2)</f>
        <v>0</v>
      </c>
      <c r="O161" s="435"/>
      <c r="P161" s="435"/>
      <c r="Q161" s="435"/>
      <c r="R161" s="31"/>
      <c r="T161" s="141" t="s">
        <v>20</v>
      </c>
      <c r="U161" s="34" t="s">
        <v>40</v>
      </c>
      <c r="V161" s="359"/>
      <c r="W161" s="142">
        <f>V161*K161</f>
        <v>0</v>
      </c>
      <c r="X161" s="142">
        <v>0</v>
      </c>
      <c r="Y161" s="142">
        <f>X161*K161</f>
        <v>0</v>
      </c>
      <c r="Z161" s="142">
        <v>0</v>
      </c>
      <c r="AA161" s="143">
        <f>Z161*K161</f>
        <v>0</v>
      </c>
      <c r="AC161" s="349"/>
    </row>
    <row r="162" spans="2:29" s="9" customFormat="1" ht="15" x14ac:dyDescent="0.3">
      <c r="B162" s="129" t="s">
        <v>34</v>
      </c>
      <c r="C162" s="137" t="s">
        <v>34</v>
      </c>
      <c r="D162" s="136" t="s">
        <v>110</v>
      </c>
      <c r="E162" s="136"/>
      <c r="F162" s="136"/>
      <c r="G162" s="136"/>
      <c r="H162" s="136"/>
      <c r="I162" s="136"/>
      <c r="J162" s="136"/>
      <c r="K162" s="136"/>
      <c r="L162" s="136"/>
      <c r="M162" s="136"/>
      <c r="N162" s="436">
        <f>SUM(N163:Q167)</f>
        <v>0</v>
      </c>
      <c r="O162" s="437"/>
      <c r="P162" s="437"/>
      <c r="Q162" s="437"/>
      <c r="R162" s="132"/>
      <c r="T162" s="133"/>
      <c r="U162" s="130"/>
      <c r="V162" s="130"/>
      <c r="W162" s="134">
        <f>SUM(W163:W167)</f>
        <v>0</v>
      </c>
      <c r="X162" s="130"/>
      <c r="Y162" s="134">
        <f>SUM(Y163:Y167)</f>
        <v>9.4521716599999994</v>
      </c>
      <c r="Z162" s="130"/>
      <c r="AA162" s="135">
        <f>SUM(AA163:AA167)</f>
        <v>0</v>
      </c>
    </row>
    <row r="163" spans="2:29" s="1" customFormat="1" x14ac:dyDescent="0.3">
      <c r="B163" s="30"/>
      <c r="C163" s="144">
        <v>26</v>
      </c>
      <c r="D163" s="137" t="s">
        <v>141</v>
      </c>
      <c r="E163" s="138" t="s">
        <v>205</v>
      </c>
      <c r="F163" s="432" t="s">
        <v>206</v>
      </c>
      <c r="G163" s="432"/>
      <c r="H163" s="432"/>
      <c r="I163" s="432"/>
      <c r="J163" s="139" t="s">
        <v>182</v>
      </c>
      <c r="K163" s="140">
        <v>10</v>
      </c>
      <c r="L163" s="433"/>
      <c r="M163" s="434"/>
      <c r="N163" s="435">
        <f t="shared" ref="N163" si="18">ROUND(L163*K163,2)</f>
        <v>0</v>
      </c>
      <c r="O163" s="435"/>
      <c r="P163" s="435"/>
      <c r="Q163" s="435"/>
      <c r="R163" s="31"/>
      <c r="T163" s="141" t="s">
        <v>20</v>
      </c>
      <c r="U163" s="34" t="s">
        <v>40</v>
      </c>
      <c r="V163" s="359"/>
      <c r="W163" s="142">
        <f t="shared" ref="W163:W167" si="19">V163*K163</f>
        <v>0</v>
      </c>
      <c r="X163" s="142">
        <v>0.10095</v>
      </c>
      <c r="Y163" s="142">
        <f t="shared" ref="Y163:Y167" si="20">X163*K163</f>
        <v>1.0095000000000001</v>
      </c>
      <c r="Z163" s="142">
        <v>0</v>
      </c>
      <c r="AA163" s="143">
        <f t="shared" ref="AA163:AA167" si="21">Z163*K163</f>
        <v>0</v>
      </c>
    </row>
    <row r="164" spans="2:29" s="1" customFormat="1" x14ac:dyDescent="0.3">
      <c r="B164" s="30"/>
      <c r="C164" s="144">
        <v>27</v>
      </c>
      <c r="D164" s="144" t="s">
        <v>184</v>
      </c>
      <c r="E164" s="145" t="s">
        <v>207</v>
      </c>
      <c r="F164" s="438" t="s">
        <v>570</v>
      </c>
      <c r="G164" s="438"/>
      <c r="H164" s="438"/>
      <c r="I164" s="438"/>
      <c r="J164" s="146" t="s">
        <v>185</v>
      </c>
      <c r="K164" s="147">
        <v>20</v>
      </c>
      <c r="L164" s="439"/>
      <c r="M164" s="440"/>
      <c r="N164" s="435">
        <f t="shared" ref="N164:N167" si="22">ROUND(L164*K164,2)</f>
        <v>0</v>
      </c>
      <c r="O164" s="435"/>
      <c r="P164" s="435"/>
      <c r="Q164" s="435"/>
      <c r="R164" s="31"/>
      <c r="T164" s="141" t="s">
        <v>20</v>
      </c>
      <c r="U164" s="34" t="s">
        <v>40</v>
      </c>
      <c r="V164" s="359"/>
      <c r="W164" s="142">
        <f t="shared" si="19"/>
        <v>0</v>
      </c>
      <c r="X164" s="142">
        <v>1.4E-2</v>
      </c>
      <c r="Y164" s="142">
        <f t="shared" si="20"/>
        <v>0.28000000000000003</v>
      </c>
      <c r="Z164" s="142">
        <v>0</v>
      </c>
      <c r="AA164" s="143">
        <f t="shared" si="21"/>
        <v>0</v>
      </c>
    </row>
    <row r="165" spans="2:29" s="1" customFormat="1" x14ac:dyDescent="0.3">
      <c r="B165" s="30"/>
      <c r="C165" s="144">
        <v>28</v>
      </c>
      <c r="D165" s="137" t="s">
        <v>141</v>
      </c>
      <c r="E165" s="138" t="s">
        <v>208</v>
      </c>
      <c r="F165" s="432" t="s">
        <v>209</v>
      </c>
      <c r="G165" s="432"/>
      <c r="H165" s="432"/>
      <c r="I165" s="432"/>
      <c r="J165" s="139" t="s">
        <v>148</v>
      </c>
      <c r="K165" s="140">
        <v>3.1989999999999998</v>
      </c>
      <c r="L165" s="433"/>
      <c r="M165" s="434"/>
      <c r="N165" s="435">
        <f t="shared" si="22"/>
        <v>0</v>
      </c>
      <c r="O165" s="435"/>
      <c r="P165" s="435"/>
      <c r="Q165" s="435"/>
      <c r="R165" s="31"/>
      <c r="T165" s="141" t="s">
        <v>20</v>
      </c>
      <c r="U165" s="34" t="s">
        <v>40</v>
      </c>
      <c r="V165" s="359"/>
      <c r="W165" s="142">
        <f t="shared" si="19"/>
        <v>0</v>
      </c>
      <c r="X165" s="142">
        <v>2.2563399999999998</v>
      </c>
      <c r="Y165" s="142">
        <f t="shared" si="20"/>
        <v>7.2180316599999994</v>
      </c>
      <c r="Z165" s="142">
        <v>0</v>
      </c>
      <c r="AA165" s="143">
        <f t="shared" si="21"/>
        <v>0</v>
      </c>
    </row>
    <row r="166" spans="2:29" s="1" customFormat="1" x14ac:dyDescent="0.3">
      <c r="B166" s="30"/>
      <c r="C166" s="144">
        <v>29</v>
      </c>
      <c r="D166" s="137" t="s">
        <v>141</v>
      </c>
      <c r="E166" s="138" t="s">
        <v>210</v>
      </c>
      <c r="F166" s="432" t="s">
        <v>211</v>
      </c>
      <c r="G166" s="432"/>
      <c r="H166" s="432"/>
      <c r="I166" s="432"/>
      <c r="J166" s="139" t="s">
        <v>182</v>
      </c>
      <c r="K166" s="140">
        <v>8</v>
      </c>
      <c r="L166" s="433"/>
      <c r="M166" s="434"/>
      <c r="N166" s="435">
        <f t="shared" si="22"/>
        <v>0</v>
      </c>
      <c r="O166" s="435"/>
      <c r="P166" s="435"/>
      <c r="Q166" s="435"/>
      <c r="R166" s="31"/>
      <c r="T166" s="141" t="s">
        <v>20</v>
      </c>
      <c r="U166" s="34" t="s">
        <v>40</v>
      </c>
      <c r="V166" s="359"/>
      <c r="W166" s="142">
        <f t="shared" si="19"/>
        <v>0</v>
      </c>
      <c r="X166" s="142">
        <v>0.11808</v>
      </c>
      <c r="Y166" s="142">
        <f t="shared" si="20"/>
        <v>0.94464000000000004</v>
      </c>
      <c r="Z166" s="142">
        <v>0</v>
      </c>
      <c r="AA166" s="143">
        <f t="shared" si="21"/>
        <v>0</v>
      </c>
    </row>
    <row r="167" spans="2:29" s="1" customFormat="1" x14ac:dyDescent="0.3">
      <c r="B167" s="30"/>
      <c r="C167" s="144">
        <v>30</v>
      </c>
      <c r="D167" s="144" t="s">
        <v>184</v>
      </c>
      <c r="E167" s="145" t="s">
        <v>212</v>
      </c>
      <c r="F167" s="438" t="s">
        <v>213</v>
      </c>
      <c r="G167" s="438"/>
      <c r="H167" s="438"/>
      <c r="I167" s="438"/>
      <c r="J167" s="146" t="s">
        <v>185</v>
      </c>
      <c r="K167" s="147">
        <v>8</v>
      </c>
      <c r="L167" s="439"/>
      <c r="M167" s="440"/>
      <c r="N167" s="435">
        <f t="shared" si="22"/>
        <v>0</v>
      </c>
      <c r="O167" s="435"/>
      <c r="P167" s="435"/>
      <c r="Q167" s="435"/>
      <c r="R167" s="31"/>
      <c r="T167" s="141" t="s">
        <v>20</v>
      </c>
      <c r="U167" s="34" t="s">
        <v>40</v>
      </c>
      <c r="V167" s="359"/>
      <c r="W167" s="142">
        <f t="shared" si="19"/>
        <v>0</v>
      </c>
      <c r="X167" s="142">
        <v>0</v>
      </c>
      <c r="Y167" s="142">
        <f t="shared" si="20"/>
        <v>0</v>
      </c>
      <c r="Z167" s="142">
        <v>0</v>
      </c>
      <c r="AA167" s="143">
        <f t="shared" si="21"/>
        <v>0</v>
      </c>
    </row>
    <row r="168" spans="2:29" s="9" customFormat="1" ht="15" x14ac:dyDescent="0.3">
      <c r="B168" s="129"/>
      <c r="C168" s="137" t="s">
        <v>34</v>
      </c>
      <c r="D168" s="136" t="s">
        <v>111</v>
      </c>
      <c r="E168" s="136"/>
      <c r="F168" s="136"/>
      <c r="G168" s="136"/>
      <c r="H168" s="136"/>
      <c r="I168" s="136"/>
      <c r="J168" s="136"/>
      <c r="K168" s="136"/>
      <c r="L168" s="136"/>
      <c r="M168" s="136"/>
      <c r="N168" s="436">
        <f>SUM(N169:Q172)</f>
        <v>0</v>
      </c>
      <c r="O168" s="437"/>
      <c r="P168" s="437"/>
      <c r="Q168" s="437"/>
      <c r="R168" s="132"/>
      <c r="T168" s="133"/>
      <c r="U168" s="130"/>
      <c r="V168" s="130"/>
      <c r="W168" s="134">
        <f>SUM(W169:W172)</f>
        <v>0</v>
      </c>
      <c r="X168" s="130"/>
      <c r="Y168" s="134">
        <f>SUM(Y169:Y172)</f>
        <v>0</v>
      </c>
      <c r="Z168" s="130"/>
      <c r="AA168" s="135">
        <f>SUM(AA169:AA172)</f>
        <v>0</v>
      </c>
    </row>
    <row r="169" spans="2:29" s="1" customFormat="1" x14ac:dyDescent="0.3">
      <c r="B169" s="30"/>
      <c r="C169" s="130">
        <v>31</v>
      </c>
      <c r="D169" s="137" t="s">
        <v>141</v>
      </c>
      <c r="E169" s="138" t="s">
        <v>214</v>
      </c>
      <c r="F169" s="432" t="s">
        <v>215</v>
      </c>
      <c r="G169" s="432"/>
      <c r="H169" s="432"/>
      <c r="I169" s="432"/>
      <c r="J169" s="139" t="s">
        <v>166</v>
      </c>
      <c r="K169" s="140">
        <v>26.47</v>
      </c>
      <c r="L169" s="433"/>
      <c r="M169" s="434"/>
      <c r="N169" s="435">
        <f>ROUND(L169*K169,2)</f>
        <v>0</v>
      </c>
      <c r="O169" s="435"/>
      <c r="P169" s="435"/>
      <c r="Q169" s="435"/>
      <c r="R169" s="31"/>
      <c r="T169" s="141" t="s">
        <v>20</v>
      </c>
      <c r="U169" s="34" t="s">
        <v>40</v>
      </c>
      <c r="V169" s="359"/>
      <c r="W169" s="142">
        <f>V169*K169</f>
        <v>0</v>
      </c>
      <c r="X169" s="142">
        <v>0</v>
      </c>
      <c r="Y169" s="142">
        <f>X169*K169</f>
        <v>0</v>
      </c>
      <c r="Z169" s="142">
        <v>0</v>
      </c>
      <c r="AA169" s="143">
        <f>Z169*K169</f>
        <v>0</v>
      </c>
    </row>
    <row r="170" spans="2:29" s="1" customFormat="1" x14ac:dyDescent="0.3">
      <c r="B170" s="30"/>
      <c r="C170" s="130">
        <v>32</v>
      </c>
      <c r="D170" s="137" t="s">
        <v>141</v>
      </c>
      <c r="E170" s="138" t="s">
        <v>216</v>
      </c>
      <c r="F170" s="432" t="s">
        <v>217</v>
      </c>
      <c r="G170" s="432"/>
      <c r="H170" s="432"/>
      <c r="I170" s="432"/>
      <c r="J170" s="139" t="s">
        <v>166</v>
      </c>
      <c r="K170" s="140">
        <v>211.76</v>
      </c>
      <c r="L170" s="433"/>
      <c r="M170" s="434"/>
      <c r="N170" s="435">
        <f t="shared" ref="N170:N172" si="23">ROUND(L170*K170,2)</f>
        <v>0</v>
      </c>
      <c r="O170" s="435"/>
      <c r="P170" s="435"/>
      <c r="Q170" s="435"/>
      <c r="R170" s="31"/>
      <c r="T170" s="141" t="s">
        <v>20</v>
      </c>
      <c r="U170" s="34" t="s">
        <v>40</v>
      </c>
      <c r="V170" s="359"/>
      <c r="W170" s="142">
        <f>V170*K170</f>
        <v>0</v>
      </c>
      <c r="X170" s="142">
        <v>0</v>
      </c>
      <c r="Y170" s="142">
        <f>X170*K170</f>
        <v>0</v>
      </c>
      <c r="Z170" s="142">
        <v>0</v>
      </c>
      <c r="AA170" s="143">
        <f>Z170*K170</f>
        <v>0</v>
      </c>
    </row>
    <row r="171" spans="2:29" s="1" customFormat="1" x14ac:dyDescent="0.3">
      <c r="B171" s="30"/>
      <c r="C171" s="130">
        <v>33</v>
      </c>
      <c r="D171" s="137" t="s">
        <v>141</v>
      </c>
      <c r="E171" s="138" t="s">
        <v>218</v>
      </c>
      <c r="F171" s="432" t="s">
        <v>219</v>
      </c>
      <c r="G171" s="432"/>
      <c r="H171" s="432"/>
      <c r="I171" s="432"/>
      <c r="J171" s="139" t="s">
        <v>166</v>
      </c>
      <c r="K171" s="140">
        <v>9.0709999999999997</v>
      </c>
      <c r="L171" s="433"/>
      <c r="M171" s="434"/>
      <c r="N171" s="435">
        <f t="shared" si="23"/>
        <v>0</v>
      </c>
      <c r="O171" s="435"/>
      <c r="P171" s="435"/>
      <c r="Q171" s="435"/>
      <c r="R171" s="31"/>
      <c r="T171" s="141" t="s">
        <v>20</v>
      </c>
      <c r="U171" s="34" t="s">
        <v>40</v>
      </c>
      <c r="V171" s="359"/>
      <c r="W171" s="142">
        <f>V171*K171</f>
        <v>0</v>
      </c>
      <c r="X171" s="142">
        <v>0</v>
      </c>
      <c r="Y171" s="142">
        <f>X171*K171</f>
        <v>0</v>
      </c>
      <c r="Z171" s="142">
        <v>0</v>
      </c>
      <c r="AA171" s="143">
        <f>Z171*K171</f>
        <v>0</v>
      </c>
    </row>
    <row r="172" spans="2:29" s="1" customFormat="1" x14ac:dyDescent="0.3">
      <c r="B172" s="30"/>
      <c r="C172" s="130">
        <v>34</v>
      </c>
      <c r="D172" s="137" t="s">
        <v>141</v>
      </c>
      <c r="E172" s="138" t="s">
        <v>220</v>
      </c>
      <c r="F172" s="432" t="s">
        <v>221</v>
      </c>
      <c r="G172" s="432"/>
      <c r="H172" s="432"/>
      <c r="I172" s="432"/>
      <c r="J172" s="139" t="s">
        <v>166</v>
      </c>
      <c r="K172" s="140">
        <v>17.399000000000001</v>
      </c>
      <c r="L172" s="433"/>
      <c r="M172" s="434"/>
      <c r="N172" s="435">
        <f t="shared" si="23"/>
        <v>0</v>
      </c>
      <c r="O172" s="435"/>
      <c r="P172" s="435"/>
      <c r="Q172" s="435"/>
      <c r="R172" s="31"/>
      <c r="T172" s="141" t="s">
        <v>20</v>
      </c>
      <c r="U172" s="34" t="s">
        <v>40</v>
      </c>
      <c r="V172" s="359"/>
      <c r="W172" s="142">
        <f>V172*K172</f>
        <v>0</v>
      </c>
      <c r="X172" s="142">
        <v>0</v>
      </c>
      <c r="Y172" s="142">
        <f>X172*K172</f>
        <v>0</v>
      </c>
      <c r="Z172" s="142">
        <v>0</v>
      </c>
      <c r="AA172" s="143">
        <f>Z172*K172</f>
        <v>0</v>
      </c>
    </row>
    <row r="173" spans="2:29" s="9" customFormat="1" ht="15" x14ac:dyDescent="0.3">
      <c r="B173" s="129"/>
      <c r="C173" s="137" t="s">
        <v>34</v>
      </c>
      <c r="D173" s="136" t="s">
        <v>112</v>
      </c>
      <c r="E173" s="136"/>
      <c r="F173" s="136"/>
      <c r="G173" s="136"/>
      <c r="H173" s="136"/>
      <c r="I173" s="136"/>
      <c r="J173" s="136"/>
      <c r="K173" s="136"/>
      <c r="L173" s="136"/>
      <c r="M173" s="136"/>
      <c r="N173" s="436">
        <f>SUM(N174)</f>
        <v>0</v>
      </c>
      <c r="O173" s="437"/>
      <c r="P173" s="437"/>
      <c r="Q173" s="437"/>
      <c r="R173" s="132"/>
      <c r="T173" s="133"/>
      <c r="U173" s="130"/>
      <c r="V173" s="130"/>
      <c r="W173" s="134">
        <f>W174</f>
        <v>0</v>
      </c>
      <c r="X173" s="130"/>
      <c r="Y173" s="134">
        <f>Y174</f>
        <v>0</v>
      </c>
      <c r="Z173" s="130"/>
      <c r="AA173" s="135">
        <f>AA174</f>
        <v>0</v>
      </c>
    </row>
    <row r="174" spans="2:29" s="1" customFormat="1" x14ac:dyDescent="0.3">
      <c r="B174" s="30"/>
      <c r="C174" s="144">
        <v>35</v>
      </c>
      <c r="D174" s="137" t="s">
        <v>141</v>
      </c>
      <c r="E174" s="138" t="s">
        <v>222</v>
      </c>
      <c r="F174" s="432" t="s">
        <v>223</v>
      </c>
      <c r="G174" s="432"/>
      <c r="H174" s="432"/>
      <c r="I174" s="432"/>
      <c r="J174" s="139" t="s">
        <v>166</v>
      </c>
      <c r="K174" s="140">
        <v>162.01300000000001</v>
      </c>
      <c r="L174" s="433"/>
      <c r="M174" s="434"/>
      <c r="N174" s="435">
        <f>ROUND(L174*K174,2)</f>
        <v>0</v>
      </c>
      <c r="O174" s="435"/>
      <c r="P174" s="435"/>
      <c r="Q174" s="435"/>
      <c r="R174" s="31"/>
      <c r="T174" s="141" t="s">
        <v>20</v>
      </c>
      <c r="U174" s="34" t="s">
        <v>40</v>
      </c>
      <c r="V174" s="359"/>
      <c r="W174" s="142">
        <f>V174*K174</f>
        <v>0</v>
      </c>
      <c r="X174" s="142">
        <v>0</v>
      </c>
      <c r="Y174" s="142">
        <f>X174*K174</f>
        <v>0</v>
      </c>
      <c r="Z174" s="142">
        <v>0</v>
      </c>
      <c r="AA174" s="143">
        <f>Z174*K174</f>
        <v>0</v>
      </c>
    </row>
    <row r="175" spans="2:29" s="9" customFormat="1" ht="18" x14ac:dyDescent="0.35">
      <c r="B175" s="129"/>
      <c r="C175" s="137" t="s">
        <v>34</v>
      </c>
      <c r="D175" s="131" t="s">
        <v>113</v>
      </c>
      <c r="E175" s="131"/>
      <c r="F175" s="131"/>
      <c r="G175" s="131"/>
      <c r="H175" s="131"/>
      <c r="I175" s="131"/>
      <c r="J175" s="131"/>
      <c r="K175" s="131"/>
      <c r="L175" s="131"/>
      <c r="M175" s="131"/>
      <c r="N175" s="442">
        <f>SUM(N176+N178+N183+N194+N196)</f>
        <v>0</v>
      </c>
      <c r="O175" s="443"/>
      <c r="P175" s="443"/>
      <c r="Q175" s="443"/>
      <c r="R175" s="132"/>
      <c r="T175" s="133"/>
      <c r="U175" s="130"/>
      <c r="V175" s="130"/>
      <c r="W175" s="134" t="e">
        <f>W176+W178+W183+W194+W196+#REF!</f>
        <v>#REF!</v>
      </c>
      <c r="X175" s="130"/>
      <c r="Y175" s="134" t="e">
        <f>Y176+Y178+Y183+Y194+Y196+#REF!</f>
        <v>#REF!</v>
      </c>
      <c r="Z175" s="130"/>
      <c r="AA175" s="135" t="e">
        <f>AA176+AA178+AA183+AA194+AA196+#REF!</f>
        <v>#REF!</v>
      </c>
    </row>
    <row r="176" spans="2:29" s="9" customFormat="1" ht="15" x14ac:dyDescent="0.3">
      <c r="B176" s="129"/>
      <c r="C176" s="137" t="s">
        <v>34</v>
      </c>
      <c r="D176" s="136" t="s">
        <v>114</v>
      </c>
      <c r="E176" s="136"/>
      <c r="F176" s="136"/>
      <c r="G176" s="136"/>
      <c r="H176" s="136"/>
      <c r="I176" s="136"/>
      <c r="J176" s="136"/>
      <c r="K176" s="136"/>
      <c r="L176" s="136"/>
      <c r="M176" s="136"/>
      <c r="N176" s="444">
        <f>SUM(N177)</f>
        <v>0</v>
      </c>
      <c r="O176" s="445"/>
      <c r="P176" s="445"/>
      <c r="Q176" s="445"/>
      <c r="R176" s="132"/>
      <c r="T176" s="133"/>
      <c r="U176" s="130"/>
      <c r="V176" s="130"/>
      <c r="W176" s="134">
        <f>SUM(W177:W177)</f>
        <v>0</v>
      </c>
      <c r="X176" s="130"/>
      <c r="Y176" s="134">
        <f>SUM(Y177:Y177)</f>
        <v>0</v>
      </c>
      <c r="Z176" s="130"/>
      <c r="AA176" s="135">
        <f>SUM(AA177:AA177)</f>
        <v>0</v>
      </c>
    </row>
    <row r="177" spans="2:30" s="1" customFormat="1" x14ac:dyDescent="0.3">
      <c r="B177" s="30"/>
      <c r="C177" s="144">
        <v>36</v>
      </c>
      <c r="D177" s="137" t="s">
        <v>141</v>
      </c>
      <c r="E177" s="138" t="s">
        <v>224</v>
      </c>
      <c r="F177" s="432" t="s">
        <v>225</v>
      </c>
      <c r="G177" s="432"/>
      <c r="H177" s="432"/>
      <c r="I177" s="432"/>
      <c r="J177" s="139" t="s">
        <v>181</v>
      </c>
      <c r="K177" s="140">
        <v>1</v>
      </c>
      <c r="L177" s="433"/>
      <c r="M177" s="434"/>
      <c r="N177" s="435">
        <f t="shared" ref="N177" si="24">ROUND(L177*K177,2)</f>
        <v>0</v>
      </c>
      <c r="O177" s="435"/>
      <c r="P177" s="435"/>
      <c r="Q177" s="435"/>
      <c r="R177" s="31"/>
      <c r="T177" s="141" t="s">
        <v>20</v>
      </c>
      <c r="U177" s="34" t="s">
        <v>40</v>
      </c>
      <c r="V177" s="359"/>
      <c r="W177" s="142">
        <f t="shared" ref="W177" si="25">V177*K177</f>
        <v>0</v>
      </c>
      <c r="X177" s="142">
        <v>0</v>
      </c>
      <c r="Y177" s="142">
        <f t="shared" ref="Y177" si="26">X177*K177</f>
        <v>0</v>
      </c>
      <c r="Z177" s="142">
        <v>0</v>
      </c>
      <c r="AA177" s="143">
        <f t="shared" ref="AA177" si="27">Z177*K177</f>
        <v>0</v>
      </c>
      <c r="AD177" s="349"/>
    </row>
    <row r="178" spans="2:30" s="9" customFormat="1" ht="15" x14ac:dyDescent="0.3">
      <c r="B178" s="129"/>
      <c r="C178" s="130"/>
      <c r="D178" s="136" t="s">
        <v>115</v>
      </c>
      <c r="E178" s="136"/>
      <c r="F178" s="136"/>
      <c r="G178" s="136"/>
      <c r="H178" s="136"/>
      <c r="I178" s="136"/>
      <c r="J178" s="136"/>
      <c r="K178" s="136"/>
      <c r="L178" s="136"/>
      <c r="M178" s="136"/>
      <c r="N178" s="436">
        <f>SUM(N179:Q182)</f>
        <v>0</v>
      </c>
      <c r="O178" s="437"/>
      <c r="P178" s="437"/>
      <c r="Q178" s="437"/>
      <c r="R178" s="132"/>
      <c r="T178" s="133"/>
      <c r="U178" s="130"/>
      <c r="V178" s="130"/>
      <c r="W178" s="134">
        <f>SUM(W179:W182)</f>
        <v>0</v>
      </c>
      <c r="X178" s="130"/>
      <c r="Y178" s="134">
        <f>SUM(Y179:Y182)</f>
        <v>9.7886000000000001E-2</v>
      </c>
      <c r="Z178" s="130"/>
      <c r="AA178" s="135">
        <f>SUM(AA179:AA182)</f>
        <v>0</v>
      </c>
    </row>
    <row r="179" spans="2:30" s="1" customFormat="1" x14ac:dyDescent="0.3">
      <c r="B179" s="30"/>
      <c r="C179" s="137">
        <v>37</v>
      </c>
      <c r="D179" s="137" t="s">
        <v>141</v>
      </c>
      <c r="E179" s="138" t="s">
        <v>226</v>
      </c>
      <c r="F179" s="432" t="s">
        <v>227</v>
      </c>
      <c r="G179" s="432"/>
      <c r="H179" s="432"/>
      <c r="I179" s="432"/>
      <c r="J179" s="139" t="s">
        <v>182</v>
      </c>
      <c r="K179" s="140">
        <v>21</v>
      </c>
      <c r="L179" s="433"/>
      <c r="M179" s="434"/>
      <c r="N179" s="435">
        <f>ROUND(L179*K179,2)</f>
        <v>0</v>
      </c>
      <c r="O179" s="435"/>
      <c r="P179" s="435"/>
      <c r="Q179" s="435"/>
      <c r="R179" s="31"/>
      <c r="T179" s="141" t="s">
        <v>20</v>
      </c>
      <c r="U179" s="34" t="s">
        <v>40</v>
      </c>
      <c r="V179" s="359"/>
      <c r="W179" s="142">
        <f>V179*K179</f>
        <v>0</v>
      </c>
      <c r="X179" s="142">
        <v>2.9099999999999998E-3</v>
      </c>
      <c r="Y179" s="142">
        <f>X179*K179</f>
        <v>6.1109999999999998E-2</v>
      </c>
      <c r="Z179" s="142">
        <v>0</v>
      </c>
      <c r="AA179" s="143">
        <f>Z179*K179</f>
        <v>0</v>
      </c>
    </row>
    <row r="180" spans="2:30" s="1" customFormat="1" x14ac:dyDescent="0.3">
      <c r="B180" s="30"/>
      <c r="C180" s="137">
        <v>38</v>
      </c>
      <c r="D180" s="137" t="s">
        <v>141</v>
      </c>
      <c r="E180" s="138" t="s">
        <v>228</v>
      </c>
      <c r="F180" s="432" t="s">
        <v>229</v>
      </c>
      <c r="G180" s="432"/>
      <c r="H180" s="432"/>
      <c r="I180" s="432"/>
      <c r="J180" s="139" t="s">
        <v>182</v>
      </c>
      <c r="K180" s="140">
        <v>15</v>
      </c>
      <c r="L180" s="433"/>
      <c r="M180" s="434"/>
      <c r="N180" s="435">
        <f>ROUND(L180*K180,2)</f>
        <v>0</v>
      </c>
      <c r="O180" s="435"/>
      <c r="P180" s="435"/>
      <c r="Q180" s="435"/>
      <c r="R180" s="31"/>
      <c r="T180" s="141" t="s">
        <v>20</v>
      </c>
      <c r="U180" s="34" t="s">
        <v>40</v>
      </c>
      <c r="V180" s="359"/>
      <c r="W180" s="142">
        <f>V180*K180</f>
        <v>0</v>
      </c>
      <c r="X180" s="142">
        <v>1.74E-3</v>
      </c>
      <c r="Y180" s="142">
        <f>X180*K180</f>
        <v>2.6100000000000002E-2</v>
      </c>
      <c r="Z180" s="142">
        <v>0</v>
      </c>
      <c r="AA180" s="143">
        <f>Z180*K180</f>
        <v>0</v>
      </c>
    </row>
    <row r="181" spans="2:30" s="1" customFormat="1" x14ac:dyDescent="0.3">
      <c r="B181" s="30"/>
      <c r="C181" s="137">
        <v>39</v>
      </c>
      <c r="D181" s="137" t="s">
        <v>141</v>
      </c>
      <c r="E181" s="138" t="s">
        <v>230</v>
      </c>
      <c r="F181" s="432" t="s">
        <v>231</v>
      </c>
      <c r="G181" s="432"/>
      <c r="H181" s="432"/>
      <c r="I181" s="432"/>
      <c r="J181" s="139" t="s">
        <v>204</v>
      </c>
      <c r="K181" s="140">
        <v>2</v>
      </c>
      <c r="L181" s="433"/>
      <c r="M181" s="434"/>
      <c r="N181" s="435">
        <f>ROUND(L181*K181,2)</f>
        <v>0</v>
      </c>
      <c r="O181" s="435"/>
      <c r="P181" s="435"/>
      <c r="Q181" s="435"/>
      <c r="R181" s="31"/>
      <c r="T181" s="141" t="s">
        <v>20</v>
      </c>
      <c r="U181" s="34" t="s">
        <v>40</v>
      </c>
      <c r="V181" s="359"/>
      <c r="W181" s="142">
        <f>V181*K181</f>
        <v>0</v>
      </c>
      <c r="X181" s="142">
        <v>2.5000000000000001E-4</v>
      </c>
      <c r="Y181" s="142">
        <f>X181*K181</f>
        <v>5.0000000000000001E-4</v>
      </c>
      <c r="Z181" s="142">
        <v>0</v>
      </c>
      <c r="AA181" s="143">
        <f>Z181*K181</f>
        <v>0</v>
      </c>
    </row>
    <row r="182" spans="2:30" s="1" customFormat="1" x14ac:dyDescent="0.3">
      <c r="B182" s="30"/>
      <c r="C182" s="137">
        <v>40</v>
      </c>
      <c r="D182" s="137" t="s">
        <v>141</v>
      </c>
      <c r="E182" s="138" t="s">
        <v>232</v>
      </c>
      <c r="F182" s="432" t="s">
        <v>233</v>
      </c>
      <c r="G182" s="432"/>
      <c r="H182" s="432"/>
      <c r="I182" s="432"/>
      <c r="J182" s="139" t="s">
        <v>182</v>
      </c>
      <c r="K182" s="140">
        <v>4.8</v>
      </c>
      <c r="L182" s="433"/>
      <c r="M182" s="434"/>
      <c r="N182" s="435">
        <f>ROUND(L182*K182,2)</f>
        <v>0</v>
      </c>
      <c r="O182" s="435"/>
      <c r="P182" s="435"/>
      <c r="Q182" s="435"/>
      <c r="R182" s="31"/>
      <c r="T182" s="141" t="s">
        <v>20</v>
      </c>
      <c r="U182" s="34" t="s">
        <v>40</v>
      </c>
      <c r="V182" s="359"/>
      <c r="W182" s="142">
        <f>V182*K182</f>
        <v>0</v>
      </c>
      <c r="X182" s="142">
        <v>2.1199999999999999E-3</v>
      </c>
      <c r="Y182" s="142">
        <f>X182*K182</f>
        <v>1.0175999999999999E-2</v>
      </c>
      <c r="Z182" s="142">
        <v>0</v>
      </c>
      <c r="AA182" s="143">
        <f>Z182*K182</f>
        <v>0</v>
      </c>
    </row>
    <row r="183" spans="2:30" s="9" customFormat="1" ht="15" x14ac:dyDescent="0.3">
      <c r="B183" s="129"/>
      <c r="C183" s="130"/>
      <c r="D183" s="136" t="s">
        <v>116</v>
      </c>
      <c r="E183" s="136"/>
      <c r="F183" s="136"/>
      <c r="G183" s="136"/>
      <c r="H183" s="136"/>
      <c r="I183" s="136"/>
      <c r="J183" s="136"/>
      <c r="K183" s="136"/>
      <c r="L183" s="136"/>
      <c r="M183" s="136"/>
      <c r="N183" s="436">
        <f>SUM(N184:Q193)</f>
        <v>0</v>
      </c>
      <c r="O183" s="437"/>
      <c r="P183" s="437"/>
      <c r="Q183" s="437"/>
      <c r="R183" s="132"/>
      <c r="T183" s="133"/>
      <c r="U183" s="130"/>
      <c r="V183" s="130"/>
      <c r="W183" s="134">
        <f>SUM(W184:W193)</f>
        <v>0</v>
      </c>
      <c r="X183" s="130"/>
      <c r="Y183" s="134">
        <f>SUM(Y184:Y193)</f>
        <v>1.2484499999999999E-2</v>
      </c>
      <c r="Z183" s="130"/>
      <c r="AA183" s="135">
        <f>SUM(AA184:AA193)</f>
        <v>0</v>
      </c>
    </row>
    <row r="184" spans="2:30" s="1" customFormat="1" x14ac:dyDescent="0.3">
      <c r="B184" s="30"/>
      <c r="C184" s="137">
        <v>41</v>
      </c>
      <c r="D184" s="137" t="s">
        <v>141</v>
      </c>
      <c r="E184" s="138" t="s">
        <v>234</v>
      </c>
      <c r="F184" s="432" t="s">
        <v>235</v>
      </c>
      <c r="G184" s="432"/>
      <c r="H184" s="432"/>
      <c r="I184" s="432"/>
      <c r="J184" s="139" t="s">
        <v>143</v>
      </c>
      <c r="K184" s="140">
        <v>10.29</v>
      </c>
      <c r="L184" s="433"/>
      <c r="M184" s="434"/>
      <c r="N184" s="435">
        <f t="shared" ref="N184:N193" si="28">ROUND(L184*K184,2)</f>
        <v>0</v>
      </c>
      <c r="O184" s="435"/>
      <c r="P184" s="435"/>
      <c r="Q184" s="435"/>
      <c r="R184" s="31"/>
      <c r="T184" s="141" t="s">
        <v>20</v>
      </c>
      <c r="U184" s="34" t="s">
        <v>40</v>
      </c>
      <c r="V184" s="359"/>
      <c r="W184" s="142">
        <f t="shared" ref="W184:W193" si="29">V184*K184</f>
        <v>0</v>
      </c>
      <c r="X184" s="142">
        <v>5.0000000000000002E-5</v>
      </c>
      <c r="Y184" s="142">
        <f t="shared" ref="Y184:Y193" si="30">X184*K184</f>
        <v>5.1449999999999998E-4</v>
      </c>
      <c r="Z184" s="142">
        <v>0</v>
      </c>
      <c r="AA184" s="143">
        <f t="shared" ref="AA184:AA193" si="31">Z184*K184</f>
        <v>0</v>
      </c>
    </row>
    <row r="185" spans="2:30" s="1" customFormat="1" x14ac:dyDescent="0.3">
      <c r="B185" s="30"/>
      <c r="C185" s="137">
        <v>42</v>
      </c>
      <c r="D185" s="144" t="s">
        <v>184</v>
      </c>
      <c r="E185" s="145" t="s">
        <v>236</v>
      </c>
      <c r="F185" s="438" t="s">
        <v>237</v>
      </c>
      <c r="G185" s="438"/>
      <c r="H185" s="438"/>
      <c r="I185" s="438"/>
      <c r="J185" s="146" t="s">
        <v>143</v>
      </c>
      <c r="K185" s="147">
        <v>10.29</v>
      </c>
      <c r="L185" s="439"/>
      <c r="M185" s="440"/>
      <c r="N185" s="441">
        <f t="shared" si="28"/>
        <v>0</v>
      </c>
      <c r="O185" s="435"/>
      <c r="P185" s="435"/>
      <c r="Q185" s="435"/>
      <c r="R185" s="31"/>
      <c r="T185" s="141" t="s">
        <v>20</v>
      </c>
      <c r="U185" s="34" t="s">
        <v>40</v>
      </c>
      <c r="V185" s="359"/>
      <c r="W185" s="142">
        <f t="shared" si="29"/>
        <v>0</v>
      </c>
      <c r="X185" s="142">
        <v>0</v>
      </c>
      <c r="Y185" s="142">
        <f t="shared" si="30"/>
        <v>0</v>
      </c>
      <c r="Z185" s="142">
        <v>0</v>
      </c>
      <c r="AA185" s="143">
        <f t="shared" si="31"/>
        <v>0</v>
      </c>
    </row>
    <row r="186" spans="2:30" s="1" customFormat="1" x14ac:dyDescent="0.3">
      <c r="B186" s="30"/>
      <c r="C186" s="137">
        <v>43</v>
      </c>
      <c r="D186" s="137" t="s">
        <v>141</v>
      </c>
      <c r="E186" s="138" t="s">
        <v>238</v>
      </c>
      <c r="F186" s="432" t="s">
        <v>239</v>
      </c>
      <c r="G186" s="432"/>
      <c r="H186" s="432"/>
      <c r="I186" s="432"/>
      <c r="J186" s="139" t="s">
        <v>143</v>
      </c>
      <c r="K186" s="140">
        <v>42.75</v>
      </c>
      <c r="L186" s="433"/>
      <c r="M186" s="434"/>
      <c r="N186" s="435">
        <f t="shared" si="28"/>
        <v>0</v>
      </c>
      <c r="O186" s="435"/>
      <c r="P186" s="435"/>
      <c r="Q186" s="435"/>
      <c r="R186" s="31"/>
      <c r="T186" s="141" t="s">
        <v>20</v>
      </c>
      <c r="U186" s="34" t="s">
        <v>40</v>
      </c>
      <c r="V186" s="359"/>
      <c r="W186" s="142">
        <f t="shared" si="29"/>
        <v>0</v>
      </c>
      <c r="X186" s="142">
        <v>2.7999999999999998E-4</v>
      </c>
      <c r="Y186" s="142">
        <f t="shared" si="30"/>
        <v>1.197E-2</v>
      </c>
      <c r="Z186" s="142">
        <v>0</v>
      </c>
      <c r="AA186" s="143">
        <f t="shared" si="31"/>
        <v>0</v>
      </c>
    </row>
    <row r="187" spans="2:30" s="1" customFormat="1" x14ac:dyDescent="0.3">
      <c r="B187" s="30"/>
      <c r="C187" s="137">
        <v>44</v>
      </c>
      <c r="D187" s="144" t="s">
        <v>184</v>
      </c>
      <c r="E187" s="145" t="s">
        <v>240</v>
      </c>
      <c r="F187" s="438" t="s">
        <v>241</v>
      </c>
      <c r="G187" s="438"/>
      <c r="H187" s="438"/>
      <c r="I187" s="438"/>
      <c r="J187" s="146" t="s">
        <v>143</v>
      </c>
      <c r="K187" s="147">
        <v>42.75</v>
      </c>
      <c r="L187" s="439"/>
      <c r="M187" s="440"/>
      <c r="N187" s="441">
        <f t="shared" si="28"/>
        <v>0</v>
      </c>
      <c r="O187" s="435"/>
      <c r="P187" s="435"/>
      <c r="Q187" s="435"/>
      <c r="R187" s="31"/>
      <c r="T187" s="141" t="s">
        <v>20</v>
      </c>
      <c r="U187" s="34" t="s">
        <v>40</v>
      </c>
      <c r="V187" s="359"/>
      <c r="W187" s="142">
        <f t="shared" si="29"/>
        <v>0</v>
      </c>
      <c r="X187" s="142">
        <v>0</v>
      </c>
      <c r="Y187" s="142">
        <f t="shared" si="30"/>
        <v>0</v>
      </c>
      <c r="Z187" s="142">
        <v>0</v>
      </c>
      <c r="AA187" s="143">
        <f t="shared" si="31"/>
        <v>0</v>
      </c>
    </row>
    <row r="188" spans="2:30" s="1" customFormat="1" x14ac:dyDescent="0.3">
      <c r="B188" s="30"/>
      <c r="C188" s="137">
        <v>45</v>
      </c>
      <c r="D188" s="137" t="s">
        <v>141</v>
      </c>
      <c r="E188" s="138" t="s">
        <v>242</v>
      </c>
      <c r="F188" s="432" t="s">
        <v>243</v>
      </c>
      <c r="G188" s="432"/>
      <c r="H188" s="432"/>
      <c r="I188" s="432"/>
      <c r="J188" s="139" t="s">
        <v>244</v>
      </c>
      <c r="K188" s="140">
        <v>976</v>
      </c>
      <c r="L188" s="433"/>
      <c r="M188" s="434"/>
      <c r="N188" s="435">
        <f t="shared" si="28"/>
        <v>0</v>
      </c>
      <c r="O188" s="435"/>
      <c r="P188" s="435"/>
      <c r="Q188" s="435"/>
      <c r="R188" s="31"/>
      <c r="T188" s="141" t="s">
        <v>20</v>
      </c>
      <c r="U188" s="34" t="s">
        <v>40</v>
      </c>
      <c r="V188" s="359"/>
      <c r="W188" s="142">
        <f t="shared" si="29"/>
        <v>0</v>
      </c>
      <c r="X188" s="142">
        <v>0</v>
      </c>
      <c r="Y188" s="142">
        <f t="shared" si="30"/>
        <v>0</v>
      </c>
      <c r="Z188" s="142">
        <v>0</v>
      </c>
      <c r="AA188" s="143">
        <f t="shared" si="31"/>
        <v>0</v>
      </c>
    </row>
    <row r="189" spans="2:30" s="1" customFormat="1" x14ac:dyDescent="0.3">
      <c r="B189" s="30"/>
      <c r="C189" s="137">
        <v>46</v>
      </c>
      <c r="D189" s="137" t="s">
        <v>141</v>
      </c>
      <c r="E189" s="138" t="s">
        <v>245</v>
      </c>
      <c r="F189" s="432" t="s">
        <v>246</v>
      </c>
      <c r="G189" s="432"/>
      <c r="H189" s="432"/>
      <c r="I189" s="432"/>
      <c r="J189" s="139" t="s">
        <v>244</v>
      </c>
      <c r="K189" s="140">
        <v>386</v>
      </c>
      <c r="L189" s="433"/>
      <c r="M189" s="434"/>
      <c r="N189" s="435">
        <f t="shared" si="28"/>
        <v>0</v>
      </c>
      <c r="O189" s="435"/>
      <c r="P189" s="435"/>
      <c r="Q189" s="435"/>
      <c r="R189" s="31"/>
      <c r="T189" s="141" t="s">
        <v>20</v>
      </c>
      <c r="U189" s="34" t="s">
        <v>40</v>
      </c>
      <c r="V189" s="359"/>
      <c r="W189" s="142">
        <f t="shared" si="29"/>
        <v>0</v>
      </c>
      <c r="X189" s="142">
        <v>0</v>
      </c>
      <c r="Y189" s="142">
        <f t="shared" si="30"/>
        <v>0</v>
      </c>
      <c r="Z189" s="142">
        <v>0</v>
      </c>
      <c r="AA189" s="143">
        <f t="shared" si="31"/>
        <v>0</v>
      </c>
    </row>
    <row r="190" spans="2:30" s="1" customFormat="1" x14ac:dyDescent="0.3">
      <c r="B190" s="30"/>
      <c r="C190" s="137">
        <v>47</v>
      </c>
      <c r="D190" s="137" t="s">
        <v>141</v>
      </c>
      <c r="E190" s="138" t="s">
        <v>247</v>
      </c>
      <c r="F190" s="432" t="s">
        <v>248</v>
      </c>
      <c r="G190" s="432"/>
      <c r="H190" s="432"/>
      <c r="I190" s="432"/>
      <c r="J190" s="139" t="s">
        <v>244</v>
      </c>
      <c r="K190" s="140">
        <v>281.61</v>
      </c>
      <c r="L190" s="433"/>
      <c r="M190" s="434"/>
      <c r="N190" s="435">
        <f t="shared" si="28"/>
        <v>0</v>
      </c>
      <c r="O190" s="435"/>
      <c r="P190" s="435"/>
      <c r="Q190" s="435"/>
      <c r="R190" s="31"/>
      <c r="T190" s="141" t="s">
        <v>20</v>
      </c>
      <c r="U190" s="34" t="s">
        <v>40</v>
      </c>
      <c r="V190" s="359"/>
      <c r="W190" s="142">
        <f t="shared" si="29"/>
        <v>0</v>
      </c>
      <c r="X190" s="142">
        <v>0</v>
      </c>
      <c r="Y190" s="142">
        <f t="shared" si="30"/>
        <v>0</v>
      </c>
      <c r="Z190" s="142">
        <v>0</v>
      </c>
      <c r="AA190" s="143">
        <f t="shared" si="31"/>
        <v>0</v>
      </c>
    </row>
    <row r="191" spans="2:30" s="1" customFormat="1" x14ac:dyDescent="0.3">
      <c r="B191" s="30"/>
      <c r="C191" s="137">
        <v>48</v>
      </c>
      <c r="D191" s="137" t="s">
        <v>141</v>
      </c>
      <c r="E191" s="138" t="s">
        <v>249</v>
      </c>
      <c r="F191" s="432" t="s">
        <v>250</v>
      </c>
      <c r="G191" s="432"/>
      <c r="H191" s="432"/>
      <c r="I191" s="432"/>
      <c r="J191" s="139" t="s">
        <v>244</v>
      </c>
      <c r="K191" s="140">
        <v>192</v>
      </c>
      <c r="L191" s="433"/>
      <c r="M191" s="434"/>
      <c r="N191" s="435">
        <f t="shared" si="28"/>
        <v>0</v>
      </c>
      <c r="O191" s="435"/>
      <c r="P191" s="435"/>
      <c r="Q191" s="435"/>
      <c r="R191" s="31"/>
      <c r="T191" s="141" t="s">
        <v>20</v>
      </c>
      <c r="U191" s="34" t="s">
        <v>40</v>
      </c>
      <c r="V191" s="359"/>
      <c r="W191" s="142">
        <f t="shared" si="29"/>
        <v>0</v>
      </c>
      <c r="X191" s="142">
        <v>0</v>
      </c>
      <c r="Y191" s="142">
        <f t="shared" si="30"/>
        <v>0</v>
      </c>
      <c r="Z191" s="142">
        <v>0</v>
      </c>
      <c r="AA191" s="143">
        <f t="shared" si="31"/>
        <v>0</v>
      </c>
    </row>
    <row r="192" spans="2:30" s="1" customFormat="1" x14ac:dyDescent="0.3">
      <c r="B192" s="30"/>
      <c r="C192" s="137">
        <v>49</v>
      </c>
      <c r="D192" s="137" t="s">
        <v>141</v>
      </c>
      <c r="E192" s="138" t="s">
        <v>251</v>
      </c>
      <c r="F192" s="432" t="s">
        <v>252</v>
      </c>
      <c r="G192" s="432"/>
      <c r="H192" s="432"/>
      <c r="I192" s="432"/>
      <c r="J192" s="139" t="s">
        <v>244</v>
      </c>
      <c r="K192" s="140">
        <v>31.4</v>
      </c>
      <c r="L192" s="433"/>
      <c r="M192" s="434"/>
      <c r="N192" s="435">
        <f t="shared" si="28"/>
        <v>0</v>
      </c>
      <c r="O192" s="435"/>
      <c r="P192" s="435"/>
      <c r="Q192" s="435"/>
      <c r="R192" s="31"/>
      <c r="T192" s="141" t="s">
        <v>20</v>
      </c>
      <c r="U192" s="34" t="s">
        <v>40</v>
      </c>
      <c r="V192" s="359"/>
      <c r="W192" s="142">
        <f t="shared" si="29"/>
        <v>0</v>
      </c>
      <c r="X192" s="142">
        <v>0</v>
      </c>
      <c r="Y192" s="142">
        <f t="shared" si="30"/>
        <v>0</v>
      </c>
      <c r="Z192" s="142">
        <v>0</v>
      </c>
      <c r="AA192" s="143">
        <f t="shared" si="31"/>
        <v>0</v>
      </c>
    </row>
    <row r="193" spans="2:27" s="1" customFormat="1" x14ac:dyDescent="0.3">
      <c r="B193" s="30"/>
      <c r="C193" s="137">
        <v>50</v>
      </c>
      <c r="D193" s="137" t="s">
        <v>141</v>
      </c>
      <c r="E193" s="138" t="s">
        <v>253</v>
      </c>
      <c r="F193" s="432" t="s">
        <v>254</v>
      </c>
      <c r="G193" s="432"/>
      <c r="H193" s="432"/>
      <c r="I193" s="432"/>
      <c r="J193" s="139" t="s">
        <v>244</v>
      </c>
      <c r="K193" s="140">
        <v>84</v>
      </c>
      <c r="L193" s="433"/>
      <c r="M193" s="434"/>
      <c r="N193" s="435">
        <f t="shared" si="28"/>
        <v>0</v>
      </c>
      <c r="O193" s="435"/>
      <c r="P193" s="435"/>
      <c r="Q193" s="435"/>
      <c r="R193" s="31"/>
      <c r="T193" s="141" t="s">
        <v>20</v>
      </c>
      <c r="U193" s="34" t="s">
        <v>40</v>
      </c>
      <c r="V193" s="359"/>
      <c r="W193" s="142">
        <f t="shared" si="29"/>
        <v>0</v>
      </c>
      <c r="X193" s="142">
        <v>0</v>
      </c>
      <c r="Y193" s="142">
        <f t="shared" si="30"/>
        <v>0</v>
      </c>
      <c r="Z193" s="142">
        <v>0</v>
      </c>
      <c r="AA193" s="143">
        <f t="shared" si="31"/>
        <v>0</v>
      </c>
    </row>
    <row r="194" spans="2:27" s="9" customFormat="1" ht="15" x14ac:dyDescent="0.3">
      <c r="B194" s="129"/>
      <c r="C194" s="137" t="s">
        <v>34</v>
      </c>
      <c r="D194" s="136" t="s">
        <v>117</v>
      </c>
      <c r="E194" s="136"/>
      <c r="F194" s="136"/>
      <c r="G194" s="136"/>
      <c r="H194" s="136"/>
      <c r="I194" s="136"/>
      <c r="J194" s="136"/>
      <c r="K194" s="136"/>
      <c r="L194" s="136"/>
      <c r="M194" s="136"/>
      <c r="N194" s="436">
        <f>SUM(N195)</f>
        <v>0</v>
      </c>
      <c r="O194" s="437"/>
      <c r="P194" s="437"/>
      <c r="Q194" s="437"/>
      <c r="R194" s="132"/>
      <c r="T194" s="133"/>
      <c r="U194" s="130"/>
      <c r="V194" s="130"/>
      <c r="W194" s="134">
        <f>W195</f>
        <v>0</v>
      </c>
      <c r="X194" s="130"/>
      <c r="Y194" s="134">
        <f>Y195</f>
        <v>1.4620000000000001E-2</v>
      </c>
      <c r="Z194" s="130"/>
      <c r="AA194" s="135">
        <f>AA195</f>
        <v>0</v>
      </c>
    </row>
    <row r="195" spans="2:27" s="1" customFormat="1" x14ac:dyDescent="0.3">
      <c r="B195" s="30"/>
      <c r="C195" s="144">
        <v>51</v>
      </c>
      <c r="D195" s="137" t="s">
        <v>141</v>
      </c>
      <c r="E195" s="138" t="s">
        <v>255</v>
      </c>
      <c r="F195" s="432" t="s">
        <v>256</v>
      </c>
      <c r="G195" s="432"/>
      <c r="H195" s="432"/>
      <c r="I195" s="432"/>
      <c r="J195" s="139" t="s">
        <v>143</v>
      </c>
      <c r="K195" s="140">
        <v>86</v>
      </c>
      <c r="L195" s="433"/>
      <c r="M195" s="434"/>
      <c r="N195" s="435">
        <f>ROUND(L195*K195,2)</f>
        <v>0</v>
      </c>
      <c r="O195" s="435"/>
      <c r="P195" s="435"/>
      <c r="Q195" s="435"/>
      <c r="R195" s="31"/>
      <c r="T195" s="141" t="s">
        <v>20</v>
      </c>
      <c r="U195" s="34" t="s">
        <v>40</v>
      </c>
      <c r="V195" s="359"/>
      <c r="W195" s="142">
        <f>V195*K195</f>
        <v>0</v>
      </c>
      <c r="X195" s="142">
        <v>1.7000000000000001E-4</v>
      </c>
      <c r="Y195" s="142">
        <f>X195*K195</f>
        <v>1.4620000000000001E-2</v>
      </c>
      <c r="Z195" s="142">
        <v>0</v>
      </c>
      <c r="AA195" s="143">
        <f>Z195*K195</f>
        <v>0</v>
      </c>
    </row>
    <row r="196" spans="2:27" s="9" customFormat="1" ht="15" x14ac:dyDescent="0.3">
      <c r="B196" s="129"/>
      <c r="C196" s="137" t="s">
        <v>34</v>
      </c>
      <c r="D196" s="136" t="s">
        <v>550</v>
      </c>
      <c r="E196" s="136"/>
      <c r="F196" s="136"/>
      <c r="G196" s="136"/>
      <c r="H196" s="136"/>
      <c r="I196" s="136"/>
      <c r="J196" s="136"/>
      <c r="K196" s="136"/>
      <c r="L196" s="136"/>
      <c r="M196" s="136"/>
      <c r="N196" s="436">
        <f>SUM(N197:Q201)</f>
        <v>0</v>
      </c>
      <c r="O196" s="437"/>
      <c r="P196" s="437"/>
      <c r="Q196" s="437"/>
      <c r="R196" s="132"/>
      <c r="T196" s="133"/>
      <c r="U196" s="130"/>
      <c r="V196" s="130"/>
      <c r="W196" s="134">
        <f>SUM(W197:W201)</f>
        <v>0</v>
      </c>
      <c r="X196" s="130"/>
      <c r="Y196" s="134">
        <f>SUM(Y197:Y201)</f>
        <v>0</v>
      </c>
      <c r="Z196" s="130"/>
      <c r="AA196" s="135">
        <f>SUM(AA197:AA201)</f>
        <v>0</v>
      </c>
    </row>
    <row r="197" spans="2:27" s="1" customFormat="1" x14ac:dyDescent="0.3">
      <c r="B197" s="30"/>
      <c r="C197" s="144">
        <v>52</v>
      </c>
      <c r="D197" s="137" t="s">
        <v>141</v>
      </c>
      <c r="E197" s="138" t="s">
        <v>257</v>
      </c>
      <c r="F197" s="432" t="s">
        <v>262</v>
      </c>
      <c r="G197" s="432"/>
      <c r="H197" s="432"/>
      <c r="I197" s="432"/>
      <c r="J197" s="139" t="s">
        <v>185</v>
      </c>
      <c r="K197" s="140">
        <v>12</v>
      </c>
      <c r="L197" s="433"/>
      <c r="M197" s="434"/>
      <c r="N197" s="435">
        <f t="shared" ref="N197:N200" si="32">ROUND(L197*K197,2)</f>
        <v>0</v>
      </c>
      <c r="O197" s="435"/>
      <c r="P197" s="435"/>
      <c r="Q197" s="435"/>
      <c r="R197" s="31"/>
      <c r="T197" s="141" t="s">
        <v>20</v>
      </c>
      <c r="U197" s="34" t="s">
        <v>40</v>
      </c>
      <c r="V197" s="359"/>
      <c r="W197" s="142">
        <f t="shared" ref="W197:W201" si="33">V197*K197</f>
        <v>0</v>
      </c>
      <c r="X197" s="142">
        <v>0</v>
      </c>
      <c r="Y197" s="142">
        <f t="shared" ref="Y197:Y201" si="34">X197*K197</f>
        <v>0</v>
      </c>
      <c r="Z197" s="142">
        <v>0</v>
      </c>
      <c r="AA197" s="143">
        <f t="shared" ref="AA197:AA201" si="35">Z197*K197</f>
        <v>0</v>
      </c>
    </row>
    <row r="198" spans="2:27" s="1" customFormat="1" x14ac:dyDescent="0.3">
      <c r="B198" s="30"/>
      <c r="C198" s="144">
        <v>53</v>
      </c>
      <c r="D198" s="137" t="s">
        <v>141</v>
      </c>
      <c r="E198" s="138" t="s">
        <v>258</v>
      </c>
      <c r="F198" s="432" t="s">
        <v>551</v>
      </c>
      <c r="G198" s="432"/>
      <c r="H198" s="432"/>
      <c r="I198" s="432"/>
      <c r="J198" s="139" t="s">
        <v>185</v>
      </c>
      <c r="K198" s="140">
        <v>8</v>
      </c>
      <c r="L198" s="433"/>
      <c r="M198" s="434"/>
      <c r="N198" s="435">
        <f t="shared" si="32"/>
        <v>0</v>
      </c>
      <c r="O198" s="435"/>
      <c r="P198" s="435"/>
      <c r="Q198" s="435"/>
      <c r="R198" s="31"/>
      <c r="T198" s="141" t="s">
        <v>20</v>
      </c>
      <c r="U198" s="34" t="s">
        <v>40</v>
      </c>
      <c r="V198" s="359"/>
      <c r="W198" s="142">
        <f t="shared" si="33"/>
        <v>0</v>
      </c>
      <c r="X198" s="142">
        <v>0</v>
      </c>
      <c r="Y198" s="142">
        <f t="shared" si="34"/>
        <v>0</v>
      </c>
      <c r="Z198" s="142">
        <v>0</v>
      </c>
      <c r="AA198" s="143">
        <f t="shared" si="35"/>
        <v>0</v>
      </c>
    </row>
    <row r="199" spans="2:27" s="1" customFormat="1" x14ac:dyDescent="0.3">
      <c r="B199" s="30"/>
      <c r="C199" s="144">
        <v>54</v>
      </c>
      <c r="D199" s="137" t="s">
        <v>141</v>
      </c>
      <c r="E199" s="138" t="s">
        <v>259</v>
      </c>
      <c r="F199" s="432" t="s">
        <v>552</v>
      </c>
      <c r="G199" s="432"/>
      <c r="H199" s="432"/>
      <c r="I199" s="432"/>
      <c r="J199" s="139" t="s">
        <v>185</v>
      </c>
      <c r="K199" s="140">
        <v>4</v>
      </c>
      <c r="L199" s="433"/>
      <c r="M199" s="434"/>
      <c r="N199" s="435">
        <f t="shared" si="32"/>
        <v>0</v>
      </c>
      <c r="O199" s="435"/>
      <c r="P199" s="435"/>
      <c r="Q199" s="435"/>
      <c r="R199" s="31"/>
      <c r="T199" s="141" t="s">
        <v>20</v>
      </c>
      <c r="U199" s="34" t="s">
        <v>40</v>
      </c>
      <c r="V199" s="359"/>
      <c r="W199" s="142">
        <f t="shared" si="33"/>
        <v>0</v>
      </c>
      <c r="X199" s="142">
        <v>0</v>
      </c>
      <c r="Y199" s="142">
        <f t="shared" si="34"/>
        <v>0</v>
      </c>
      <c r="Z199" s="142">
        <v>0</v>
      </c>
      <c r="AA199" s="143">
        <f t="shared" si="35"/>
        <v>0</v>
      </c>
    </row>
    <row r="200" spans="2:27" s="1" customFormat="1" x14ac:dyDescent="0.3">
      <c r="B200" s="30"/>
      <c r="C200" s="144">
        <v>55</v>
      </c>
      <c r="D200" s="137" t="s">
        <v>141</v>
      </c>
      <c r="E200" s="138" t="s">
        <v>260</v>
      </c>
      <c r="F200" s="432" t="s">
        <v>553</v>
      </c>
      <c r="G200" s="432"/>
      <c r="H200" s="432"/>
      <c r="I200" s="432"/>
      <c r="J200" s="139" t="s">
        <v>185</v>
      </c>
      <c r="K200" s="140">
        <v>6</v>
      </c>
      <c r="L200" s="433"/>
      <c r="M200" s="434"/>
      <c r="N200" s="435">
        <f t="shared" si="32"/>
        <v>0</v>
      </c>
      <c r="O200" s="435"/>
      <c r="P200" s="435"/>
      <c r="Q200" s="435"/>
      <c r="R200" s="31"/>
      <c r="T200" s="141" t="s">
        <v>20</v>
      </c>
      <c r="U200" s="34" t="s">
        <v>40</v>
      </c>
      <c r="V200" s="359"/>
      <c r="W200" s="142">
        <f t="shared" si="33"/>
        <v>0</v>
      </c>
      <c r="X200" s="142">
        <v>0</v>
      </c>
      <c r="Y200" s="142">
        <f t="shared" si="34"/>
        <v>0</v>
      </c>
      <c r="Z200" s="142">
        <v>0</v>
      </c>
      <c r="AA200" s="143">
        <f t="shared" si="35"/>
        <v>0</v>
      </c>
    </row>
    <row r="201" spans="2:27" s="1" customFormat="1" x14ac:dyDescent="0.3">
      <c r="B201" s="30"/>
      <c r="C201" s="144">
        <v>56</v>
      </c>
      <c r="D201" s="137" t="s">
        <v>141</v>
      </c>
      <c r="E201" s="138" t="s">
        <v>261</v>
      </c>
      <c r="F201" s="432" t="s">
        <v>558</v>
      </c>
      <c r="G201" s="432"/>
      <c r="H201" s="432"/>
      <c r="I201" s="432"/>
      <c r="J201" s="139" t="s">
        <v>181</v>
      </c>
      <c r="K201" s="140">
        <v>4</v>
      </c>
      <c r="L201" s="433"/>
      <c r="M201" s="434"/>
      <c r="N201" s="435">
        <f t="shared" ref="N201" si="36">ROUND(L201*K201,2)</f>
        <v>0</v>
      </c>
      <c r="O201" s="435"/>
      <c r="P201" s="435"/>
      <c r="Q201" s="435"/>
      <c r="R201" s="31"/>
      <c r="T201" s="141" t="s">
        <v>20</v>
      </c>
      <c r="U201" s="34" t="s">
        <v>40</v>
      </c>
      <c r="V201" s="359"/>
      <c r="W201" s="142">
        <f t="shared" si="33"/>
        <v>0</v>
      </c>
      <c r="X201" s="142">
        <v>0</v>
      </c>
      <c r="Y201" s="142">
        <f t="shared" si="34"/>
        <v>0</v>
      </c>
      <c r="Z201" s="142">
        <v>0</v>
      </c>
      <c r="AA201" s="143">
        <f t="shared" si="35"/>
        <v>0</v>
      </c>
    </row>
    <row r="202" spans="2:27" s="1" customFormat="1" ht="14.25" thickBot="1" x14ac:dyDescent="0.35">
      <c r="B202" s="48"/>
      <c r="C202" s="367" t="s">
        <v>34</v>
      </c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50"/>
    </row>
  </sheetData>
  <mergeCells count="262">
    <mergeCell ref="F146:I146"/>
    <mergeCell ref="L146:M146"/>
    <mergeCell ref="N146:Q146"/>
    <mergeCell ref="O10:P10"/>
    <mergeCell ref="O11:P11"/>
    <mergeCell ref="O13:P13"/>
    <mergeCell ref="E14:L14"/>
    <mergeCell ref="O14:P14"/>
    <mergeCell ref="O16:P16"/>
    <mergeCell ref="H33:J33"/>
    <mergeCell ref="M33:P33"/>
    <mergeCell ref="F78:P78"/>
    <mergeCell ref="M80:P80"/>
    <mergeCell ref="M82:Q82"/>
    <mergeCell ref="M83:Q83"/>
    <mergeCell ref="C85:G85"/>
    <mergeCell ref="N85:Q85"/>
    <mergeCell ref="H34:J34"/>
    <mergeCell ref="M34:P34"/>
    <mergeCell ref="H35:J35"/>
    <mergeCell ref="M35:P35"/>
    <mergeCell ref="L37:P37"/>
    <mergeCell ref="C76:Q76"/>
    <mergeCell ref="N93:Q93"/>
    <mergeCell ref="H1:K1"/>
    <mergeCell ref="C2:Q2"/>
    <mergeCell ref="C4:Q4"/>
    <mergeCell ref="O8:P8"/>
    <mergeCell ref="M29:P29"/>
    <mergeCell ref="H31:J31"/>
    <mergeCell ref="M31:P31"/>
    <mergeCell ref="H32:J32"/>
    <mergeCell ref="M32:P32"/>
    <mergeCell ref="O17:P17"/>
    <mergeCell ref="O19:P19"/>
    <mergeCell ref="O20:P20"/>
    <mergeCell ref="E23:L23"/>
    <mergeCell ref="M26:P26"/>
    <mergeCell ref="M27:P27"/>
    <mergeCell ref="F6:N6"/>
    <mergeCell ref="N94:Q94"/>
    <mergeCell ref="N95:Q95"/>
    <mergeCell ref="N96:Q96"/>
    <mergeCell ref="N97:Q97"/>
    <mergeCell ref="N98:Q98"/>
    <mergeCell ref="N87:Q87"/>
    <mergeCell ref="N88:Q88"/>
    <mergeCell ref="N89:Q89"/>
    <mergeCell ref="N90:Q90"/>
    <mergeCell ref="N91:Q91"/>
    <mergeCell ref="N92:Q92"/>
    <mergeCell ref="N105:Q105"/>
    <mergeCell ref="D106:H106"/>
    <mergeCell ref="N106:Q106"/>
    <mergeCell ref="D107:H107"/>
    <mergeCell ref="N107:Q107"/>
    <mergeCell ref="N99:Q99"/>
    <mergeCell ref="N100:Q100"/>
    <mergeCell ref="N101:Q101"/>
    <mergeCell ref="N102:Q102"/>
    <mergeCell ref="N103:Q103"/>
    <mergeCell ref="N110:Q110"/>
    <mergeCell ref="L112:Q112"/>
    <mergeCell ref="C118:Q118"/>
    <mergeCell ref="F120:P120"/>
    <mergeCell ref="M122:P122"/>
    <mergeCell ref="M124:Q124"/>
    <mergeCell ref="D108:H108"/>
    <mergeCell ref="N108:Q108"/>
    <mergeCell ref="D109:H109"/>
    <mergeCell ref="N109:Q109"/>
    <mergeCell ref="N130:Q130"/>
    <mergeCell ref="F131:I131"/>
    <mergeCell ref="L131:M131"/>
    <mergeCell ref="N131:Q131"/>
    <mergeCell ref="M125:Q125"/>
    <mergeCell ref="F127:I127"/>
    <mergeCell ref="L127:M127"/>
    <mergeCell ref="N127:Q127"/>
    <mergeCell ref="N128:Q128"/>
    <mergeCell ref="N129:Q129"/>
    <mergeCell ref="F134:I134"/>
    <mergeCell ref="L134:M134"/>
    <mergeCell ref="N134:Q134"/>
    <mergeCell ref="F135:I135"/>
    <mergeCell ref="L135:M135"/>
    <mergeCell ref="N135:Q135"/>
    <mergeCell ref="F132:I132"/>
    <mergeCell ref="L132:M132"/>
    <mergeCell ref="N132:Q132"/>
    <mergeCell ref="F133:I133"/>
    <mergeCell ref="L133:M133"/>
    <mergeCell ref="N133:Q133"/>
    <mergeCell ref="F138:I138"/>
    <mergeCell ref="L138:M138"/>
    <mergeCell ref="N138:Q138"/>
    <mergeCell ref="N139:Q139"/>
    <mergeCell ref="F140:I140"/>
    <mergeCell ref="L140:M140"/>
    <mergeCell ref="N140:Q140"/>
    <mergeCell ref="F136:I136"/>
    <mergeCell ref="L136:M136"/>
    <mergeCell ref="N136:Q136"/>
    <mergeCell ref="F137:I137"/>
    <mergeCell ref="L137:M137"/>
    <mergeCell ref="N137:Q137"/>
    <mergeCell ref="F143:I143"/>
    <mergeCell ref="L143:M143"/>
    <mergeCell ref="N143:Q143"/>
    <mergeCell ref="N144:Q144"/>
    <mergeCell ref="F145:I145"/>
    <mergeCell ref="L145:M145"/>
    <mergeCell ref="N145:Q145"/>
    <mergeCell ref="F141:I141"/>
    <mergeCell ref="L141:M141"/>
    <mergeCell ref="N141:Q141"/>
    <mergeCell ref="F142:I142"/>
    <mergeCell ref="L142:M142"/>
    <mergeCell ref="N142:Q142"/>
    <mergeCell ref="N151:Q151"/>
    <mergeCell ref="F152:I152"/>
    <mergeCell ref="L152:M152"/>
    <mergeCell ref="N152:Q152"/>
    <mergeCell ref="F153:I153"/>
    <mergeCell ref="L153:M153"/>
    <mergeCell ref="N153:Q153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6:I156"/>
    <mergeCell ref="L156:M156"/>
    <mergeCell ref="N156:Q156"/>
    <mergeCell ref="F155:I155"/>
    <mergeCell ref="L155:M155"/>
    <mergeCell ref="N155:Q155"/>
    <mergeCell ref="F154:I154"/>
    <mergeCell ref="L154:M154"/>
    <mergeCell ref="N154:Q154"/>
    <mergeCell ref="F163:I163"/>
    <mergeCell ref="L163:M163"/>
    <mergeCell ref="N163:Q163"/>
    <mergeCell ref="N160:Q160"/>
    <mergeCell ref="F161:I161"/>
    <mergeCell ref="L161:M161"/>
    <mergeCell ref="N161:Q161"/>
    <mergeCell ref="N162:Q162"/>
    <mergeCell ref="N157:Q157"/>
    <mergeCell ref="F158:I158"/>
    <mergeCell ref="L158:M158"/>
    <mergeCell ref="N158:Q158"/>
    <mergeCell ref="F159:I159"/>
    <mergeCell ref="L159:M159"/>
    <mergeCell ref="N159:Q159"/>
    <mergeCell ref="F164:I164"/>
    <mergeCell ref="L164:M164"/>
    <mergeCell ref="N164:Q164"/>
    <mergeCell ref="F167:I167"/>
    <mergeCell ref="L167:M167"/>
    <mergeCell ref="N167:Q167"/>
    <mergeCell ref="F166:I166"/>
    <mergeCell ref="L166:M166"/>
    <mergeCell ref="N166:Q166"/>
    <mergeCell ref="N168:Q168"/>
    <mergeCell ref="F169:I169"/>
    <mergeCell ref="L169:M169"/>
    <mergeCell ref="N169:Q169"/>
    <mergeCell ref="F170:I170"/>
    <mergeCell ref="L170:M170"/>
    <mergeCell ref="N170:Q170"/>
    <mergeCell ref="N165:Q165"/>
    <mergeCell ref="F165:I165"/>
    <mergeCell ref="L165:M165"/>
    <mergeCell ref="N173:Q173"/>
    <mergeCell ref="F174:I174"/>
    <mergeCell ref="L174:M174"/>
    <mergeCell ref="N174:Q174"/>
    <mergeCell ref="N175:Q175"/>
    <mergeCell ref="N176:Q176"/>
    <mergeCell ref="F171:I171"/>
    <mergeCell ref="L171:M171"/>
    <mergeCell ref="N171:Q171"/>
    <mergeCell ref="F172:I172"/>
    <mergeCell ref="L172:M172"/>
    <mergeCell ref="N172:Q172"/>
    <mergeCell ref="N178:Q178"/>
    <mergeCell ref="F179:I179"/>
    <mergeCell ref="L179:M179"/>
    <mergeCell ref="N179:Q179"/>
    <mergeCell ref="F180:I180"/>
    <mergeCell ref="L180:M180"/>
    <mergeCell ref="N180:Q180"/>
    <mergeCell ref="F177:I177"/>
    <mergeCell ref="L177:M177"/>
    <mergeCell ref="N177:Q177"/>
    <mergeCell ref="N183:Q183"/>
    <mergeCell ref="F184:I184"/>
    <mergeCell ref="L184:M184"/>
    <mergeCell ref="N184:Q184"/>
    <mergeCell ref="F185:I185"/>
    <mergeCell ref="L185:M185"/>
    <mergeCell ref="N185:Q185"/>
    <mergeCell ref="F181:I181"/>
    <mergeCell ref="L181:M181"/>
    <mergeCell ref="N181:Q181"/>
    <mergeCell ref="F182:I182"/>
    <mergeCell ref="L182:M182"/>
    <mergeCell ref="N182:Q182"/>
    <mergeCell ref="F188:I188"/>
    <mergeCell ref="L188:M188"/>
    <mergeCell ref="N188:Q188"/>
    <mergeCell ref="F189:I189"/>
    <mergeCell ref="L189:M189"/>
    <mergeCell ref="N189:Q189"/>
    <mergeCell ref="F186:I186"/>
    <mergeCell ref="L186:M186"/>
    <mergeCell ref="N186:Q186"/>
    <mergeCell ref="F187:I187"/>
    <mergeCell ref="L187:M187"/>
    <mergeCell ref="N187:Q187"/>
    <mergeCell ref="N192:Q192"/>
    <mergeCell ref="F193:I193"/>
    <mergeCell ref="L193:M193"/>
    <mergeCell ref="N193:Q193"/>
    <mergeCell ref="F190:I190"/>
    <mergeCell ref="L190:M190"/>
    <mergeCell ref="N190:Q190"/>
    <mergeCell ref="F191:I191"/>
    <mergeCell ref="L191:M191"/>
    <mergeCell ref="N191:Q191"/>
    <mergeCell ref="AL146:AO146"/>
    <mergeCell ref="S2:AC2"/>
    <mergeCell ref="F200:I200"/>
    <mergeCell ref="L200:M200"/>
    <mergeCell ref="N200:Q200"/>
    <mergeCell ref="F201:I201"/>
    <mergeCell ref="L201:M201"/>
    <mergeCell ref="N201:Q201"/>
    <mergeCell ref="F198:I198"/>
    <mergeCell ref="L198:M198"/>
    <mergeCell ref="N198:Q198"/>
    <mergeCell ref="F199:I199"/>
    <mergeCell ref="L199:M199"/>
    <mergeCell ref="N199:Q199"/>
    <mergeCell ref="N194:Q194"/>
    <mergeCell ref="F195:I195"/>
    <mergeCell ref="L195:M195"/>
    <mergeCell ref="N195:Q195"/>
    <mergeCell ref="N196:Q196"/>
    <mergeCell ref="F197:I197"/>
    <mergeCell ref="L197:M197"/>
    <mergeCell ref="N197:Q197"/>
    <mergeCell ref="F192:I192"/>
    <mergeCell ref="L192:M192"/>
  </mergeCells>
  <dataValidations count="2">
    <dataValidation type="list" allowBlank="1" showInputMessage="1" showErrorMessage="1" error="Povoleny jsou hodnoty základní, snížená, zákl. přenesená, sníž. přenesená, nulová." sqref="U202">
      <formula1>"základní, snížená, zákl. přenesená, sníž. přenesená, nulová"</formula1>
    </dataValidation>
    <dataValidation type="list" allowBlank="1" showInputMessage="1" showErrorMessage="1" error="Povoleny jsou hodnoty K, M." sqref="D202">
      <formula1>"K, M"</formula1>
    </dataValidation>
  </dataValidations>
  <hyperlinks>
    <hyperlink ref="F1:G1" location="C2" display="1) Krycí list rozpočtu"/>
    <hyperlink ref="H1:K1" location="C85" display="2) Rekapitulace rozpočtu"/>
    <hyperlink ref="L1" location="C130" display="3) Rozpočet"/>
    <hyperlink ref="S1:T1" location="'Rekapitulace stavby'!C2" display="Rekapitulace stavby"/>
  </hyperlinks>
  <pageMargins left="0.7" right="0.7" top="0.75" bottom="0.75" header="0.3" footer="0.3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T149"/>
  <sheetViews>
    <sheetView topLeftCell="A93" workbookViewId="0">
      <selection activeCell="I89" sqref="I89:I146"/>
    </sheetView>
  </sheetViews>
  <sheetFormatPr defaultColWidth="12" defaultRowHeight="13.5" x14ac:dyDescent="0.3"/>
  <cols>
    <col min="1" max="1" width="3" style="150" customWidth="1"/>
    <col min="2" max="2" width="2.1640625" style="150" customWidth="1"/>
    <col min="3" max="3" width="5.33203125" style="150" customWidth="1"/>
    <col min="4" max="4" width="5.5" style="150" customWidth="1"/>
    <col min="5" max="5" width="13.33203125" style="150" customWidth="1"/>
    <col min="6" max="6" width="68.33203125" style="150" customWidth="1"/>
    <col min="7" max="7" width="11.1640625" style="150" customWidth="1"/>
    <col min="8" max="8" width="14.33203125" style="150" customWidth="1"/>
    <col min="9" max="9" width="16.33203125" style="150" customWidth="1"/>
    <col min="10" max="10" width="20.33203125" style="150" customWidth="1"/>
    <col min="11" max="11" width="5.83203125" style="150" customWidth="1"/>
    <col min="12" max="18" width="0" style="150" hidden="1" customWidth="1"/>
    <col min="19" max="19" width="10.5" style="150" hidden="1" customWidth="1"/>
    <col min="20" max="20" width="38.1640625" style="150" hidden="1" customWidth="1"/>
    <col min="21" max="21" width="21" style="150" hidden="1" customWidth="1"/>
    <col min="22" max="22" width="15.83203125" style="150" hidden="1" customWidth="1"/>
    <col min="23" max="23" width="21" style="150" hidden="1" customWidth="1"/>
    <col min="24" max="24" width="15.83203125" style="150" hidden="1" customWidth="1"/>
    <col min="25" max="25" width="19.33203125" style="150" hidden="1" customWidth="1"/>
    <col min="26" max="26" width="14.1640625" style="150" hidden="1" customWidth="1"/>
    <col min="27" max="27" width="19.33203125" style="150" hidden="1" customWidth="1"/>
    <col min="28" max="28" width="21" style="150" hidden="1" customWidth="1"/>
    <col min="29" max="29" width="14.1640625" style="150" hidden="1" customWidth="1"/>
    <col min="30" max="30" width="19.33203125" style="150" hidden="1" customWidth="1"/>
    <col min="31" max="31" width="21" style="150" hidden="1" customWidth="1"/>
    <col min="32" max="70" width="0" style="150" hidden="1" customWidth="1"/>
    <col min="71" max="256" width="12" style="150"/>
    <col min="257" max="257" width="10.6640625" style="150" customWidth="1"/>
    <col min="258" max="258" width="2.1640625" style="150" customWidth="1"/>
    <col min="259" max="259" width="5.33203125" style="150" customWidth="1"/>
    <col min="260" max="260" width="5.5" style="150" customWidth="1"/>
    <col min="261" max="261" width="22" style="150" customWidth="1"/>
    <col min="262" max="262" width="96.5" style="150" customWidth="1"/>
    <col min="263" max="263" width="11.1640625" style="150" customWidth="1"/>
    <col min="264" max="264" width="14.33203125" style="150" customWidth="1"/>
    <col min="265" max="265" width="16.33203125" style="150" customWidth="1"/>
    <col min="266" max="266" width="30.1640625" style="150" customWidth="1"/>
    <col min="267" max="267" width="19.83203125" style="150" customWidth="1"/>
    <col min="268" max="268" width="12" style="150"/>
    <col min="269" max="277" width="0" style="150" hidden="1" customWidth="1"/>
    <col min="278" max="278" width="15.83203125" style="150" customWidth="1"/>
    <col min="279" max="279" width="21" style="150" customWidth="1"/>
    <col min="280" max="280" width="15.83203125" style="150" customWidth="1"/>
    <col min="281" max="281" width="19.33203125" style="150" customWidth="1"/>
    <col min="282" max="282" width="14.1640625" style="150" customWidth="1"/>
    <col min="283" max="283" width="19.33203125" style="150" customWidth="1"/>
    <col min="284" max="284" width="21" style="150" customWidth="1"/>
    <col min="285" max="285" width="14.1640625" style="150" customWidth="1"/>
    <col min="286" max="286" width="19.33203125" style="150" customWidth="1"/>
    <col min="287" max="287" width="21" style="150" customWidth="1"/>
    <col min="288" max="299" width="12" style="150"/>
    <col min="300" max="321" width="0" style="150" hidden="1" customWidth="1"/>
    <col min="322" max="512" width="12" style="150"/>
    <col min="513" max="513" width="10.6640625" style="150" customWidth="1"/>
    <col min="514" max="514" width="2.1640625" style="150" customWidth="1"/>
    <col min="515" max="515" width="5.33203125" style="150" customWidth="1"/>
    <col min="516" max="516" width="5.5" style="150" customWidth="1"/>
    <col min="517" max="517" width="22" style="150" customWidth="1"/>
    <col min="518" max="518" width="96.5" style="150" customWidth="1"/>
    <col min="519" max="519" width="11.1640625" style="150" customWidth="1"/>
    <col min="520" max="520" width="14.33203125" style="150" customWidth="1"/>
    <col min="521" max="521" width="16.33203125" style="150" customWidth="1"/>
    <col min="522" max="522" width="30.1640625" style="150" customWidth="1"/>
    <col min="523" max="523" width="19.83203125" style="150" customWidth="1"/>
    <col min="524" max="524" width="12" style="150"/>
    <col min="525" max="533" width="0" style="150" hidden="1" customWidth="1"/>
    <col min="534" max="534" width="15.83203125" style="150" customWidth="1"/>
    <col min="535" max="535" width="21" style="150" customWidth="1"/>
    <col min="536" max="536" width="15.83203125" style="150" customWidth="1"/>
    <col min="537" max="537" width="19.33203125" style="150" customWidth="1"/>
    <col min="538" max="538" width="14.1640625" style="150" customWidth="1"/>
    <col min="539" max="539" width="19.33203125" style="150" customWidth="1"/>
    <col min="540" max="540" width="21" style="150" customWidth="1"/>
    <col min="541" max="541" width="14.1640625" style="150" customWidth="1"/>
    <col min="542" max="542" width="19.33203125" style="150" customWidth="1"/>
    <col min="543" max="543" width="21" style="150" customWidth="1"/>
    <col min="544" max="555" width="12" style="150"/>
    <col min="556" max="577" width="0" style="150" hidden="1" customWidth="1"/>
    <col min="578" max="768" width="12" style="150"/>
    <col min="769" max="769" width="10.6640625" style="150" customWidth="1"/>
    <col min="770" max="770" width="2.1640625" style="150" customWidth="1"/>
    <col min="771" max="771" width="5.33203125" style="150" customWidth="1"/>
    <col min="772" max="772" width="5.5" style="150" customWidth="1"/>
    <col min="773" max="773" width="22" style="150" customWidth="1"/>
    <col min="774" max="774" width="96.5" style="150" customWidth="1"/>
    <col min="775" max="775" width="11.1640625" style="150" customWidth="1"/>
    <col min="776" max="776" width="14.33203125" style="150" customWidth="1"/>
    <col min="777" max="777" width="16.33203125" style="150" customWidth="1"/>
    <col min="778" max="778" width="30.1640625" style="150" customWidth="1"/>
    <col min="779" max="779" width="19.83203125" style="150" customWidth="1"/>
    <col min="780" max="780" width="12" style="150"/>
    <col min="781" max="789" width="0" style="150" hidden="1" customWidth="1"/>
    <col min="790" max="790" width="15.83203125" style="150" customWidth="1"/>
    <col min="791" max="791" width="21" style="150" customWidth="1"/>
    <col min="792" max="792" width="15.83203125" style="150" customWidth="1"/>
    <col min="793" max="793" width="19.33203125" style="150" customWidth="1"/>
    <col min="794" max="794" width="14.1640625" style="150" customWidth="1"/>
    <col min="795" max="795" width="19.33203125" style="150" customWidth="1"/>
    <col min="796" max="796" width="21" style="150" customWidth="1"/>
    <col min="797" max="797" width="14.1640625" style="150" customWidth="1"/>
    <col min="798" max="798" width="19.33203125" style="150" customWidth="1"/>
    <col min="799" max="799" width="21" style="150" customWidth="1"/>
    <col min="800" max="811" width="12" style="150"/>
    <col min="812" max="833" width="0" style="150" hidden="1" customWidth="1"/>
    <col min="834" max="1024" width="12" style="150"/>
    <col min="1025" max="1025" width="10.6640625" style="150" customWidth="1"/>
    <col min="1026" max="1026" width="2.1640625" style="150" customWidth="1"/>
    <col min="1027" max="1027" width="5.33203125" style="150" customWidth="1"/>
    <col min="1028" max="1028" width="5.5" style="150" customWidth="1"/>
    <col min="1029" max="1029" width="22" style="150" customWidth="1"/>
    <col min="1030" max="1030" width="96.5" style="150" customWidth="1"/>
    <col min="1031" max="1031" width="11.1640625" style="150" customWidth="1"/>
    <col min="1032" max="1032" width="14.33203125" style="150" customWidth="1"/>
    <col min="1033" max="1033" width="16.33203125" style="150" customWidth="1"/>
    <col min="1034" max="1034" width="30.1640625" style="150" customWidth="1"/>
    <col min="1035" max="1035" width="19.83203125" style="150" customWidth="1"/>
    <col min="1036" max="1036" width="12" style="150"/>
    <col min="1037" max="1045" width="0" style="150" hidden="1" customWidth="1"/>
    <col min="1046" max="1046" width="15.83203125" style="150" customWidth="1"/>
    <col min="1047" max="1047" width="21" style="150" customWidth="1"/>
    <col min="1048" max="1048" width="15.83203125" style="150" customWidth="1"/>
    <col min="1049" max="1049" width="19.33203125" style="150" customWidth="1"/>
    <col min="1050" max="1050" width="14.1640625" style="150" customWidth="1"/>
    <col min="1051" max="1051" width="19.33203125" style="150" customWidth="1"/>
    <col min="1052" max="1052" width="21" style="150" customWidth="1"/>
    <col min="1053" max="1053" width="14.1640625" style="150" customWidth="1"/>
    <col min="1054" max="1054" width="19.33203125" style="150" customWidth="1"/>
    <col min="1055" max="1055" width="21" style="150" customWidth="1"/>
    <col min="1056" max="1067" width="12" style="150"/>
    <col min="1068" max="1089" width="0" style="150" hidden="1" customWidth="1"/>
    <col min="1090" max="1280" width="12" style="150"/>
    <col min="1281" max="1281" width="10.6640625" style="150" customWidth="1"/>
    <col min="1282" max="1282" width="2.1640625" style="150" customWidth="1"/>
    <col min="1283" max="1283" width="5.33203125" style="150" customWidth="1"/>
    <col min="1284" max="1284" width="5.5" style="150" customWidth="1"/>
    <col min="1285" max="1285" width="22" style="150" customWidth="1"/>
    <col min="1286" max="1286" width="96.5" style="150" customWidth="1"/>
    <col min="1287" max="1287" width="11.1640625" style="150" customWidth="1"/>
    <col min="1288" max="1288" width="14.33203125" style="150" customWidth="1"/>
    <col min="1289" max="1289" width="16.33203125" style="150" customWidth="1"/>
    <col min="1290" max="1290" width="30.1640625" style="150" customWidth="1"/>
    <col min="1291" max="1291" width="19.83203125" style="150" customWidth="1"/>
    <col min="1292" max="1292" width="12" style="150"/>
    <col min="1293" max="1301" width="0" style="150" hidden="1" customWidth="1"/>
    <col min="1302" max="1302" width="15.83203125" style="150" customWidth="1"/>
    <col min="1303" max="1303" width="21" style="150" customWidth="1"/>
    <col min="1304" max="1304" width="15.83203125" style="150" customWidth="1"/>
    <col min="1305" max="1305" width="19.33203125" style="150" customWidth="1"/>
    <col min="1306" max="1306" width="14.1640625" style="150" customWidth="1"/>
    <col min="1307" max="1307" width="19.33203125" style="150" customWidth="1"/>
    <col min="1308" max="1308" width="21" style="150" customWidth="1"/>
    <col min="1309" max="1309" width="14.1640625" style="150" customWidth="1"/>
    <col min="1310" max="1310" width="19.33203125" style="150" customWidth="1"/>
    <col min="1311" max="1311" width="21" style="150" customWidth="1"/>
    <col min="1312" max="1323" width="12" style="150"/>
    <col min="1324" max="1345" width="0" style="150" hidden="1" customWidth="1"/>
    <col min="1346" max="1536" width="12" style="150"/>
    <col min="1537" max="1537" width="10.6640625" style="150" customWidth="1"/>
    <col min="1538" max="1538" width="2.1640625" style="150" customWidth="1"/>
    <col min="1539" max="1539" width="5.33203125" style="150" customWidth="1"/>
    <col min="1540" max="1540" width="5.5" style="150" customWidth="1"/>
    <col min="1541" max="1541" width="22" style="150" customWidth="1"/>
    <col min="1542" max="1542" width="96.5" style="150" customWidth="1"/>
    <col min="1543" max="1543" width="11.1640625" style="150" customWidth="1"/>
    <col min="1544" max="1544" width="14.33203125" style="150" customWidth="1"/>
    <col min="1545" max="1545" width="16.33203125" style="150" customWidth="1"/>
    <col min="1546" max="1546" width="30.1640625" style="150" customWidth="1"/>
    <col min="1547" max="1547" width="19.83203125" style="150" customWidth="1"/>
    <col min="1548" max="1548" width="12" style="150"/>
    <col min="1549" max="1557" width="0" style="150" hidden="1" customWidth="1"/>
    <col min="1558" max="1558" width="15.83203125" style="150" customWidth="1"/>
    <col min="1559" max="1559" width="21" style="150" customWidth="1"/>
    <col min="1560" max="1560" width="15.83203125" style="150" customWidth="1"/>
    <col min="1561" max="1561" width="19.33203125" style="150" customWidth="1"/>
    <col min="1562" max="1562" width="14.1640625" style="150" customWidth="1"/>
    <col min="1563" max="1563" width="19.33203125" style="150" customWidth="1"/>
    <col min="1564" max="1564" width="21" style="150" customWidth="1"/>
    <col min="1565" max="1565" width="14.1640625" style="150" customWidth="1"/>
    <col min="1566" max="1566" width="19.33203125" style="150" customWidth="1"/>
    <col min="1567" max="1567" width="21" style="150" customWidth="1"/>
    <col min="1568" max="1579" width="12" style="150"/>
    <col min="1580" max="1601" width="0" style="150" hidden="1" customWidth="1"/>
    <col min="1602" max="1792" width="12" style="150"/>
    <col min="1793" max="1793" width="10.6640625" style="150" customWidth="1"/>
    <col min="1794" max="1794" width="2.1640625" style="150" customWidth="1"/>
    <col min="1795" max="1795" width="5.33203125" style="150" customWidth="1"/>
    <col min="1796" max="1796" width="5.5" style="150" customWidth="1"/>
    <col min="1797" max="1797" width="22" style="150" customWidth="1"/>
    <col min="1798" max="1798" width="96.5" style="150" customWidth="1"/>
    <col min="1799" max="1799" width="11.1640625" style="150" customWidth="1"/>
    <col min="1800" max="1800" width="14.33203125" style="150" customWidth="1"/>
    <col min="1801" max="1801" width="16.33203125" style="150" customWidth="1"/>
    <col min="1802" max="1802" width="30.1640625" style="150" customWidth="1"/>
    <col min="1803" max="1803" width="19.83203125" style="150" customWidth="1"/>
    <col min="1804" max="1804" width="12" style="150"/>
    <col min="1805" max="1813" width="0" style="150" hidden="1" customWidth="1"/>
    <col min="1814" max="1814" width="15.83203125" style="150" customWidth="1"/>
    <col min="1815" max="1815" width="21" style="150" customWidth="1"/>
    <col min="1816" max="1816" width="15.83203125" style="150" customWidth="1"/>
    <col min="1817" max="1817" width="19.33203125" style="150" customWidth="1"/>
    <col min="1818" max="1818" width="14.1640625" style="150" customWidth="1"/>
    <col min="1819" max="1819" width="19.33203125" style="150" customWidth="1"/>
    <col min="1820" max="1820" width="21" style="150" customWidth="1"/>
    <col min="1821" max="1821" width="14.1640625" style="150" customWidth="1"/>
    <col min="1822" max="1822" width="19.33203125" style="150" customWidth="1"/>
    <col min="1823" max="1823" width="21" style="150" customWidth="1"/>
    <col min="1824" max="1835" width="12" style="150"/>
    <col min="1836" max="1857" width="0" style="150" hidden="1" customWidth="1"/>
    <col min="1858" max="2048" width="12" style="150"/>
    <col min="2049" max="2049" width="10.6640625" style="150" customWidth="1"/>
    <col min="2050" max="2050" width="2.1640625" style="150" customWidth="1"/>
    <col min="2051" max="2051" width="5.33203125" style="150" customWidth="1"/>
    <col min="2052" max="2052" width="5.5" style="150" customWidth="1"/>
    <col min="2053" max="2053" width="22" style="150" customWidth="1"/>
    <col min="2054" max="2054" width="96.5" style="150" customWidth="1"/>
    <col min="2055" max="2055" width="11.1640625" style="150" customWidth="1"/>
    <col min="2056" max="2056" width="14.33203125" style="150" customWidth="1"/>
    <col min="2057" max="2057" width="16.33203125" style="150" customWidth="1"/>
    <col min="2058" max="2058" width="30.1640625" style="150" customWidth="1"/>
    <col min="2059" max="2059" width="19.83203125" style="150" customWidth="1"/>
    <col min="2060" max="2060" width="12" style="150"/>
    <col min="2061" max="2069" width="0" style="150" hidden="1" customWidth="1"/>
    <col min="2070" max="2070" width="15.83203125" style="150" customWidth="1"/>
    <col min="2071" max="2071" width="21" style="150" customWidth="1"/>
    <col min="2072" max="2072" width="15.83203125" style="150" customWidth="1"/>
    <col min="2073" max="2073" width="19.33203125" style="150" customWidth="1"/>
    <col min="2074" max="2074" width="14.1640625" style="150" customWidth="1"/>
    <col min="2075" max="2075" width="19.33203125" style="150" customWidth="1"/>
    <col min="2076" max="2076" width="21" style="150" customWidth="1"/>
    <col min="2077" max="2077" width="14.1640625" style="150" customWidth="1"/>
    <col min="2078" max="2078" width="19.33203125" style="150" customWidth="1"/>
    <col min="2079" max="2079" width="21" style="150" customWidth="1"/>
    <col min="2080" max="2091" width="12" style="150"/>
    <col min="2092" max="2113" width="0" style="150" hidden="1" customWidth="1"/>
    <col min="2114" max="2304" width="12" style="150"/>
    <col min="2305" max="2305" width="10.6640625" style="150" customWidth="1"/>
    <col min="2306" max="2306" width="2.1640625" style="150" customWidth="1"/>
    <col min="2307" max="2307" width="5.33203125" style="150" customWidth="1"/>
    <col min="2308" max="2308" width="5.5" style="150" customWidth="1"/>
    <col min="2309" max="2309" width="22" style="150" customWidth="1"/>
    <col min="2310" max="2310" width="96.5" style="150" customWidth="1"/>
    <col min="2311" max="2311" width="11.1640625" style="150" customWidth="1"/>
    <col min="2312" max="2312" width="14.33203125" style="150" customWidth="1"/>
    <col min="2313" max="2313" width="16.33203125" style="150" customWidth="1"/>
    <col min="2314" max="2314" width="30.1640625" style="150" customWidth="1"/>
    <col min="2315" max="2315" width="19.83203125" style="150" customWidth="1"/>
    <col min="2316" max="2316" width="12" style="150"/>
    <col min="2317" max="2325" width="0" style="150" hidden="1" customWidth="1"/>
    <col min="2326" max="2326" width="15.83203125" style="150" customWidth="1"/>
    <col min="2327" max="2327" width="21" style="150" customWidth="1"/>
    <col min="2328" max="2328" width="15.83203125" style="150" customWidth="1"/>
    <col min="2329" max="2329" width="19.33203125" style="150" customWidth="1"/>
    <col min="2330" max="2330" width="14.1640625" style="150" customWidth="1"/>
    <col min="2331" max="2331" width="19.33203125" style="150" customWidth="1"/>
    <col min="2332" max="2332" width="21" style="150" customWidth="1"/>
    <col min="2333" max="2333" width="14.1640625" style="150" customWidth="1"/>
    <col min="2334" max="2334" width="19.33203125" style="150" customWidth="1"/>
    <col min="2335" max="2335" width="21" style="150" customWidth="1"/>
    <col min="2336" max="2347" width="12" style="150"/>
    <col min="2348" max="2369" width="0" style="150" hidden="1" customWidth="1"/>
    <col min="2370" max="2560" width="12" style="150"/>
    <col min="2561" max="2561" width="10.6640625" style="150" customWidth="1"/>
    <col min="2562" max="2562" width="2.1640625" style="150" customWidth="1"/>
    <col min="2563" max="2563" width="5.33203125" style="150" customWidth="1"/>
    <col min="2564" max="2564" width="5.5" style="150" customWidth="1"/>
    <col min="2565" max="2565" width="22" style="150" customWidth="1"/>
    <col min="2566" max="2566" width="96.5" style="150" customWidth="1"/>
    <col min="2567" max="2567" width="11.1640625" style="150" customWidth="1"/>
    <col min="2568" max="2568" width="14.33203125" style="150" customWidth="1"/>
    <col min="2569" max="2569" width="16.33203125" style="150" customWidth="1"/>
    <col min="2570" max="2570" width="30.1640625" style="150" customWidth="1"/>
    <col min="2571" max="2571" width="19.83203125" style="150" customWidth="1"/>
    <col min="2572" max="2572" width="12" style="150"/>
    <col min="2573" max="2581" width="0" style="150" hidden="1" customWidth="1"/>
    <col min="2582" max="2582" width="15.83203125" style="150" customWidth="1"/>
    <col min="2583" max="2583" width="21" style="150" customWidth="1"/>
    <col min="2584" max="2584" width="15.83203125" style="150" customWidth="1"/>
    <col min="2585" max="2585" width="19.33203125" style="150" customWidth="1"/>
    <col min="2586" max="2586" width="14.1640625" style="150" customWidth="1"/>
    <col min="2587" max="2587" width="19.33203125" style="150" customWidth="1"/>
    <col min="2588" max="2588" width="21" style="150" customWidth="1"/>
    <col min="2589" max="2589" width="14.1640625" style="150" customWidth="1"/>
    <col min="2590" max="2590" width="19.33203125" style="150" customWidth="1"/>
    <col min="2591" max="2591" width="21" style="150" customWidth="1"/>
    <col min="2592" max="2603" width="12" style="150"/>
    <col min="2604" max="2625" width="0" style="150" hidden="1" customWidth="1"/>
    <col min="2626" max="2816" width="12" style="150"/>
    <col min="2817" max="2817" width="10.6640625" style="150" customWidth="1"/>
    <col min="2818" max="2818" width="2.1640625" style="150" customWidth="1"/>
    <col min="2819" max="2819" width="5.33203125" style="150" customWidth="1"/>
    <col min="2820" max="2820" width="5.5" style="150" customWidth="1"/>
    <col min="2821" max="2821" width="22" style="150" customWidth="1"/>
    <col min="2822" max="2822" width="96.5" style="150" customWidth="1"/>
    <col min="2823" max="2823" width="11.1640625" style="150" customWidth="1"/>
    <col min="2824" max="2824" width="14.33203125" style="150" customWidth="1"/>
    <col min="2825" max="2825" width="16.33203125" style="150" customWidth="1"/>
    <col min="2826" max="2826" width="30.1640625" style="150" customWidth="1"/>
    <col min="2827" max="2827" width="19.83203125" style="150" customWidth="1"/>
    <col min="2828" max="2828" width="12" style="150"/>
    <col min="2829" max="2837" width="0" style="150" hidden="1" customWidth="1"/>
    <col min="2838" max="2838" width="15.83203125" style="150" customWidth="1"/>
    <col min="2839" max="2839" width="21" style="150" customWidth="1"/>
    <col min="2840" max="2840" width="15.83203125" style="150" customWidth="1"/>
    <col min="2841" max="2841" width="19.33203125" style="150" customWidth="1"/>
    <col min="2842" max="2842" width="14.1640625" style="150" customWidth="1"/>
    <col min="2843" max="2843" width="19.33203125" style="150" customWidth="1"/>
    <col min="2844" max="2844" width="21" style="150" customWidth="1"/>
    <col min="2845" max="2845" width="14.1640625" style="150" customWidth="1"/>
    <col min="2846" max="2846" width="19.33203125" style="150" customWidth="1"/>
    <col min="2847" max="2847" width="21" style="150" customWidth="1"/>
    <col min="2848" max="2859" width="12" style="150"/>
    <col min="2860" max="2881" width="0" style="150" hidden="1" customWidth="1"/>
    <col min="2882" max="3072" width="12" style="150"/>
    <col min="3073" max="3073" width="10.6640625" style="150" customWidth="1"/>
    <col min="3074" max="3074" width="2.1640625" style="150" customWidth="1"/>
    <col min="3075" max="3075" width="5.33203125" style="150" customWidth="1"/>
    <col min="3076" max="3076" width="5.5" style="150" customWidth="1"/>
    <col min="3077" max="3077" width="22" style="150" customWidth="1"/>
    <col min="3078" max="3078" width="96.5" style="150" customWidth="1"/>
    <col min="3079" max="3079" width="11.1640625" style="150" customWidth="1"/>
    <col min="3080" max="3080" width="14.33203125" style="150" customWidth="1"/>
    <col min="3081" max="3081" width="16.33203125" style="150" customWidth="1"/>
    <col min="3082" max="3082" width="30.1640625" style="150" customWidth="1"/>
    <col min="3083" max="3083" width="19.83203125" style="150" customWidth="1"/>
    <col min="3084" max="3084" width="12" style="150"/>
    <col min="3085" max="3093" width="0" style="150" hidden="1" customWidth="1"/>
    <col min="3094" max="3094" width="15.83203125" style="150" customWidth="1"/>
    <col min="3095" max="3095" width="21" style="150" customWidth="1"/>
    <col min="3096" max="3096" width="15.83203125" style="150" customWidth="1"/>
    <col min="3097" max="3097" width="19.33203125" style="150" customWidth="1"/>
    <col min="3098" max="3098" width="14.1640625" style="150" customWidth="1"/>
    <col min="3099" max="3099" width="19.33203125" style="150" customWidth="1"/>
    <col min="3100" max="3100" width="21" style="150" customWidth="1"/>
    <col min="3101" max="3101" width="14.1640625" style="150" customWidth="1"/>
    <col min="3102" max="3102" width="19.33203125" style="150" customWidth="1"/>
    <col min="3103" max="3103" width="21" style="150" customWidth="1"/>
    <col min="3104" max="3115" width="12" style="150"/>
    <col min="3116" max="3137" width="0" style="150" hidden="1" customWidth="1"/>
    <col min="3138" max="3328" width="12" style="150"/>
    <col min="3329" max="3329" width="10.6640625" style="150" customWidth="1"/>
    <col min="3330" max="3330" width="2.1640625" style="150" customWidth="1"/>
    <col min="3331" max="3331" width="5.33203125" style="150" customWidth="1"/>
    <col min="3332" max="3332" width="5.5" style="150" customWidth="1"/>
    <col min="3333" max="3333" width="22" style="150" customWidth="1"/>
    <col min="3334" max="3334" width="96.5" style="150" customWidth="1"/>
    <col min="3335" max="3335" width="11.1640625" style="150" customWidth="1"/>
    <col min="3336" max="3336" width="14.33203125" style="150" customWidth="1"/>
    <col min="3337" max="3337" width="16.33203125" style="150" customWidth="1"/>
    <col min="3338" max="3338" width="30.1640625" style="150" customWidth="1"/>
    <col min="3339" max="3339" width="19.83203125" style="150" customWidth="1"/>
    <col min="3340" max="3340" width="12" style="150"/>
    <col min="3341" max="3349" width="0" style="150" hidden="1" customWidth="1"/>
    <col min="3350" max="3350" width="15.83203125" style="150" customWidth="1"/>
    <col min="3351" max="3351" width="21" style="150" customWidth="1"/>
    <col min="3352" max="3352" width="15.83203125" style="150" customWidth="1"/>
    <col min="3353" max="3353" width="19.33203125" style="150" customWidth="1"/>
    <col min="3354" max="3354" width="14.1640625" style="150" customWidth="1"/>
    <col min="3355" max="3355" width="19.33203125" style="150" customWidth="1"/>
    <col min="3356" max="3356" width="21" style="150" customWidth="1"/>
    <col min="3357" max="3357" width="14.1640625" style="150" customWidth="1"/>
    <col min="3358" max="3358" width="19.33203125" style="150" customWidth="1"/>
    <col min="3359" max="3359" width="21" style="150" customWidth="1"/>
    <col min="3360" max="3371" width="12" style="150"/>
    <col min="3372" max="3393" width="0" style="150" hidden="1" customWidth="1"/>
    <col min="3394" max="3584" width="12" style="150"/>
    <col min="3585" max="3585" width="10.6640625" style="150" customWidth="1"/>
    <col min="3586" max="3586" width="2.1640625" style="150" customWidth="1"/>
    <col min="3587" max="3587" width="5.33203125" style="150" customWidth="1"/>
    <col min="3588" max="3588" width="5.5" style="150" customWidth="1"/>
    <col min="3589" max="3589" width="22" style="150" customWidth="1"/>
    <col min="3590" max="3590" width="96.5" style="150" customWidth="1"/>
    <col min="3591" max="3591" width="11.1640625" style="150" customWidth="1"/>
    <col min="3592" max="3592" width="14.33203125" style="150" customWidth="1"/>
    <col min="3593" max="3593" width="16.33203125" style="150" customWidth="1"/>
    <col min="3594" max="3594" width="30.1640625" style="150" customWidth="1"/>
    <col min="3595" max="3595" width="19.83203125" style="150" customWidth="1"/>
    <col min="3596" max="3596" width="12" style="150"/>
    <col min="3597" max="3605" width="0" style="150" hidden="1" customWidth="1"/>
    <col min="3606" max="3606" width="15.83203125" style="150" customWidth="1"/>
    <col min="3607" max="3607" width="21" style="150" customWidth="1"/>
    <col min="3608" max="3608" width="15.83203125" style="150" customWidth="1"/>
    <col min="3609" max="3609" width="19.33203125" style="150" customWidth="1"/>
    <col min="3610" max="3610" width="14.1640625" style="150" customWidth="1"/>
    <col min="3611" max="3611" width="19.33203125" style="150" customWidth="1"/>
    <col min="3612" max="3612" width="21" style="150" customWidth="1"/>
    <col min="3613" max="3613" width="14.1640625" style="150" customWidth="1"/>
    <col min="3614" max="3614" width="19.33203125" style="150" customWidth="1"/>
    <col min="3615" max="3615" width="21" style="150" customWidth="1"/>
    <col min="3616" max="3627" width="12" style="150"/>
    <col min="3628" max="3649" width="0" style="150" hidden="1" customWidth="1"/>
    <col min="3650" max="3840" width="12" style="150"/>
    <col min="3841" max="3841" width="10.6640625" style="150" customWidth="1"/>
    <col min="3842" max="3842" width="2.1640625" style="150" customWidth="1"/>
    <col min="3843" max="3843" width="5.33203125" style="150" customWidth="1"/>
    <col min="3844" max="3844" width="5.5" style="150" customWidth="1"/>
    <col min="3845" max="3845" width="22" style="150" customWidth="1"/>
    <col min="3846" max="3846" width="96.5" style="150" customWidth="1"/>
    <col min="3847" max="3847" width="11.1640625" style="150" customWidth="1"/>
    <col min="3848" max="3848" width="14.33203125" style="150" customWidth="1"/>
    <col min="3849" max="3849" width="16.33203125" style="150" customWidth="1"/>
    <col min="3850" max="3850" width="30.1640625" style="150" customWidth="1"/>
    <col min="3851" max="3851" width="19.83203125" style="150" customWidth="1"/>
    <col min="3852" max="3852" width="12" style="150"/>
    <col min="3853" max="3861" width="0" style="150" hidden="1" customWidth="1"/>
    <col min="3862" max="3862" width="15.83203125" style="150" customWidth="1"/>
    <col min="3863" max="3863" width="21" style="150" customWidth="1"/>
    <col min="3864" max="3864" width="15.83203125" style="150" customWidth="1"/>
    <col min="3865" max="3865" width="19.33203125" style="150" customWidth="1"/>
    <col min="3866" max="3866" width="14.1640625" style="150" customWidth="1"/>
    <col min="3867" max="3867" width="19.33203125" style="150" customWidth="1"/>
    <col min="3868" max="3868" width="21" style="150" customWidth="1"/>
    <col min="3869" max="3869" width="14.1640625" style="150" customWidth="1"/>
    <col min="3870" max="3870" width="19.33203125" style="150" customWidth="1"/>
    <col min="3871" max="3871" width="21" style="150" customWidth="1"/>
    <col min="3872" max="3883" width="12" style="150"/>
    <col min="3884" max="3905" width="0" style="150" hidden="1" customWidth="1"/>
    <col min="3906" max="4096" width="12" style="150"/>
    <col min="4097" max="4097" width="10.6640625" style="150" customWidth="1"/>
    <col min="4098" max="4098" width="2.1640625" style="150" customWidth="1"/>
    <col min="4099" max="4099" width="5.33203125" style="150" customWidth="1"/>
    <col min="4100" max="4100" width="5.5" style="150" customWidth="1"/>
    <col min="4101" max="4101" width="22" style="150" customWidth="1"/>
    <col min="4102" max="4102" width="96.5" style="150" customWidth="1"/>
    <col min="4103" max="4103" width="11.1640625" style="150" customWidth="1"/>
    <col min="4104" max="4104" width="14.33203125" style="150" customWidth="1"/>
    <col min="4105" max="4105" width="16.33203125" style="150" customWidth="1"/>
    <col min="4106" max="4106" width="30.1640625" style="150" customWidth="1"/>
    <col min="4107" max="4107" width="19.83203125" style="150" customWidth="1"/>
    <col min="4108" max="4108" width="12" style="150"/>
    <col min="4109" max="4117" width="0" style="150" hidden="1" customWidth="1"/>
    <col min="4118" max="4118" width="15.83203125" style="150" customWidth="1"/>
    <col min="4119" max="4119" width="21" style="150" customWidth="1"/>
    <col min="4120" max="4120" width="15.83203125" style="150" customWidth="1"/>
    <col min="4121" max="4121" width="19.33203125" style="150" customWidth="1"/>
    <col min="4122" max="4122" width="14.1640625" style="150" customWidth="1"/>
    <col min="4123" max="4123" width="19.33203125" style="150" customWidth="1"/>
    <col min="4124" max="4124" width="21" style="150" customWidth="1"/>
    <col min="4125" max="4125" width="14.1640625" style="150" customWidth="1"/>
    <col min="4126" max="4126" width="19.33203125" style="150" customWidth="1"/>
    <col min="4127" max="4127" width="21" style="150" customWidth="1"/>
    <col min="4128" max="4139" width="12" style="150"/>
    <col min="4140" max="4161" width="0" style="150" hidden="1" customWidth="1"/>
    <col min="4162" max="4352" width="12" style="150"/>
    <col min="4353" max="4353" width="10.6640625" style="150" customWidth="1"/>
    <col min="4354" max="4354" width="2.1640625" style="150" customWidth="1"/>
    <col min="4355" max="4355" width="5.33203125" style="150" customWidth="1"/>
    <col min="4356" max="4356" width="5.5" style="150" customWidth="1"/>
    <col min="4357" max="4357" width="22" style="150" customWidth="1"/>
    <col min="4358" max="4358" width="96.5" style="150" customWidth="1"/>
    <col min="4359" max="4359" width="11.1640625" style="150" customWidth="1"/>
    <col min="4360" max="4360" width="14.33203125" style="150" customWidth="1"/>
    <col min="4361" max="4361" width="16.33203125" style="150" customWidth="1"/>
    <col min="4362" max="4362" width="30.1640625" style="150" customWidth="1"/>
    <col min="4363" max="4363" width="19.83203125" style="150" customWidth="1"/>
    <col min="4364" max="4364" width="12" style="150"/>
    <col min="4365" max="4373" width="0" style="150" hidden="1" customWidth="1"/>
    <col min="4374" max="4374" width="15.83203125" style="150" customWidth="1"/>
    <col min="4375" max="4375" width="21" style="150" customWidth="1"/>
    <col min="4376" max="4376" width="15.83203125" style="150" customWidth="1"/>
    <col min="4377" max="4377" width="19.33203125" style="150" customWidth="1"/>
    <col min="4378" max="4378" width="14.1640625" style="150" customWidth="1"/>
    <col min="4379" max="4379" width="19.33203125" style="150" customWidth="1"/>
    <col min="4380" max="4380" width="21" style="150" customWidth="1"/>
    <col min="4381" max="4381" width="14.1640625" style="150" customWidth="1"/>
    <col min="4382" max="4382" width="19.33203125" style="150" customWidth="1"/>
    <col min="4383" max="4383" width="21" style="150" customWidth="1"/>
    <col min="4384" max="4395" width="12" style="150"/>
    <col min="4396" max="4417" width="0" style="150" hidden="1" customWidth="1"/>
    <col min="4418" max="4608" width="12" style="150"/>
    <col min="4609" max="4609" width="10.6640625" style="150" customWidth="1"/>
    <col min="4610" max="4610" width="2.1640625" style="150" customWidth="1"/>
    <col min="4611" max="4611" width="5.33203125" style="150" customWidth="1"/>
    <col min="4612" max="4612" width="5.5" style="150" customWidth="1"/>
    <col min="4613" max="4613" width="22" style="150" customWidth="1"/>
    <col min="4614" max="4614" width="96.5" style="150" customWidth="1"/>
    <col min="4615" max="4615" width="11.1640625" style="150" customWidth="1"/>
    <col min="4616" max="4616" width="14.33203125" style="150" customWidth="1"/>
    <col min="4617" max="4617" width="16.33203125" style="150" customWidth="1"/>
    <col min="4618" max="4618" width="30.1640625" style="150" customWidth="1"/>
    <col min="4619" max="4619" width="19.83203125" style="150" customWidth="1"/>
    <col min="4620" max="4620" width="12" style="150"/>
    <col min="4621" max="4629" width="0" style="150" hidden="1" customWidth="1"/>
    <col min="4630" max="4630" width="15.83203125" style="150" customWidth="1"/>
    <col min="4631" max="4631" width="21" style="150" customWidth="1"/>
    <col min="4632" max="4632" width="15.83203125" style="150" customWidth="1"/>
    <col min="4633" max="4633" width="19.33203125" style="150" customWidth="1"/>
    <col min="4634" max="4634" width="14.1640625" style="150" customWidth="1"/>
    <col min="4635" max="4635" width="19.33203125" style="150" customWidth="1"/>
    <col min="4636" max="4636" width="21" style="150" customWidth="1"/>
    <col min="4637" max="4637" width="14.1640625" style="150" customWidth="1"/>
    <col min="4638" max="4638" width="19.33203125" style="150" customWidth="1"/>
    <col min="4639" max="4639" width="21" style="150" customWidth="1"/>
    <col min="4640" max="4651" width="12" style="150"/>
    <col min="4652" max="4673" width="0" style="150" hidden="1" customWidth="1"/>
    <col min="4674" max="4864" width="12" style="150"/>
    <col min="4865" max="4865" width="10.6640625" style="150" customWidth="1"/>
    <col min="4866" max="4866" width="2.1640625" style="150" customWidth="1"/>
    <col min="4867" max="4867" width="5.33203125" style="150" customWidth="1"/>
    <col min="4868" max="4868" width="5.5" style="150" customWidth="1"/>
    <col min="4869" max="4869" width="22" style="150" customWidth="1"/>
    <col min="4870" max="4870" width="96.5" style="150" customWidth="1"/>
    <col min="4871" max="4871" width="11.1640625" style="150" customWidth="1"/>
    <col min="4872" max="4872" width="14.33203125" style="150" customWidth="1"/>
    <col min="4873" max="4873" width="16.33203125" style="150" customWidth="1"/>
    <col min="4874" max="4874" width="30.1640625" style="150" customWidth="1"/>
    <col min="4875" max="4875" width="19.83203125" style="150" customWidth="1"/>
    <col min="4876" max="4876" width="12" style="150"/>
    <col min="4877" max="4885" width="0" style="150" hidden="1" customWidth="1"/>
    <col min="4886" max="4886" width="15.83203125" style="150" customWidth="1"/>
    <col min="4887" max="4887" width="21" style="150" customWidth="1"/>
    <col min="4888" max="4888" width="15.83203125" style="150" customWidth="1"/>
    <col min="4889" max="4889" width="19.33203125" style="150" customWidth="1"/>
    <col min="4890" max="4890" width="14.1640625" style="150" customWidth="1"/>
    <col min="4891" max="4891" width="19.33203125" style="150" customWidth="1"/>
    <col min="4892" max="4892" width="21" style="150" customWidth="1"/>
    <col min="4893" max="4893" width="14.1640625" style="150" customWidth="1"/>
    <col min="4894" max="4894" width="19.33203125" style="150" customWidth="1"/>
    <col min="4895" max="4895" width="21" style="150" customWidth="1"/>
    <col min="4896" max="4907" width="12" style="150"/>
    <col min="4908" max="4929" width="0" style="150" hidden="1" customWidth="1"/>
    <col min="4930" max="5120" width="12" style="150"/>
    <col min="5121" max="5121" width="10.6640625" style="150" customWidth="1"/>
    <col min="5122" max="5122" width="2.1640625" style="150" customWidth="1"/>
    <col min="5123" max="5123" width="5.33203125" style="150" customWidth="1"/>
    <col min="5124" max="5124" width="5.5" style="150" customWidth="1"/>
    <col min="5125" max="5125" width="22" style="150" customWidth="1"/>
    <col min="5126" max="5126" width="96.5" style="150" customWidth="1"/>
    <col min="5127" max="5127" width="11.1640625" style="150" customWidth="1"/>
    <col min="5128" max="5128" width="14.33203125" style="150" customWidth="1"/>
    <col min="5129" max="5129" width="16.33203125" style="150" customWidth="1"/>
    <col min="5130" max="5130" width="30.1640625" style="150" customWidth="1"/>
    <col min="5131" max="5131" width="19.83203125" style="150" customWidth="1"/>
    <col min="5132" max="5132" width="12" style="150"/>
    <col min="5133" max="5141" width="0" style="150" hidden="1" customWidth="1"/>
    <col min="5142" max="5142" width="15.83203125" style="150" customWidth="1"/>
    <col min="5143" max="5143" width="21" style="150" customWidth="1"/>
    <col min="5144" max="5144" width="15.83203125" style="150" customWidth="1"/>
    <col min="5145" max="5145" width="19.33203125" style="150" customWidth="1"/>
    <col min="5146" max="5146" width="14.1640625" style="150" customWidth="1"/>
    <col min="5147" max="5147" width="19.33203125" style="150" customWidth="1"/>
    <col min="5148" max="5148" width="21" style="150" customWidth="1"/>
    <col min="5149" max="5149" width="14.1640625" style="150" customWidth="1"/>
    <col min="5150" max="5150" width="19.33203125" style="150" customWidth="1"/>
    <col min="5151" max="5151" width="21" style="150" customWidth="1"/>
    <col min="5152" max="5163" width="12" style="150"/>
    <col min="5164" max="5185" width="0" style="150" hidden="1" customWidth="1"/>
    <col min="5186" max="5376" width="12" style="150"/>
    <col min="5377" max="5377" width="10.6640625" style="150" customWidth="1"/>
    <col min="5378" max="5378" width="2.1640625" style="150" customWidth="1"/>
    <col min="5379" max="5379" width="5.33203125" style="150" customWidth="1"/>
    <col min="5380" max="5380" width="5.5" style="150" customWidth="1"/>
    <col min="5381" max="5381" width="22" style="150" customWidth="1"/>
    <col min="5382" max="5382" width="96.5" style="150" customWidth="1"/>
    <col min="5383" max="5383" width="11.1640625" style="150" customWidth="1"/>
    <col min="5384" max="5384" width="14.33203125" style="150" customWidth="1"/>
    <col min="5385" max="5385" width="16.33203125" style="150" customWidth="1"/>
    <col min="5386" max="5386" width="30.1640625" style="150" customWidth="1"/>
    <col min="5387" max="5387" width="19.83203125" style="150" customWidth="1"/>
    <col min="5388" max="5388" width="12" style="150"/>
    <col min="5389" max="5397" width="0" style="150" hidden="1" customWidth="1"/>
    <col min="5398" max="5398" width="15.83203125" style="150" customWidth="1"/>
    <col min="5399" max="5399" width="21" style="150" customWidth="1"/>
    <col min="5400" max="5400" width="15.83203125" style="150" customWidth="1"/>
    <col min="5401" max="5401" width="19.33203125" style="150" customWidth="1"/>
    <col min="5402" max="5402" width="14.1640625" style="150" customWidth="1"/>
    <col min="5403" max="5403" width="19.33203125" style="150" customWidth="1"/>
    <col min="5404" max="5404" width="21" style="150" customWidth="1"/>
    <col min="5405" max="5405" width="14.1640625" style="150" customWidth="1"/>
    <col min="5406" max="5406" width="19.33203125" style="150" customWidth="1"/>
    <col min="5407" max="5407" width="21" style="150" customWidth="1"/>
    <col min="5408" max="5419" width="12" style="150"/>
    <col min="5420" max="5441" width="0" style="150" hidden="1" customWidth="1"/>
    <col min="5442" max="5632" width="12" style="150"/>
    <col min="5633" max="5633" width="10.6640625" style="150" customWidth="1"/>
    <col min="5634" max="5634" width="2.1640625" style="150" customWidth="1"/>
    <col min="5635" max="5635" width="5.33203125" style="150" customWidth="1"/>
    <col min="5636" max="5636" width="5.5" style="150" customWidth="1"/>
    <col min="5637" max="5637" width="22" style="150" customWidth="1"/>
    <col min="5638" max="5638" width="96.5" style="150" customWidth="1"/>
    <col min="5639" max="5639" width="11.1640625" style="150" customWidth="1"/>
    <col min="5640" max="5640" width="14.33203125" style="150" customWidth="1"/>
    <col min="5641" max="5641" width="16.33203125" style="150" customWidth="1"/>
    <col min="5642" max="5642" width="30.1640625" style="150" customWidth="1"/>
    <col min="5643" max="5643" width="19.83203125" style="150" customWidth="1"/>
    <col min="5644" max="5644" width="12" style="150"/>
    <col min="5645" max="5653" width="0" style="150" hidden="1" customWidth="1"/>
    <col min="5654" max="5654" width="15.83203125" style="150" customWidth="1"/>
    <col min="5655" max="5655" width="21" style="150" customWidth="1"/>
    <col min="5656" max="5656" width="15.83203125" style="150" customWidth="1"/>
    <col min="5657" max="5657" width="19.33203125" style="150" customWidth="1"/>
    <col min="5658" max="5658" width="14.1640625" style="150" customWidth="1"/>
    <col min="5659" max="5659" width="19.33203125" style="150" customWidth="1"/>
    <col min="5660" max="5660" width="21" style="150" customWidth="1"/>
    <col min="5661" max="5661" width="14.1640625" style="150" customWidth="1"/>
    <col min="5662" max="5662" width="19.33203125" style="150" customWidth="1"/>
    <col min="5663" max="5663" width="21" style="150" customWidth="1"/>
    <col min="5664" max="5675" width="12" style="150"/>
    <col min="5676" max="5697" width="0" style="150" hidden="1" customWidth="1"/>
    <col min="5698" max="5888" width="12" style="150"/>
    <col min="5889" max="5889" width="10.6640625" style="150" customWidth="1"/>
    <col min="5890" max="5890" width="2.1640625" style="150" customWidth="1"/>
    <col min="5891" max="5891" width="5.33203125" style="150" customWidth="1"/>
    <col min="5892" max="5892" width="5.5" style="150" customWidth="1"/>
    <col min="5893" max="5893" width="22" style="150" customWidth="1"/>
    <col min="5894" max="5894" width="96.5" style="150" customWidth="1"/>
    <col min="5895" max="5895" width="11.1640625" style="150" customWidth="1"/>
    <col min="5896" max="5896" width="14.33203125" style="150" customWidth="1"/>
    <col min="5897" max="5897" width="16.33203125" style="150" customWidth="1"/>
    <col min="5898" max="5898" width="30.1640625" style="150" customWidth="1"/>
    <col min="5899" max="5899" width="19.83203125" style="150" customWidth="1"/>
    <col min="5900" max="5900" width="12" style="150"/>
    <col min="5901" max="5909" width="0" style="150" hidden="1" customWidth="1"/>
    <col min="5910" max="5910" width="15.83203125" style="150" customWidth="1"/>
    <col min="5911" max="5911" width="21" style="150" customWidth="1"/>
    <col min="5912" max="5912" width="15.83203125" style="150" customWidth="1"/>
    <col min="5913" max="5913" width="19.33203125" style="150" customWidth="1"/>
    <col min="5914" max="5914" width="14.1640625" style="150" customWidth="1"/>
    <col min="5915" max="5915" width="19.33203125" style="150" customWidth="1"/>
    <col min="5916" max="5916" width="21" style="150" customWidth="1"/>
    <col min="5917" max="5917" width="14.1640625" style="150" customWidth="1"/>
    <col min="5918" max="5918" width="19.33203125" style="150" customWidth="1"/>
    <col min="5919" max="5919" width="21" style="150" customWidth="1"/>
    <col min="5920" max="5931" width="12" style="150"/>
    <col min="5932" max="5953" width="0" style="150" hidden="1" customWidth="1"/>
    <col min="5954" max="6144" width="12" style="150"/>
    <col min="6145" max="6145" width="10.6640625" style="150" customWidth="1"/>
    <col min="6146" max="6146" width="2.1640625" style="150" customWidth="1"/>
    <col min="6147" max="6147" width="5.33203125" style="150" customWidth="1"/>
    <col min="6148" max="6148" width="5.5" style="150" customWidth="1"/>
    <col min="6149" max="6149" width="22" style="150" customWidth="1"/>
    <col min="6150" max="6150" width="96.5" style="150" customWidth="1"/>
    <col min="6151" max="6151" width="11.1640625" style="150" customWidth="1"/>
    <col min="6152" max="6152" width="14.33203125" style="150" customWidth="1"/>
    <col min="6153" max="6153" width="16.33203125" style="150" customWidth="1"/>
    <col min="6154" max="6154" width="30.1640625" style="150" customWidth="1"/>
    <col min="6155" max="6155" width="19.83203125" style="150" customWidth="1"/>
    <col min="6156" max="6156" width="12" style="150"/>
    <col min="6157" max="6165" width="0" style="150" hidden="1" customWidth="1"/>
    <col min="6166" max="6166" width="15.83203125" style="150" customWidth="1"/>
    <col min="6167" max="6167" width="21" style="150" customWidth="1"/>
    <col min="6168" max="6168" width="15.83203125" style="150" customWidth="1"/>
    <col min="6169" max="6169" width="19.33203125" style="150" customWidth="1"/>
    <col min="6170" max="6170" width="14.1640625" style="150" customWidth="1"/>
    <col min="6171" max="6171" width="19.33203125" style="150" customWidth="1"/>
    <col min="6172" max="6172" width="21" style="150" customWidth="1"/>
    <col min="6173" max="6173" width="14.1640625" style="150" customWidth="1"/>
    <col min="6174" max="6174" width="19.33203125" style="150" customWidth="1"/>
    <col min="6175" max="6175" width="21" style="150" customWidth="1"/>
    <col min="6176" max="6187" width="12" style="150"/>
    <col min="6188" max="6209" width="0" style="150" hidden="1" customWidth="1"/>
    <col min="6210" max="6400" width="12" style="150"/>
    <col min="6401" max="6401" width="10.6640625" style="150" customWidth="1"/>
    <col min="6402" max="6402" width="2.1640625" style="150" customWidth="1"/>
    <col min="6403" max="6403" width="5.33203125" style="150" customWidth="1"/>
    <col min="6404" max="6404" width="5.5" style="150" customWidth="1"/>
    <col min="6405" max="6405" width="22" style="150" customWidth="1"/>
    <col min="6406" max="6406" width="96.5" style="150" customWidth="1"/>
    <col min="6407" max="6407" width="11.1640625" style="150" customWidth="1"/>
    <col min="6408" max="6408" width="14.33203125" style="150" customWidth="1"/>
    <col min="6409" max="6409" width="16.33203125" style="150" customWidth="1"/>
    <col min="6410" max="6410" width="30.1640625" style="150" customWidth="1"/>
    <col min="6411" max="6411" width="19.83203125" style="150" customWidth="1"/>
    <col min="6412" max="6412" width="12" style="150"/>
    <col min="6413" max="6421" width="0" style="150" hidden="1" customWidth="1"/>
    <col min="6422" max="6422" width="15.83203125" style="150" customWidth="1"/>
    <col min="6423" max="6423" width="21" style="150" customWidth="1"/>
    <col min="6424" max="6424" width="15.83203125" style="150" customWidth="1"/>
    <col min="6425" max="6425" width="19.33203125" style="150" customWidth="1"/>
    <col min="6426" max="6426" width="14.1640625" style="150" customWidth="1"/>
    <col min="6427" max="6427" width="19.33203125" style="150" customWidth="1"/>
    <col min="6428" max="6428" width="21" style="150" customWidth="1"/>
    <col min="6429" max="6429" width="14.1640625" style="150" customWidth="1"/>
    <col min="6430" max="6430" width="19.33203125" style="150" customWidth="1"/>
    <col min="6431" max="6431" width="21" style="150" customWidth="1"/>
    <col min="6432" max="6443" width="12" style="150"/>
    <col min="6444" max="6465" width="0" style="150" hidden="1" customWidth="1"/>
    <col min="6466" max="6656" width="12" style="150"/>
    <col min="6657" max="6657" width="10.6640625" style="150" customWidth="1"/>
    <col min="6658" max="6658" width="2.1640625" style="150" customWidth="1"/>
    <col min="6659" max="6659" width="5.33203125" style="150" customWidth="1"/>
    <col min="6660" max="6660" width="5.5" style="150" customWidth="1"/>
    <col min="6661" max="6661" width="22" style="150" customWidth="1"/>
    <col min="6662" max="6662" width="96.5" style="150" customWidth="1"/>
    <col min="6663" max="6663" width="11.1640625" style="150" customWidth="1"/>
    <col min="6664" max="6664" width="14.33203125" style="150" customWidth="1"/>
    <col min="6665" max="6665" width="16.33203125" style="150" customWidth="1"/>
    <col min="6666" max="6666" width="30.1640625" style="150" customWidth="1"/>
    <col min="6667" max="6667" width="19.83203125" style="150" customWidth="1"/>
    <col min="6668" max="6668" width="12" style="150"/>
    <col min="6669" max="6677" width="0" style="150" hidden="1" customWidth="1"/>
    <col min="6678" max="6678" width="15.83203125" style="150" customWidth="1"/>
    <col min="6679" max="6679" width="21" style="150" customWidth="1"/>
    <col min="6680" max="6680" width="15.83203125" style="150" customWidth="1"/>
    <col min="6681" max="6681" width="19.33203125" style="150" customWidth="1"/>
    <col min="6682" max="6682" width="14.1640625" style="150" customWidth="1"/>
    <col min="6683" max="6683" width="19.33203125" style="150" customWidth="1"/>
    <col min="6684" max="6684" width="21" style="150" customWidth="1"/>
    <col min="6685" max="6685" width="14.1640625" style="150" customWidth="1"/>
    <col min="6686" max="6686" width="19.33203125" style="150" customWidth="1"/>
    <col min="6687" max="6687" width="21" style="150" customWidth="1"/>
    <col min="6688" max="6699" width="12" style="150"/>
    <col min="6700" max="6721" width="0" style="150" hidden="1" customWidth="1"/>
    <col min="6722" max="6912" width="12" style="150"/>
    <col min="6913" max="6913" width="10.6640625" style="150" customWidth="1"/>
    <col min="6914" max="6914" width="2.1640625" style="150" customWidth="1"/>
    <col min="6915" max="6915" width="5.33203125" style="150" customWidth="1"/>
    <col min="6916" max="6916" width="5.5" style="150" customWidth="1"/>
    <col min="6917" max="6917" width="22" style="150" customWidth="1"/>
    <col min="6918" max="6918" width="96.5" style="150" customWidth="1"/>
    <col min="6919" max="6919" width="11.1640625" style="150" customWidth="1"/>
    <col min="6920" max="6920" width="14.33203125" style="150" customWidth="1"/>
    <col min="6921" max="6921" width="16.33203125" style="150" customWidth="1"/>
    <col min="6922" max="6922" width="30.1640625" style="150" customWidth="1"/>
    <col min="6923" max="6923" width="19.83203125" style="150" customWidth="1"/>
    <col min="6924" max="6924" width="12" style="150"/>
    <col min="6925" max="6933" width="0" style="150" hidden="1" customWidth="1"/>
    <col min="6934" max="6934" width="15.83203125" style="150" customWidth="1"/>
    <col min="6935" max="6935" width="21" style="150" customWidth="1"/>
    <col min="6936" max="6936" width="15.83203125" style="150" customWidth="1"/>
    <col min="6937" max="6937" width="19.33203125" style="150" customWidth="1"/>
    <col min="6938" max="6938" width="14.1640625" style="150" customWidth="1"/>
    <col min="6939" max="6939" width="19.33203125" style="150" customWidth="1"/>
    <col min="6940" max="6940" width="21" style="150" customWidth="1"/>
    <col min="6941" max="6941" width="14.1640625" style="150" customWidth="1"/>
    <col min="6942" max="6942" width="19.33203125" style="150" customWidth="1"/>
    <col min="6943" max="6943" width="21" style="150" customWidth="1"/>
    <col min="6944" max="6955" width="12" style="150"/>
    <col min="6956" max="6977" width="0" style="150" hidden="1" customWidth="1"/>
    <col min="6978" max="7168" width="12" style="150"/>
    <col min="7169" max="7169" width="10.6640625" style="150" customWidth="1"/>
    <col min="7170" max="7170" width="2.1640625" style="150" customWidth="1"/>
    <col min="7171" max="7171" width="5.33203125" style="150" customWidth="1"/>
    <col min="7172" max="7172" width="5.5" style="150" customWidth="1"/>
    <col min="7173" max="7173" width="22" style="150" customWidth="1"/>
    <col min="7174" max="7174" width="96.5" style="150" customWidth="1"/>
    <col min="7175" max="7175" width="11.1640625" style="150" customWidth="1"/>
    <col min="7176" max="7176" width="14.33203125" style="150" customWidth="1"/>
    <col min="7177" max="7177" width="16.33203125" style="150" customWidth="1"/>
    <col min="7178" max="7178" width="30.1640625" style="150" customWidth="1"/>
    <col min="7179" max="7179" width="19.83203125" style="150" customWidth="1"/>
    <col min="7180" max="7180" width="12" style="150"/>
    <col min="7181" max="7189" width="0" style="150" hidden="1" customWidth="1"/>
    <col min="7190" max="7190" width="15.83203125" style="150" customWidth="1"/>
    <col min="7191" max="7191" width="21" style="150" customWidth="1"/>
    <col min="7192" max="7192" width="15.83203125" style="150" customWidth="1"/>
    <col min="7193" max="7193" width="19.33203125" style="150" customWidth="1"/>
    <col min="7194" max="7194" width="14.1640625" style="150" customWidth="1"/>
    <col min="7195" max="7195" width="19.33203125" style="150" customWidth="1"/>
    <col min="7196" max="7196" width="21" style="150" customWidth="1"/>
    <col min="7197" max="7197" width="14.1640625" style="150" customWidth="1"/>
    <col min="7198" max="7198" width="19.33203125" style="150" customWidth="1"/>
    <col min="7199" max="7199" width="21" style="150" customWidth="1"/>
    <col min="7200" max="7211" width="12" style="150"/>
    <col min="7212" max="7233" width="0" style="150" hidden="1" customWidth="1"/>
    <col min="7234" max="7424" width="12" style="150"/>
    <col min="7425" max="7425" width="10.6640625" style="150" customWidth="1"/>
    <col min="7426" max="7426" width="2.1640625" style="150" customWidth="1"/>
    <col min="7427" max="7427" width="5.33203125" style="150" customWidth="1"/>
    <col min="7428" max="7428" width="5.5" style="150" customWidth="1"/>
    <col min="7429" max="7429" width="22" style="150" customWidth="1"/>
    <col min="7430" max="7430" width="96.5" style="150" customWidth="1"/>
    <col min="7431" max="7431" width="11.1640625" style="150" customWidth="1"/>
    <col min="7432" max="7432" width="14.33203125" style="150" customWidth="1"/>
    <col min="7433" max="7433" width="16.33203125" style="150" customWidth="1"/>
    <col min="7434" max="7434" width="30.1640625" style="150" customWidth="1"/>
    <col min="7435" max="7435" width="19.83203125" style="150" customWidth="1"/>
    <col min="7436" max="7436" width="12" style="150"/>
    <col min="7437" max="7445" width="0" style="150" hidden="1" customWidth="1"/>
    <col min="7446" max="7446" width="15.83203125" style="150" customWidth="1"/>
    <col min="7447" max="7447" width="21" style="150" customWidth="1"/>
    <col min="7448" max="7448" width="15.83203125" style="150" customWidth="1"/>
    <col min="7449" max="7449" width="19.33203125" style="150" customWidth="1"/>
    <col min="7450" max="7450" width="14.1640625" style="150" customWidth="1"/>
    <col min="7451" max="7451" width="19.33203125" style="150" customWidth="1"/>
    <col min="7452" max="7452" width="21" style="150" customWidth="1"/>
    <col min="7453" max="7453" width="14.1640625" style="150" customWidth="1"/>
    <col min="7454" max="7454" width="19.33203125" style="150" customWidth="1"/>
    <col min="7455" max="7455" width="21" style="150" customWidth="1"/>
    <col min="7456" max="7467" width="12" style="150"/>
    <col min="7468" max="7489" width="0" style="150" hidden="1" customWidth="1"/>
    <col min="7490" max="7680" width="12" style="150"/>
    <col min="7681" max="7681" width="10.6640625" style="150" customWidth="1"/>
    <col min="7682" max="7682" width="2.1640625" style="150" customWidth="1"/>
    <col min="7683" max="7683" width="5.33203125" style="150" customWidth="1"/>
    <col min="7684" max="7684" width="5.5" style="150" customWidth="1"/>
    <col min="7685" max="7685" width="22" style="150" customWidth="1"/>
    <col min="7686" max="7686" width="96.5" style="150" customWidth="1"/>
    <col min="7687" max="7687" width="11.1640625" style="150" customWidth="1"/>
    <col min="7688" max="7688" width="14.33203125" style="150" customWidth="1"/>
    <col min="7689" max="7689" width="16.33203125" style="150" customWidth="1"/>
    <col min="7690" max="7690" width="30.1640625" style="150" customWidth="1"/>
    <col min="7691" max="7691" width="19.83203125" style="150" customWidth="1"/>
    <col min="7692" max="7692" width="12" style="150"/>
    <col min="7693" max="7701" width="0" style="150" hidden="1" customWidth="1"/>
    <col min="7702" max="7702" width="15.83203125" style="150" customWidth="1"/>
    <col min="7703" max="7703" width="21" style="150" customWidth="1"/>
    <col min="7704" max="7704" width="15.83203125" style="150" customWidth="1"/>
    <col min="7705" max="7705" width="19.33203125" style="150" customWidth="1"/>
    <col min="7706" max="7706" width="14.1640625" style="150" customWidth="1"/>
    <col min="7707" max="7707" width="19.33203125" style="150" customWidth="1"/>
    <col min="7708" max="7708" width="21" style="150" customWidth="1"/>
    <col min="7709" max="7709" width="14.1640625" style="150" customWidth="1"/>
    <col min="7710" max="7710" width="19.33203125" style="150" customWidth="1"/>
    <col min="7711" max="7711" width="21" style="150" customWidth="1"/>
    <col min="7712" max="7723" width="12" style="150"/>
    <col min="7724" max="7745" width="0" style="150" hidden="1" customWidth="1"/>
    <col min="7746" max="7936" width="12" style="150"/>
    <col min="7937" max="7937" width="10.6640625" style="150" customWidth="1"/>
    <col min="7938" max="7938" width="2.1640625" style="150" customWidth="1"/>
    <col min="7939" max="7939" width="5.33203125" style="150" customWidth="1"/>
    <col min="7940" max="7940" width="5.5" style="150" customWidth="1"/>
    <col min="7941" max="7941" width="22" style="150" customWidth="1"/>
    <col min="7942" max="7942" width="96.5" style="150" customWidth="1"/>
    <col min="7943" max="7943" width="11.1640625" style="150" customWidth="1"/>
    <col min="7944" max="7944" width="14.33203125" style="150" customWidth="1"/>
    <col min="7945" max="7945" width="16.33203125" style="150" customWidth="1"/>
    <col min="7946" max="7946" width="30.1640625" style="150" customWidth="1"/>
    <col min="7947" max="7947" width="19.83203125" style="150" customWidth="1"/>
    <col min="7948" max="7948" width="12" style="150"/>
    <col min="7949" max="7957" width="0" style="150" hidden="1" customWidth="1"/>
    <col min="7958" max="7958" width="15.83203125" style="150" customWidth="1"/>
    <col min="7959" max="7959" width="21" style="150" customWidth="1"/>
    <col min="7960" max="7960" width="15.83203125" style="150" customWidth="1"/>
    <col min="7961" max="7961" width="19.33203125" style="150" customWidth="1"/>
    <col min="7962" max="7962" width="14.1640625" style="150" customWidth="1"/>
    <col min="7963" max="7963" width="19.33203125" style="150" customWidth="1"/>
    <col min="7964" max="7964" width="21" style="150" customWidth="1"/>
    <col min="7965" max="7965" width="14.1640625" style="150" customWidth="1"/>
    <col min="7966" max="7966" width="19.33203125" style="150" customWidth="1"/>
    <col min="7967" max="7967" width="21" style="150" customWidth="1"/>
    <col min="7968" max="7979" width="12" style="150"/>
    <col min="7980" max="8001" width="0" style="150" hidden="1" customWidth="1"/>
    <col min="8002" max="8192" width="12" style="150"/>
    <col min="8193" max="8193" width="10.6640625" style="150" customWidth="1"/>
    <col min="8194" max="8194" width="2.1640625" style="150" customWidth="1"/>
    <col min="8195" max="8195" width="5.33203125" style="150" customWidth="1"/>
    <col min="8196" max="8196" width="5.5" style="150" customWidth="1"/>
    <col min="8197" max="8197" width="22" style="150" customWidth="1"/>
    <col min="8198" max="8198" width="96.5" style="150" customWidth="1"/>
    <col min="8199" max="8199" width="11.1640625" style="150" customWidth="1"/>
    <col min="8200" max="8200" width="14.33203125" style="150" customWidth="1"/>
    <col min="8201" max="8201" width="16.33203125" style="150" customWidth="1"/>
    <col min="8202" max="8202" width="30.1640625" style="150" customWidth="1"/>
    <col min="8203" max="8203" width="19.83203125" style="150" customWidth="1"/>
    <col min="8204" max="8204" width="12" style="150"/>
    <col min="8205" max="8213" width="0" style="150" hidden="1" customWidth="1"/>
    <col min="8214" max="8214" width="15.83203125" style="150" customWidth="1"/>
    <col min="8215" max="8215" width="21" style="150" customWidth="1"/>
    <col min="8216" max="8216" width="15.83203125" style="150" customWidth="1"/>
    <col min="8217" max="8217" width="19.33203125" style="150" customWidth="1"/>
    <col min="8218" max="8218" width="14.1640625" style="150" customWidth="1"/>
    <col min="8219" max="8219" width="19.33203125" style="150" customWidth="1"/>
    <col min="8220" max="8220" width="21" style="150" customWidth="1"/>
    <col min="8221" max="8221" width="14.1640625" style="150" customWidth="1"/>
    <col min="8222" max="8222" width="19.33203125" style="150" customWidth="1"/>
    <col min="8223" max="8223" width="21" style="150" customWidth="1"/>
    <col min="8224" max="8235" width="12" style="150"/>
    <col min="8236" max="8257" width="0" style="150" hidden="1" customWidth="1"/>
    <col min="8258" max="8448" width="12" style="150"/>
    <col min="8449" max="8449" width="10.6640625" style="150" customWidth="1"/>
    <col min="8450" max="8450" width="2.1640625" style="150" customWidth="1"/>
    <col min="8451" max="8451" width="5.33203125" style="150" customWidth="1"/>
    <col min="8452" max="8452" width="5.5" style="150" customWidth="1"/>
    <col min="8453" max="8453" width="22" style="150" customWidth="1"/>
    <col min="8454" max="8454" width="96.5" style="150" customWidth="1"/>
    <col min="8455" max="8455" width="11.1640625" style="150" customWidth="1"/>
    <col min="8456" max="8456" width="14.33203125" style="150" customWidth="1"/>
    <col min="8457" max="8457" width="16.33203125" style="150" customWidth="1"/>
    <col min="8458" max="8458" width="30.1640625" style="150" customWidth="1"/>
    <col min="8459" max="8459" width="19.83203125" style="150" customWidth="1"/>
    <col min="8460" max="8460" width="12" style="150"/>
    <col min="8461" max="8469" width="0" style="150" hidden="1" customWidth="1"/>
    <col min="8470" max="8470" width="15.83203125" style="150" customWidth="1"/>
    <col min="8471" max="8471" width="21" style="150" customWidth="1"/>
    <col min="8472" max="8472" width="15.83203125" style="150" customWidth="1"/>
    <col min="8473" max="8473" width="19.33203125" style="150" customWidth="1"/>
    <col min="8474" max="8474" width="14.1640625" style="150" customWidth="1"/>
    <col min="8475" max="8475" width="19.33203125" style="150" customWidth="1"/>
    <col min="8476" max="8476" width="21" style="150" customWidth="1"/>
    <col min="8477" max="8477" width="14.1640625" style="150" customWidth="1"/>
    <col min="8478" max="8478" width="19.33203125" style="150" customWidth="1"/>
    <col min="8479" max="8479" width="21" style="150" customWidth="1"/>
    <col min="8480" max="8491" width="12" style="150"/>
    <col min="8492" max="8513" width="0" style="150" hidden="1" customWidth="1"/>
    <col min="8514" max="8704" width="12" style="150"/>
    <col min="8705" max="8705" width="10.6640625" style="150" customWidth="1"/>
    <col min="8706" max="8706" width="2.1640625" style="150" customWidth="1"/>
    <col min="8707" max="8707" width="5.33203125" style="150" customWidth="1"/>
    <col min="8708" max="8708" width="5.5" style="150" customWidth="1"/>
    <col min="8709" max="8709" width="22" style="150" customWidth="1"/>
    <col min="8710" max="8710" width="96.5" style="150" customWidth="1"/>
    <col min="8711" max="8711" width="11.1640625" style="150" customWidth="1"/>
    <col min="8712" max="8712" width="14.33203125" style="150" customWidth="1"/>
    <col min="8713" max="8713" width="16.33203125" style="150" customWidth="1"/>
    <col min="8714" max="8714" width="30.1640625" style="150" customWidth="1"/>
    <col min="8715" max="8715" width="19.83203125" style="150" customWidth="1"/>
    <col min="8716" max="8716" width="12" style="150"/>
    <col min="8717" max="8725" width="0" style="150" hidden="1" customWidth="1"/>
    <col min="8726" max="8726" width="15.83203125" style="150" customWidth="1"/>
    <col min="8727" max="8727" width="21" style="150" customWidth="1"/>
    <col min="8728" max="8728" width="15.83203125" style="150" customWidth="1"/>
    <col min="8729" max="8729" width="19.33203125" style="150" customWidth="1"/>
    <col min="8730" max="8730" width="14.1640625" style="150" customWidth="1"/>
    <col min="8731" max="8731" width="19.33203125" style="150" customWidth="1"/>
    <col min="8732" max="8732" width="21" style="150" customWidth="1"/>
    <col min="8733" max="8733" width="14.1640625" style="150" customWidth="1"/>
    <col min="8734" max="8734" width="19.33203125" style="150" customWidth="1"/>
    <col min="8735" max="8735" width="21" style="150" customWidth="1"/>
    <col min="8736" max="8747" width="12" style="150"/>
    <col min="8748" max="8769" width="0" style="150" hidden="1" customWidth="1"/>
    <col min="8770" max="8960" width="12" style="150"/>
    <col min="8961" max="8961" width="10.6640625" style="150" customWidth="1"/>
    <col min="8962" max="8962" width="2.1640625" style="150" customWidth="1"/>
    <col min="8963" max="8963" width="5.33203125" style="150" customWidth="1"/>
    <col min="8964" max="8964" width="5.5" style="150" customWidth="1"/>
    <col min="8965" max="8965" width="22" style="150" customWidth="1"/>
    <col min="8966" max="8966" width="96.5" style="150" customWidth="1"/>
    <col min="8967" max="8967" width="11.1640625" style="150" customWidth="1"/>
    <col min="8968" max="8968" width="14.33203125" style="150" customWidth="1"/>
    <col min="8969" max="8969" width="16.33203125" style="150" customWidth="1"/>
    <col min="8970" max="8970" width="30.1640625" style="150" customWidth="1"/>
    <col min="8971" max="8971" width="19.83203125" style="150" customWidth="1"/>
    <col min="8972" max="8972" width="12" style="150"/>
    <col min="8973" max="8981" width="0" style="150" hidden="1" customWidth="1"/>
    <col min="8982" max="8982" width="15.83203125" style="150" customWidth="1"/>
    <col min="8983" max="8983" width="21" style="150" customWidth="1"/>
    <col min="8984" max="8984" width="15.83203125" style="150" customWidth="1"/>
    <col min="8985" max="8985" width="19.33203125" style="150" customWidth="1"/>
    <col min="8986" max="8986" width="14.1640625" style="150" customWidth="1"/>
    <col min="8987" max="8987" width="19.33203125" style="150" customWidth="1"/>
    <col min="8988" max="8988" width="21" style="150" customWidth="1"/>
    <col min="8989" max="8989" width="14.1640625" style="150" customWidth="1"/>
    <col min="8990" max="8990" width="19.33203125" style="150" customWidth="1"/>
    <col min="8991" max="8991" width="21" style="150" customWidth="1"/>
    <col min="8992" max="9003" width="12" style="150"/>
    <col min="9004" max="9025" width="0" style="150" hidden="1" customWidth="1"/>
    <col min="9026" max="9216" width="12" style="150"/>
    <col min="9217" max="9217" width="10.6640625" style="150" customWidth="1"/>
    <col min="9218" max="9218" width="2.1640625" style="150" customWidth="1"/>
    <col min="9219" max="9219" width="5.33203125" style="150" customWidth="1"/>
    <col min="9220" max="9220" width="5.5" style="150" customWidth="1"/>
    <col min="9221" max="9221" width="22" style="150" customWidth="1"/>
    <col min="9222" max="9222" width="96.5" style="150" customWidth="1"/>
    <col min="9223" max="9223" width="11.1640625" style="150" customWidth="1"/>
    <col min="9224" max="9224" width="14.33203125" style="150" customWidth="1"/>
    <col min="9225" max="9225" width="16.33203125" style="150" customWidth="1"/>
    <col min="9226" max="9226" width="30.1640625" style="150" customWidth="1"/>
    <col min="9227" max="9227" width="19.83203125" style="150" customWidth="1"/>
    <col min="9228" max="9228" width="12" style="150"/>
    <col min="9229" max="9237" width="0" style="150" hidden="1" customWidth="1"/>
    <col min="9238" max="9238" width="15.83203125" style="150" customWidth="1"/>
    <col min="9239" max="9239" width="21" style="150" customWidth="1"/>
    <col min="9240" max="9240" width="15.83203125" style="150" customWidth="1"/>
    <col min="9241" max="9241" width="19.33203125" style="150" customWidth="1"/>
    <col min="9242" max="9242" width="14.1640625" style="150" customWidth="1"/>
    <col min="9243" max="9243" width="19.33203125" style="150" customWidth="1"/>
    <col min="9244" max="9244" width="21" style="150" customWidth="1"/>
    <col min="9245" max="9245" width="14.1640625" style="150" customWidth="1"/>
    <col min="9246" max="9246" width="19.33203125" style="150" customWidth="1"/>
    <col min="9247" max="9247" width="21" style="150" customWidth="1"/>
    <col min="9248" max="9259" width="12" style="150"/>
    <col min="9260" max="9281" width="0" style="150" hidden="1" customWidth="1"/>
    <col min="9282" max="9472" width="12" style="150"/>
    <col min="9473" max="9473" width="10.6640625" style="150" customWidth="1"/>
    <col min="9474" max="9474" width="2.1640625" style="150" customWidth="1"/>
    <col min="9475" max="9475" width="5.33203125" style="150" customWidth="1"/>
    <col min="9476" max="9476" width="5.5" style="150" customWidth="1"/>
    <col min="9477" max="9477" width="22" style="150" customWidth="1"/>
    <col min="9478" max="9478" width="96.5" style="150" customWidth="1"/>
    <col min="9479" max="9479" width="11.1640625" style="150" customWidth="1"/>
    <col min="9480" max="9480" width="14.33203125" style="150" customWidth="1"/>
    <col min="9481" max="9481" width="16.33203125" style="150" customWidth="1"/>
    <col min="9482" max="9482" width="30.1640625" style="150" customWidth="1"/>
    <col min="9483" max="9483" width="19.83203125" style="150" customWidth="1"/>
    <col min="9484" max="9484" width="12" style="150"/>
    <col min="9485" max="9493" width="0" style="150" hidden="1" customWidth="1"/>
    <col min="9494" max="9494" width="15.83203125" style="150" customWidth="1"/>
    <col min="9495" max="9495" width="21" style="150" customWidth="1"/>
    <col min="9496" max="9496" width="15.83203125" style="150" customWidth="1"/>
    <col min="9497" max="9497" width="19.33203125" style="150" customWidth="1"/>
    <col min="9498" max="9498" width="14.1640625" style="150" customWidth="1"/>
    <col min="9499" max="9499" width="19.33203125" style="150" customWidth="1"/>
    <col min="9500" max="9500" width="21" style="150" customWidth="1"/>
    <col min="9501" max="9501" width="14.1640625" style="150" customWidth="1"/>
    <col min="9502" max="9502" width="19.33203125" style="150" customWidth="1"/>
    <col min="9503" max="9503" width="21" style="150" customWidth="1"/>
    <col min="9504" max="9515" width="12" style="150"/>
    <col min="9516" max="9537" width="0" style="150" hidden="1" customWidth="1"/>
    <col min="9538" max="9728" width="12" style="150"/>
    <col min="9729" max="9729" width="10.6640625" style="150" customWidth="1"/>
    <col min="9730" max="9730" width="2.1640625" style="150" customWidth="1"/>
    <col min="9731" max="9731" width="5.33203125" style="150" customWidth="1"/>
    <col min="9732" max="9732" width="5.5" style="150" customWidth="1"/>
    <col min="9733" max="9733" width="22" style="150" customWidth="1"/>
    <col min="9734" max="9734" width="96.5" style="150" customWidth="1"/>
    <col min="9735" max="9735" width="11.1640625" style="150" customWidth="1"/>
    <col min="9736" max="9736" width="14.33203125" style="150" customWidth="1"/>
    <col min="9737" max="9737" width="16.33203125" style="150" customWidth="1"/>
    <col min="9738" max="9738" width="30.1640625" style="150" customWidth="1"/>
    <col min="9739" max="9739" width="19.83203125" style="150" customWidth="1"/>
    <col min="9740" max="9740" width="12" style="150"/>
    <col min="9741" max="9749" width="0" style="150" hidden="1" customWidth="1"/>
    <col min="9750" max="9750" width="15.83203125" style="150" customWidth="1"/>
    <col min="9751" max="9751" width="21" style="150" customWidth="1"/>
    <col min="9752" max="9752" width="15.83203125" style="150" customWidth="1"/>
    <col min="9753" max="9753" width="19.33203125" style="150" customWidth="1"/>
    <col min="9754" max="9754" width="14.1640625" style="150" customWidth="1"/>
    <col min="9755" max="9755" width="19.33203125" style="150" customWidth="1"/>
    <col min="9756" max="9756" width="21" style="150" customWidth="1"/>
    <col min="9757" max="9757" width="14.1640625" style="150" customWidth="1"/>
    <col min="9758" max="9758" width="19.33203125" style="150" customWidth="1"/>
    <col min="9759" max="9759" width="21" style="150" customWidth="1"/>
    <col min="9760" max="9771" width="12" style="150"/>
    <col min="9772" max="9793" width="0" style="150" hidden="1" customWidth="1"/>
    <col min="9794" max="9984" width="12" style="150"/>
    <col min="9985" max="9985" width="10.6640625" style="150" customWidth="1"/>
    <col min="9986" max="9986" width="2.1640625" style="150" customWidth="1"/>
    <col min="9987" max="9987" width="5.33203125" style="150" customWidth="1"/>
    <col min="9988" max="9988" width="5.5" style="150" customWidth="1"/>
    <col min="9989" max="9989" width="22" style="150" customWidth="1"/>
    <col min="9990" max="9990" width="96.5" style="150" customWidth="1"/>
    <col min="9991" max="9991" width="11.1640625" style="150" customWidth="1"/>
    <col min="9992" max="9992" width="14.33203125" style="150" customWidth="1"/>
    <col min="9993" max="9993" width="16.33203125" style="150" customWidth="1"/>
    <col min="9994" max="9994" width="30.1640625" style="150" customWidth="1"/>
    <col min="9995" max="9995" width="19.83203125" style="150" customWidth="1"/>
    <col min="9996" max="9996" width="12" style="150"/>
    <col min="9997" max="10005" width="0" style="150" hidden="1" customWidth="1"/>
    <col min="10006" max="10006" width="15.83203125" style="150" customWidth="1"/>
    <col min="10007" max="10007" width="21" style="150" customWidth="1"/>
    <col min="10008" max="10008" width="15.83203125" style="150" customWidth="1"/>
    <col min="10009" max="10009" width="19.33203125" style="150" customWidth="1"/>
    <col min="10010" max="10010" width="14.1640625" style="150" customWidth="1"/>
    <col min="10011" max="10011" width="19.33203125" style="150" customWidth="1"/>
    <col min="10012" max="10012" width="21" style="150" customWidth="1"/>
    <col min="10013" max="10013" width="14.1640625" style="150" customWidth="1"/>
    <col min="10014" max="10014" width="19.33203125" style="150" customWidth="1"/>
    <col min="10015" max="10015" width="21" style="150" customWidth="1"/>
    <col min="10016" max="10027" width="12" style="150"/>
    <col min="10028" max="10049" width="0" style="150" hidden="1" customWidth="1"/>
    <col min="10050" max="10240" width="12" style="150"/>
    <col min="10241" max="10241" width="10.6640625" style="150" customWidth="1"/>
    <col min="10242" max="10242" width="2.1640625" style="150" customWidth="1"/>
    <col min="10243" max="10243" width="5.33203125" style="150" customWidth="1"/>
    <col min="10244" max="10244" width="5.5" style="150" customWidth="1"/>
    <col min="10245" max="10245" width="22" style="150" customWidth="1"/>
    <col min="10246" max="10246" width="96.5" style="150" customWidth="1"/>
    <col min="10247" max="10247" width="11.1640625" style="150" customWidth="1"/>
    <col min="10248" max="10248" width="14.33203125" style="150" customWidth="1"/>
    <col min="10249" max="10249" width="16.33203125" style="150" customWidth="1"/>
    <col min="10250" max="10250" width="30.1640625" style="150" customWidth="1"/>
    <col min="10251" max="10251" width="19.83203125" style="150" customWidth="1"/>
    <col min="10252" max="10252" width="12" style="150"/>
    <col min="10253" max="10261" width="0" style="150" hidden="1" customWidth="1"/>
    <col min="10262" max="10262" width="15.83203125" style="150" customWidth="1"/>
    <col min="10263" max="10263" width="21" style="150" customWidth="1"/>
    <col min="10264" max="10264" width="15.83203125" style="150" customWidth="1"/>
    <col min="10265" max="10265" width="19.33203125" style="150" customWidth="1"/>
    <col min="10266" max="10266" width="14.1640625" style="150" customWidth="1"/>
    <col min="10267" max="10267" width="19.33203125" style="150" customWidth="1"/>
    <col min="10268" max="10268" width="21" style="150" customWidth="1"/>
    <col min="10269" max="10269" width="14.1640625" style="150" customWidth="1"/>
    <col min="10270" max="10270" width="19.33203125" style="150" customWidth="1"/>
    <col min="10271" max="10271" width="21" style="150" customWidth="1"/>
    <col min="10272" max="10283" width="12" style="150"/>
    <col min="10284" max="10305" width="0" style="150" hidden="1" customWidth="1"/>
    <col min="10306" max="10496" width="12" style="150"/>
    <col min="10497" max="10497" width="10.6640625" style="150" customWidth="1"/>
    <col min="10498" max="10498" width="2.1640625" style="150" customWidth="1"/>
    <col min="10499" max="10499" width="5.33203125" style="150" customWidth="1"/>
    <col min="10500" max="10500" width="5.5" style="150" customWidth="1"/>
    <col min="10501" max="10501" width="22" style="150" customWidth="1"/>
    <col min="10502" max="10502" width="96.5" style="150" customWidth="1"/>
    <col min="10503" max="10503" width="11.1640625" style="150" customWidth="1"/>
    <col min="10504" max="10504" width="14.33203125" style="150" customWidth="1"/>
    <col min="10505" max="10505" width="16.33203125" style="150" customWidth="1"/>
    <col min="10506" max="10506" width="30.1640625" style="150" customWidth="1"/>
    <col min="10507" max="10507" width="19.83203125" style="150" customWidth="1"/>
    <col min="10508" max="10508" width="12" style="150"/>
    <col min="10509" max="10517" width="0" style="150" hidden="1" customWidth="1"/>
    <col min="10518" max="10518" width="15.83203125" style="150" customWidth="1"/>
    <col min="10519" max="10519" width="21" style="150" customWidth="1"/>
    <col min="10520" max="10520" width="15.83203125" style="150" customWidth="1"/>
    <col min="10521" max="10521" width="19.33203125" style="150" customWidth="1"/>
    <col min="10522" max="10522" width="14.1640625" style="150" customWidth="1"/>
    <col min="10523" max="10523" width="19.33203125" style="150" customWidth="1"/>
    <col min="10524" max="10524" width="21" style="150" customWidth="1"/>
    <col min="10525" max="10525" width="14.1640625" style="150" customWidth="1"/>
    <col min="10526" max="10526" width="19.33203125" style="150" customWidth="1"/>
    <col min="10527" max="10527" width="21" style="150" customWidth="1"/>
    <col min="10528" max="10539" width="12" style="150"/>
    <col min="10540" max="10561" width="0" style="150" hidden="1" customWidth="1"/>
    <col min="10562" max="10752" width="12" style="150"/>
    <col min="10753" max="10753" width="10.6640625" style="150" customWidth="1"/>
    <col min="10754" max="10754" width="2.1640625" style="150" customWidth="1"/>
    <col min="10755" max="10755" width="5.33203125" style="150" customWidth="1"/>
    <col min="10756" max="10756" width="5.5" style="150" customWidth="1"/>
    <col min="10757" max="10757" width="22" style="150" customWidth="1"/>
    <col min="10758" max="10758" width="96.5" style="150" customWidth="1"/>
    <col min="10759" max="10759" width="11.1640625" style="150" customWidth="1"/>
    <col min="10760" max="10760" width="14.33203125" style="150" customWidth="1"/>
    <col min="10761" max="10761" width="16.33203125" style="150" customWidth="1"/>
    <col min="10762" max="10762" width="30.1640625" style="150" customWidth="1"/>
    <col min="10763" max="10763" width="19.83203125" style="150" customWidth="1"/>
    <col min="10764" max="10764" width="12" style="150"/>
    <col min="10765" max="10773" width="0" style="150" hidden="1" customWidth="1"/>
    <col min="10774" max="10774" width="15.83203125" style="150" customWidth="1"/>
    <col min="10775" max="10775" width="21" style="150" customWidth="1"/>
    <col min="10776" max="10776" width="15.83203125" style="150" customWidth="1"/>
    <col min="10777" max="10777" width="19.33203125" style="150" customWidth="1"/>
    <col min="10778" max="10778" width="14.1640625" style="150" customWidth="1"/>
    <col min="10779" max="10779" width="19.33203125" style="150" customWidth="1"/>
    <col min="10780" max="10780" width="21" style="150" customWidth="1"/>
    <col min="10781" max="10781" width="14.1640625" style="150" customWidth="1"/>
    <col min="10782" max="10782" width="19.33203125" style="150" customWidth="1"/>
    <col min="10783" max="10783" width="21" style="150" customWidth="1"/>
    <col min="10784" max="10795" width="12" style="150"/>
    <col min="10796" max="10817" width="0" style="150" hidden="1" customWidth="1"/>
    <col min="10818" max="11008" width="12" style="150"/>
    <col min="11009" max="11009" width="10.6640625" style="150" customWidth="1"/>
    <col min="11010" max="11010" width="2.1640625" style="150" customWidth="1"/>
    <col min="11011" max="11011" width="5.33203125" style="150" customWidth="1"/>
    <col min="11012" max="11012" width="5.5" style="150" customWidth="1"/>
    <col min="11013" max="11013" width="22" style="150" customWidth="1"/>
    <col min="11014" max="11014" width="96.5" style="150" customWidth="1"/>
    <col min="11015" max="11015" width="11.1640625" style="150" customWidth="1"/>
    <col min="11016" max="11016" width="14.33203125" style="150" customWidth="1"/>
    <col min="11017" max="11017" width="16.33203125" style="150" customWidth="1"/>
    <col min="11018" max="11018" width="30.1640625" style="150" customWidth="1"/>
    <col min="11019" max="11019" width="19.83203125" style="150" customWidth="1"/>
    <col min="11020" max="11020" width="12" style="150"/>
    <col min="11021" max="11029" width="0" style="150" hidden="1" customWidth="1"/>
    <col min="11030" max="11030" width="15.83203125" style="150" customWidth="1"/>
    <col min="11031" max="11031" width="21" style="150" customWidth="1"/>
    <col min="11032" max="11032" width="15.83203125" style="150" customWidth="1"/>
    <col min="11033" max="11033" width="19.33203125" style="150" customWidth="1"/>
    <col min="11034" max="11034" width="14.1640625" style="150" customWidth="1"/>
    <col min="11035" max="11035" width="19.33203125" style="150" customWidth="1"/>
    <col min="11036" max="11036" width="21" style="150" customWidth="1"/>
    <col min="11037" max="11037" width="14.1640625" style="150" customWidth="1"/>
    <col min="11038" max="11038" width="19.33203125" style="150" customWidth="1"/>
    <col min="11039" max="11039" width="21" style="150" customWidth="1"/>
    <col min="11040" max="11051" width="12" style="150"/>
    <col min="11052" max="11073" width="0" style="150" hidden="1" customWidth="1"/>
    <col min="11074" max="11264" width="12" style="150"/>
    <col min="11265" max="11265" width="10.6640625" style="150" customWidth="1"/>
    <col min="11266" max="11266" width="2.1640625" style="150" customWidth="1"/>
    <col min="11267" max="11267" width="5.33203125" style="150" customWidth="1"/>
    <col min="11268" max="11268" width="5.5" style="150" customWidth="1"/>
    <col min="11269" max="11269" width="22" style="150" customWidth="1"/>
    <col min="11270" max="11270" width="96.5" style="150" customWidth="1"/>
    <col min="11271" max="11271" width="11.1640625" style="150" customWidth="1"/>
    <col min="11272" max="11272" width="14.33203125" style="150" customWidth="1"/>
    <col min="11273" max="11273" width="16.33203125" style="150" customWidth="1"/>
    <col min="11274" max="11274" width="30.1640625" style="150" customWidth="1"/>
    <col min="11275" max="11275" width="19.83203125" style="150" customWidth="1"/>
    <col min="11276" max="11276" width="12" style="150"/>
    <col min="11277" max="11285" width="0" style="150" hidden="1" customWidth="1"/>
    <col min="11286" max="11286" width="15.83203125" style="150" customWidth="1"/>
    <col min="11287" max="11287" width="21" style="150" customWidth="1"/>
    <col min="11288" max="11288" width="15.83203125" style="150" customWidth="1"/>
    <col min="11289" max="11289" width="19.33203125" style="150" customWidth="1"/>
    <col min="11290" max="11290" width="14.1640625" style="150" customWidth="1"/>
    <col min="11291" max="11291" width="19.33203125" style="150" customWidth="1"/>
    <col min="11292" max="11292" width="21" style="150" customWidth="1"/>
    <col min="11293" max="11293" width="14.1640625" style="150" customWidth="1"/>
    <col min="11294" max="11294" width="19.33203125" style="150" customWidth="1"/>
    <col min="11295" max="11295" width="21" style="150" customWidth="1"/>
    <col min="11296" max="11307" width="12" style="150"/>
    <col min="11308" max="11329" width="0" style="150" hidden="1" customWidth="1"/>
    <col min="11330" max="11520" width="12" style="150"/>
    <col min="11521" max="11521" width="10.6640625" style="150" customWidth="1"/>
    <col min="11522" max="11522" width="2.1640625" style="150" customWidth="1"/>
    <col min="11523" max="11523" width="5.33203125" style="150" customWidth="1"/>
    <col min="11524" max="11524" width="5.5" style="150" customWidth="1"/>
    <col min="11525" max="11525" width="22" style="150" customWidth="1"/>
    <col min="11526" max="11526" width="96.5" style="150" customWidth="1"/>
    <col min="11527" max="11527" width="11.1640625" style="150" customWidth="1"/>
    <col min="11528" max="11528" width="14.33203125" style="150" customWidth="1"/>
    <col min="11529" max="11529" width="16.33203125" style="150" customWidth="1"/>
    <col min="11530" max="11530" width="30.1640625" style="150" customWidth="1"/>
    <col min="11531" max="11531" width="19.83203125" style="150" customWidth="1"/>
    <col min="11532" max="11532" width="12" style="150"/>
    <col min="11533" max="11541" width="0" style="150" hidden="1" customWidth="1"/>
    <col min="11542" max="11542" width="15.83203125" style="150" customWidth="1"/>
    <col min="11543" max="11543" width="21" style="150" customWidth="1"/>
    <col min="11544" max="11544" width="15.83203125" style="150" customWidth="1"/>
    <col min="11545" max="11545" width="19.33203125" style="150" customWidth="1"/>
    <col min="11546" max="11546" width="14.1640625" style="150" customWidth="1"/>
    <col min="11547" max="11547" width="19.33203125" style="150" customWidth="1"/>
    <col min="11548" max="11548" width="21" style="150" customWidth="1"/>
    <col min="11549" max="11549" width="14.1640625" style="150" customWidth="1"/>
    <col min="11550" max="11550" width="19.33203125" style="150" customWidth="1"/>
    <col min="11551" max="11551" width="21" style="150" customWidth="1"/>
    <col min="11552" max="11563" width="12" style="150"/>
    <col min="11564" max="11585" width="0" style="150" hidden="1" customWidth="1"/>
    <col min="11586" max="11776" width="12" style="150"/>
    <col min="11777" max="11777" width="10.6640625" style="150" customWidth="1"/>
    <col min="11778" max="11778" width="2.1640625" style="150" customWidth="1"/>
    <col min="11779" max="11779" width="5.33203125" style="150" customWidth="1"/>
    <col min="11780" max="11780" width="5.5" style="150" customWidth="1"/>
    <col min="11781" max="11781" width="22" style="150" customWidth="1"/>
    <col min="11782" max="11782" width="96.5" style="150" customWidth="1"/>
    <col min="11783" max="11783" width="11.1640625" style="150" customWidth="1"/>
    <col min="11784" max="11784" width="14.33203125" style="150" customWidth="1"/>
    <col min="11785" max="11785" width="16.33203125" style="150" customWidth="1"/>
    <col min="11786" max="11786" width="30.1640625" style="150" customWidth="1"/>
    <col min="11787" max="11787" width="19.83203125" style="150" customWidth="1"/>
    <col min="11788" max="11788" width="12" style="150"/>
    <col min="11789" max="11797" width="0" style="150" hidden="1" customWidth="1"/>
    <col min="11798" max="11798" width="15.83203125" style="150" customWidth="1"/>
    <col min="11799" max="11799" width="21" style="150" customWidth="1"/>
    <col min="11800" max="11800" width="15.83203125" style="150" customWidth="1"/>
    <col min="11801" max="11801" width="19.33203125" style="150" customWidth="1"/>
    <col min="11802" max="11802" width="14.1640625" style="150" customWidth="1"/>
    <col min="11803" max="11803" width="19.33203125" style="150" customWidth="1"/>
    <col min="11804" max="11804" width="21" style="150" customWidth="1"/>
    <col min="11805" max="11805" width="14.1640625" style="150" customWidth="1"/>
    <col min="11806" max="11806" width="19.33203125" style="150" customWidth="1"/>
    <col min="11807" max="11807" width="21" style="150" customWidth="1"/>
    <col min="11808" max="11819" width="12" style="150"/>
    <col min="11820" max="11841" width="0" style="150" hidden="1" customWidth="1"/>
    <col min="11842" max="12032" width="12" style="150"/>
    <col min="12033" max="12033" width="10.6640625" style="150" customWidth="1"/>
    <col min="12034" max="12034" width="2.1640625" style="150" customWidth="1"/>
    <col min="12035" max="12035" width="5.33203125" style="150" customWidth="1"/>
    <col min="12036" max="12036" width="5.5" style="150" customWidth="1"/>
    <col min="12037" max="12037" width="22" style="150" customWidth="1"/>
    <col min="12038" max="12038" width="96.5" style="150" customWidth="1"/>
    <col min="12039" max="12039" width="11.1640625" style="150" customWidth="1"/>
    <col min="12040" max="12040" width="14.33203125" style="150" customWidth="1"/>
    <col min="12041" max="12041" width="16.33203125" style="150" customWidth="1"/>
    <col min="12042" max="12042" width="30.1640625" style="150" customWidth="1"/>
    <col min="12043" max="12043" width="19.83203125" style="150" customWidth="1"/>
    <col min="12044" max="12044" width="12" style="150"/>
    <col min="12045" max="12053" width="0" style="150" hidden="1" customWidth="1"/>
    <col min="12054" max="12054" width="15.83203125" style="150" customWidth="1"/>
    <col min="12055" max="12055" width="21" style="150" customWidth="1"/>
    <col min="12056" max="12056" width="15.83203125" style="150" customWidth="1"/>
    <col min="12057" max="12057" width="19.33203125" style="150" customWidth="1"/>
    <col min="12058" max="12058" width="14.1640625" style="150" customWidth="1"/>
    <col min="12059" max="12059" width="19.33203125" style="150" customWidth="1"/>
    <col min="12060" max="12060" width="21" style="150" customWidth="1"/>
    <col min="12061" max="12061" width="14.1640625" style="150" customWidth="1"/>
    <col min="12062" max="12062" width="19.33203125" style="150" customWidth="1"/>
    <col min="12063" max="12063" width="21" style="150" customWidth="1"/>
    <col min="12064" max="12075" width="12" style="150"/>
    <col min="12076" max="12097" width="0" style="150" hidden="1" customWidth="1"/>
    <col min="12098" max="12288" width="12" style="150"/>
    <col min="12289" max="12289" width="10.6640625" style="150" customWidth="1"/>
    <col min="12290" max="12290" width="2.1640625" style="150" customWidth="1"/>
    <col min="12291" max="12291" width="5.33203125" style="150" customWidth="1"/>
    <col min="12292" max="12292" width="5.5" style="150" customWidth="1"/>
    <col min="12293" max="12293" width="22" style="150" customWidth="1"/>
    <col min="12294" max="12294" width="96.5" style="150" customWidth="1"/>
    <col min="12295" max="12295" width="11.1640625" style="150" customWidth="1"/>
    <col min="12296" max="12296" width="14.33203125" style="150" customWidth="1"/>
    <col min="12297" max="12297" width="16.33203125" style="150" customWidth="1"/>
    <col min="12298" max="12298" width="30.1640625" style="150" customWidth="1"/>
    <col min="12299" max="12299" width="19.83203125" style="150" customWidth="1"/>
    <col min="12300" max="12300" width="12" style="150"/>
    <col min="12301" max="12309" width="0" style="150" hidden="1" customWidth="1"/>
    <col min="12310" max="12310" width="15.83203125" style="150" customWidth="1"/>
    <col min="12311" max="12311" width="21" style="150" customWidth="1"/>
    <col min="12312" max="12312" width="15.83203125" style="150" customWidth="1"/>
    <col min="12313" max="12313" width="19.33203125" style="150" customWidth="1"/>
    <col min="12314" max="12314" width="14.1640625" style="150" customWidth="1"/>
    <col min="12315" max="12315" width="19.33203125" style="150" customWidth="1"/>
    <col min="12316" max="12316" width="21" style="150" customWidth="1"/>
    <col min="12317" max="12317" width="14.1640625" style="150" customWidth="1"/>
    <col min="12318" max="12318" width="19.33203125" style="150" customWidth="1"/>
    <col min="12319" max="12319" width="21" style="150" customWidth="1"/>
    <col min="12320" max="12331" width="12" style="150"/>
    <col min="12332" max="12353" width="0" style="150" hidden="1" customWidth="1"/>
    <col min="12354" max="12544" width="12" style="150"/>
    <col min="12545" max="12545" width="10.6640625" style="150" customWidth="1"/>
    <col min="12546" max="12546" width="2.1640625" style="150" customWidth="1"/>
    <col min="12547" max="12547" width="5.33203125" style="150" customWidth="1"/>
    <col min="12548" max="12548" width="5.5" style="150" customWidth="1"/>
    <col min="12549" max="12549" width="22" style="150" customWidth="1"/>
    <col min="12550" max="12550" width="96.5" style="150" customWidth="1"/>
    <col min="12551" max="12551" width="11.1640625" style="150" customWidth="1"/>
    <col min="12552" max="12552" width="14.33203125" style="150" customWidth="1"/>
    <col min="12553" max="12553" width="16.33203125" style="150" customWidth="1"/>
    <col min="12554" max="12554" width="30.1640625" style="150" customWidth="1"/>
    <col min="12555" max="12555" width="19.83203125" style="150" customWidth="1"/>
    <col min="12556" max="12556" width="12" style="150"/>
    <col min="12557" max="12565" width="0" style="150" hidden="1" customWidth="1"/>
    <col min="12566" max="12566" width="15.83203125" style="150" customWidth="1"/>
    <col min="12567" max="12567" width="21" style="150" customWidth="1"/>
    <col min="12568" max="12568" width="15.83203125" style="150" customWidth="1"/>
    <col min="12569" max="12569" width="19.33203125" style="150" customWidth="1"/>
    <col min="12570" max="12570" width="14.1640625" style="150" customWidth="1"/>
    <col min="12571" max="12571" width="19.33203125" style="150" customWidth="1"/>
    <col min="12572" max="12572" width="21" style="150" customWidth="1"/>
    <col min="12573" max="12573" width="14.1640625" style="150" customWidth="1"/>
    <col min="12574" max="12574" width="19.33203125" style="150" customWidth="1"/>
    <col min="12575" max="12575" width="21" style="150" customWidth="1"/>
    <col min="12576" max="12587" width="12" style="150"/>
    <col min="12588" max="12609" width="0" style="150" hidden="1" customWidth="1"/>
    <col min="12610" max="12800" width="12" style="150"/>
    <col min="12801" max="12801" width="10.6640625" style="150" customWidth="1"/>
    <col min="12802" max="12802" width="2.1640625" style="150" customWidth="1"/>
    <col min="12803" max="12803" width="5.33203125" style="150" customWidth="1"/>
    <col min="12804" max="12804" width="5.5" style="150" customWidth="1"/>
    <col min="12805" max="12805" width="22" style="150" customWidth="1"/>
    <col min="12806" max="12806" width="96.5" style="150" customWidth="1"/>
    <col min="12807" max="12807" width="11.1640625" style="150" customWidth="1"/>
    <col min="12808" max="12808" width="14.33203125" style="150" customWidth="1"/>
    <col min="12809" max="12809" width="16.33203125" style="150" customWidth="1"/>
    <col min="12810" max="12810" width="30.1640625" style="150" customWidth="1"/>
    <col min="12811" max="12811" width="19.83203125" style="150" customWidth="1"/>
    <col min="12812" max="12812" width="12" style="150"/>
    <col min="12813" max="12821" width="0" style="150" hidden="1" customWidth="1"/>
    <col min="12822" max="12822" width="15.83203125" style="150" customWidth="1"/>
    <col min="12823" max="12823" width="21" style="150" customWidth="1"/>
    <col min="12824" max="12824" width="15.83203125" style="150" customWidth="1"/>
    <col min="12825" max="12825" width="19.33203125" style="150" customWidth="1"/>
    <col min="12826" max="12826" width="14.1640625" style="150" customWidth="1"/>
    <col min="12827" max="12827" width="19.33203125" style="150" customWidth="1"/>
    <col min="12828" max="12828" width="21" style="150" customWidth="1"/>
    <col min="12829" max="12829" width="14.1640625" style="150" customWidth="1"/>
    <col min="12830" max="12830" width="19.33203125" style="150" customWidth="1"/>
    <col min="12831" max="12831" width="21" style="150" customWidth="1"/>
    <col min="12832" max="12843" width="12" style="150"/>
    <col min="12844" max="12865" width="0" style="150" hidden="1" customWidth="1"/>
    <col min="12866" max="13056" width="12" style="150"/>
    <col min="13057" max="13057" width="10.6640625" style="150" customWidth="1"/>
    <col min="13058" max="13058" width="2.1640625" style="150" customWidth="1"/>
    <col min="13059" max="13059" width="5.33203125" style="150" customWidth="1"/>
    <col min="13060" max="13060" width="5.5" style="150" customWidth="1"/>
    <col min="13061" max="13061" width="22" style="150" customWidth="1"/>
    <col min="13062" max="13062" width="96.5" style="150" customWidth="1"/>
    <col min="13063" max="13063" width="11.1640625" style="150" customWidth="1"/>
    <col min="13064" max="13064" width="14.33203125" style="150" customWidth="1"/>
    <col min="13065" max="13065" width="16.33203125" style="150" customWidth="1"/>
    <col min="13066" max="13066" width="30.1640625" style="150" customWidth="1"/>
    <col min="13067" max="13067" width="19.83203125" style="150" customWidth="1"/>
    <col min="13068" max="13068" width="12" style="150"/>
    <col min="13069" max="13077" width="0" style="150" hidden="1" customWidth="1"/>
    <col min="13078" max="13078" width="15.83203125" style="150" customWidth="1"/>
    <col min="13079" max="13079" width="21" style="150" customWidth="1"/>
    <col min="13080" max="13080" width="15.83203125" style="150" customWidth="1"/>
    <col min="13081" max="13081" width="19.33203125" style="150" customWidth="1"/>
    <col min="13082" max="13082" width="14.1640625" style="150" customWidth="1"/>
    <col min="13083" max="13083" width="19.33203125" style="150" customWidth="1"/>
    <col min="13084" max="13084" width="21" style="150" customWidth="1"/>
    <col min="13085" max="13085" width="14.1640625" style="150" customWidth="1"/>
    <col min="13086" max="13086" width="19.33203125" style="150" customWidth="1"/>
    <col min="13087" max="13087" width="21" style="150" customWidth="1"/>
    <col min="13088" max="13099" width="12" style="150"/>
    <col min="13100" max="13121" width="0" style="150" hidden="1" customWidth="1"/>
    <col min="13122" max="13312" width="12" style="150"/>
    <col min="13313" max="13313" width="10.6640625" style="150" customWidth="1"/>
    <col min="13314" max="13314" width="2.1640625" style="150" customWidth="1"/>
    <col min="13315" max="13315" width="5.33203125" style="150" customWidth="1"/>
    <col min="13316" max="13316" width="5.5" style="150" customWidth="1"/>
    <col min="13317" max="13317" width="22" style="150" customWidth="1"/>
    <col min="13318" max="13318" width="96.5" style="150" customWidth="1"/>
    <col min="13319" max="13319" width="11.1640625" style="150" customWidth="1"/>
    <col min="13320" max="13320" width="14.33203125" style="150" customWidth="1"/>
    <col min="13321" max="13321" width="16.33203125" style="150" customWidth="1"/>
    <col min="13322" max="13322" width="30.1640625" style="150" customWidth="1"/>
    <col min="13323" max="13323" width="19.83203125" style="150" customWidth="1"/>
    <col min="13324" max="13324" width="12" style="150"/>
    <col min="13325" max="13333" width="0" style="150" hidden="1" customWidth="1"/>
    <col min="13334" max="13334" width="15.83203125" style="150" customWidth="1"/>
    <col min="13335" max="13335" width="21" style="150" customWidth="1"/>
    <col min="13336" max="13336" width="15.83203125" style="150" customWidth="1"/>
    <col min="13337" max="13337" width="19.33203125" style="150" customWidth="1"/>
    <col min="13338" max="13338" width="14.1640625" style="150" customWidth="1"/>
    <col min="13339" max="13339" width="19.33203125" style="150" customWidth="1"/>
    <col min="13340" max="13340" width="21" style="150" customWidth="1"/>
    <col min="13341" max="13341" width="14.1640625" style="150" customWidth="1"/>
    <col min="13342" max="13342" width="19.33203125" style="150" customWidth="1"/>
    <col min="13343" max="13343" width="21" style="150" customWidth="1"/>
    <col min="13344" max="13355" width="12" style="150"/>
    <col min="13356" max="13377" width="0" style="150" hidden="1" customWidth="1"/>
    <col min="13378" max="13568" width="12" style="150"/>
    <col min="13569" max="13569" width="10.6640625" style="150" customWidth="1"/>
    <col min="13570" max="13570" width="2.1640625" style="150" customWidth="1"/>
    <col min="13571" max="13571" width="5.33203125" style="150" customWidth="1"/>
    <col min="13572" max="13572" width="5.5" style="150" customWidth="1"/>
    <col min="13573" max="13573" width="22" style="150" customWidth="1"/>
    <col min="13574" max="13574" width="96.5" style="150" customWidth="1"/>
    <col min="13575" max="13575" width="11.1640625" style="150" customWidth="1"/>
    <col min="13576" max="13576" width="14.33203125" style="150" customWidth="1"/>
    <col min="13577" max="13577" width="16.33203125" style="150" customWidth="1"/>
    <col min="13578" max="13578" width="30.1640625" style="150" customWidth="1"/>
    <col min="13579" max="13579" width="19.83203125" style="150" customWidth="1"/>
    <col min="13580" max="13580" width="12" style="150"/>
    <col min="13581" max="13589" width="0" style="150" hidden="1" customWidth="1"/>
    <col min="13590" max="13590" width="15.83203125" style="150" customWidth="1"/>
    <col min="13591" max="13591" width="21" style="150" customWidth="1"/>
    <col min="13592" max="13592" width="15.83203125" style="150" customWidth="1"/>
    <col min="13593" max="13593" width="19.33203125" style="150" customWidth="1"/>
    <col min="13594" max="13594" width="14.1640625" style="150" customWidth="1"/>
    <col min="13595" max="13595" width="19.33203125" style="150" customWidth="1"/>
    <col min="13596" max="13596" width="21" style="150" customWidth="1"/>
    <col min="13597" max="13597" width="14.1640625" style="150" customWidth="1"/>
    <col min="13598" max="13598" width="19.33203125" style="150" customWidth="1"/>
    <col min="13599" max="13599" width="21" style="150" customWidth="1"/>
    <col min="13600" max="13611" width="12" style="150"/>
    <col min="13612" max="13633" width="0" style="150" hidden="1" customWidth="1"/>
    <col min="13634" max="13824" width="12" style="150"/>
    <col min="13825" max="13825" width="10.6640625" style="150" customWidth="1"/>
    <col min="13826" max="13826" width="2.1640625" style="150" customWidth="1"/>
    <col min="13827" max="13827" width="5.33203125" style="150" customWidth="1"/>
    <col min="13828" max="13828" width="5.5" style="150" customWidth="1"/>
    <col min="13829" max="13829" width="22" style="150" customWidth="1"/>
    <col min="13830" max="13830" width="96.5" style="150" customWidth="1"/>
    <col min="13831" max="13831" width="11.1640625" style="150" customWidth="1"/>
    <col min="13832" max="13832" width="14.33203125" style="150" customWidth="1"/>
    <col min="13833" max="13833" width="16.33203125" style="150" customWidth="1"/>
    <col min="13834" max="13834" width="30.1640625" style="150" customWidth="1"/>
    <col min="13835" max="13835" width="19.83203125" style="150" customWidth="1"/>
    <col min="13836" max="13836" width="12" style="150"/>
    <col min="13837" max="13845" width="0" style="150" hidden="1" customWidth="1"/>
    <col min="13846" max="13846" width="15.83203125" style="150" customWidth="1"/>
    <col min="13847" max="13847" width="21" style="150" customWidth="1"/>
    <col min="13848" max="13848" width="15.83203125" style="150" customWidth="1"/>
    <col min="13849" max="13849" width="19.33203125" style="150" customWidth="1"/>
    <col min="13850" max="13850" width="14.1640625" style="150" customWidth="1"/>
    <col min="13851" max="13851" width="19.33203125" style="150" customWidth="1"/>
    <col min="13852" max="13852" width="21" style="150" customWidth="1"/>
    <col min="13853" max="13853" width="14.1640625" style="150" customWidth="1"/>
    <col min="13854" max="13854" width="19.33203125" style="150" customWidth="1"/>
    <col min="13855" max="13855" width="21" style="150" customWidth="1"/>
    <col min="13856" max="13867" width="12" style="150"/>
    <col min="13868" max="13889" width="0" style="150" hidden="1" customWidth="1"/>
    <col min="13890" max="14080" width="12" style="150"/>
    <col min="14081" max="14081" width="10.6640625" style="150" customWidth="1"/>
    <col min="14082" max="14082" width="2.1640625" style="150" customWidth="1"/>
    <col min="14083" max="14083" width="5.33203125" style="150" customWidth="1"/>
    <col min="14084" max="14084" width="5.5" style="150" customWidth="1"/>
    <col min="14085" max="14085" width="22" style="150" customWidth="1"/>
    <col min="14086" max="14086" width="96.5" style="150" customWidth="1"/>
    <col min="14087" max="14087" width="11.1640625" style="150" customWidth="1"/>
    <col min="14088" max="14088" width="14.33203125" style="150" customWidth="1"/>
    <col min="14089" max="14089" width="16.33203125" style="150" customWidth="1"/>
    <col min="14090" max="14090" width="30.1640625" style="150" customWidth="1"/>
    <col min="14091" max="14091" width="19.83203125" style="150" customWidth="1"/>
    <col min="14092" max="14092" width="12" style="150"/>
    <col min="14093" max="14101" width="0" style="150" hidden="1" customWidth="1"/>
    <col min="14102" max="14102" width="15.83203125" style="150" customWidth="1"/>
    <col min="14103" max="14103" width="21" style="150" customWidth="1"/>
    <col min="14104" max="14104" width="15.83203125" style="150" customWidth="1"/>
    <col min="14105" max="14105" width="19.33203125" style="150" customWidth="1"/>
    <col min="14106" max="14106" width="14.1640625" style="150" customWidth="1"/>
    <col min="14107" max="14107" width="19.33203125" style="150" customWidth="1"/>
    <col min="14108" max="14108" width="21" style="150" customWidth="1"/>
    <col min="14109" max="14109" width="14.1640625" style="150" customWidth="1"/>
    <col min="14110" max="14110" width="19.33203125" style="150" customWidth="1"/>
    <col min="14111" max="14111" width="21" style="150" customWidth="1"/>
    <col min="14112" max="14123" width="12" style="150"/>
    <col min="14124" max="14145" width="0" style="150" hidden="1" customWidth="1"/>
    <col min="14146" max="14336" width="12" style="150"/>
    <col min="14337" max="14337" width="10.6640625" style="150" customWidth="1"/>
    <col min="14338" max="14338" width="2.1640625" style="150" customWidth="1"/>
    <col min="14339" max="14339" width="5.33203125" style="150" customWidth="1"/>
    <col min="14340" max="14340" width="5.5" style="150" customWidth="1"/>
    <col min="14341" max="14341" width="22" style="150" customWidth="1"/>
    <col min="14342" max="14342" width="96.5" style="150" customWidth="1"/>
    <col min="14343" max="14343" width="11.1640625" style="150" customWidth="1"/>
    <col min="14344" max="14344" width="14.33203125" style="150" customWidth="1"/>
    <col min="14345" max="14345" width="16.33203125" style="150" customWidth="1"/>
    <col min="14346" max="14346" width="30.1640625" style="150" customWidth="1"/>
    <col min="14347" max="14347" width="19.83203125" style="150" customWidth="1"/>
    <col min="14348" max="14348" width="12" style="150"/>
    <col min="14349" max="14357" width="0" style="150" hidden="1" customWidth="1"/>
    <col min="14358" max="14358" width="15.83203125" style="150" customWidth="1"/>
    <col min="14359" max="14359" width="21" style="150" customWidth="1"/>
    <col min="14360" max="14360" width="15.83203125" style="150" customWidth="1"/>
    <col min="14361" max="14361" width="19.33203125" style="150" customWidth="1"/>
    <col min="14362" max="14362" width="14.1640625" style="150" customWidth="1"/>
    <col min="14363" max="14363" width="19.33203125" style="150" customWidth="1"/>
    <col min="14364" max="14364" width="21" style="150" customWidth="1"/>
    <col min="14365" max="14365" width="14.1640625" style="150" customWidth="1"/>
    <col min="14366" max="14366" width="19.33203125" style="150" customWidth="1"/>
    <col min="14367" max="14367" width="21" style="150" customWidth="1"/>
    <col min="14368" max="14379" width="12" style="150"/>
    <col min="14380" max="14401" width="0" style="150" hidden="1" customWidth="1"/>
    <col min="14402" max="14592" width="12" style="150"/>
    <col min="14593" max="14593" width="10.6640625" style="150" customWidth="1"/>
    <col min="14594" max="14594" width="2.1640625" style="150" customWidth="1"/>
    <col min="14595" max="14595" width="5.33203125" style="150" customWidth="1"/>
    <col min="14596" max="14596" width="5.5" style="150" customWidth="1"/>
    <col min="14597" max="14597" width="22" style="150" customWidth="1"/>
    <col min="14598" max="14598" width="96.5" style="150" customWidth="1"/>
    <col min="14599" max="14599" width="11.1640625" style="150" customWidth="1"/>
    <col min="14600" max="14600" width="14.33203125" style="150" customWidth="1"/>
    <col min="14601" max="14601" width="16.33203125" style="150" customWidth="1"/>
    <col min="14602" max="14602" width="30.1640625" style="150" customWidth="1"/>
    <col min="14603" max="14603" width="19.83203125" style="150" customWidth="1"/>
    <col min="14604" max="14604" width="12" style="150"/>
    <col min="14605" max="14613" width="0" style="150" hidden="1" customWidth="1"/>
    <col min="14614" max="14614" width="15.83203125" style="150" customWidth="1"/>
    <col min="14615" max="14615" width="21" style="150" customWidth="1"/>
    <col min="14616" max="14616" width="15.83203125" style="150" customWidth="1"/>
    <col min="14617" max="14617" width="19.33203125" style="150" customWidth="1"/>
    <col min="14618" max="14618" width="14.1640625" style="150" customWidth="1"/>
    <col min="14619" max="14619" width="19.33203125" style="150" customWidth="1"/>
    <col min="14620" max="14620" width="21" style="150" customWidth="1"/>
    <col min="14621" max="14621" width="14.1640625" style="150" customWidth="1"/>
    <col min="14622" max="14622" width="19.33203125" style="150" customWidth="1"/>
    <col min="14623" max="14623" width="21" style="150" customWidth="1"/>
    <col min="14624" max="14635" width="12" style="150"/>
    <col min="14636" max="14657" width="0" style="150" hidden="1" customWidth="1"/>
    <col min="14658" max="14848" width="12" style="150"/>
    <col min="14849" max="14849" width="10.6640625" style="150" customWidth="1"/>
    <col min="14850" max="14850" width="2.1640625" style="150" customWidth="1"/>
    <col min="14851" max="14851" width="5.33203125" style="150" customWidth="1"/>
    <col min="14852" max="14852" width="5.5" style="150" customWidth="1"/>
    <col min="14853" max="14853" width="22" style="150" customWidth="1"/>
    <col min="14854" max="14854" width="96.5" style="150" customWidth="1"/>
    <col min="14855" max="14855" width="11.1640625" style="150" customWidth="1"/>
    <col min="14856" max="14856" width="14.33203125" style="150" customWidth="1"/>
    <col min="14857" max="14857" width="16.33203125" style="150" customWidth="1"/>
    <col min="14858" max="14858" width="30.1640625" style="150" customWidth="1"/>
    <col min="14859" max="14859" width="19.83203125" style="150" customWidth="1"/>
    <col min="14860" max="14860" width="12" style="150"/>
    <col min="14861" max="14869" width="0" style="150" hidden="1" customWidth="1"/>
    <col min="14870" max="14870" width="15.83203125" style="150" customWidth="1"/>
    <col min="14871" max="14871" width="21" style="150" customWidth="1"/>
    <col min="14872" max="14872" width="15.83203125" style="150" customWidth="1"/>
    <col min="14873" max="14873" width="19.33203125" style="150" customWidth="1"/>
    <col min="14874" max="14874" width="14.1640625" style="150" customWidth="1"/>
    <col min="14875" max="14875" width="19.33203125" style="150" customWidth="1"/>
    <col min="14876" max="14876" width="21" style="150" customWidth="1"/>
    <col min="14877" max="14877" width="14.1640625" style="150" customWidth="1"/>
    <col min="14878" max="14878" width="19.33203125" style="150" customWidth="1"/>
    <col min="14879" max="14879" width="21" style="150" customWidth="1"/>
    <col min="14880" max="14891" width="12" style="150"/>
    <col min="14892" max="14913" width="0" style="150" hidden="1" customWidth="1"/>
    <col min="14914" max="15104" width="12" style="150"/>
    <col min="15105" max="15105" width="10.6640625" style="150" customWidth="1"/>
    <col min="15106" max="15106" width="2.1640625" style="150" customWidth="1"/>
    <col min="15107" max="15107" width="5.33203125" style="150" customWidth="1"/>
    <col min="15108" max="15108" width="5.5" style="150" customWidth="1"/>
    <col min="15109" max="15109" width="22" style="150" customWidth="1"/>
    <col min="15110" max="15110" width="96.5" style="150" customWidth="1"/>
    <col min="15111" max="15111" width="11.1640625" style="150" customWidth="1"/>
    <col min="15112" max="15112" width="14.33203125" style="150" customWidth="1"/>
    <col min="15113" max="15113" width="16.33203125" style="150" customWidth="1"/>
    <col min="15114" max="15114" width="30.1640625" style="150" customWidth="1"/>
    <col min="15115" max="15115" width="19.83203125" style="150" customWidth="1"/>
    <col min="15116" max="15116" width="12" style="150"/>
    <col min="15117" max="15125" width="0" style="150" hidden="1" customWidth="1"/>
    <col min="15126" max="15126" width="15.83203125" style="150" customWidth="1"/>
    <col min="15127" max="15127" width="21" style="150" customWidth="1"/>
    <col min="15128" max="15128" width="15.83203125" style="150" customWidth="1"/>
    <col min="15129" max="15129" width="19.33203125" style="150" customWidth="1"/>
    <col min="15130" max="15130" width="14.1640625" style="150" customWidth="1"/>
    <col min="15131" max="15131" width="19.33203125" style="150" customWidth="1"/>
    <col min="15132" max="15132" width="21" style="150" customWidth="1"/>
    <col min="15133" max="15133" width="14.1640625" style="150" customWidth="1"/>
    <col min="15134" max="15134" width="19.33203125" style="150" customWidth="1"/>
    <col min="15135" max="15135" width="21" style="150" customWidth="1"/>
    <col min="15136" max="15147" width="12" style="150"/>
    <col min="15148" max="15169" width="0" style="150" hidden="1" customWidth="1"/>
    <col min="15170" max="15360" width="12" style="150"/>
    <col min="15361" max="15361" width="10.6640625" style="150" customWidth="1"/>
    <col min="15362" max="15362" width="2.1640625" style="150" customWidth="1"/>
    <col min="15363" max="15363" width="5.33203125" style="150" customWidth="1"/>
    <col min="15364" max="15364" width="5.5" style="150" customWidth="1"/>
    <col min="15365" max="15365" width="22" style="150" customWidth="1"/>
    <col min="15366" max="15366" width="96.5" style="150" customWidth="1"/>
    <col min="15367" max="15367" width="11.1640625" style="150" customWidth="1"/>
    <col min="15368" max="15368" width="14.33203125" style="150" customWidth="1"/>
    <col min="15369" max="15369" width="16.33203125" style="150" customWidth="1"/>
    <col min="15370" max="15370" width="30.1640625" style="150" customWidth="1"/>
    <col min="15371" max="15371" width="19.83203125" style="150" customWidth="1"/>
    <col min="15372" max="15372" width="12" style="150"/>
    <col min="15373" max="15381" width="0" style="150" hidden="1" customWidth="1"/>
    <col min="15382" max="15382" width="15.83203125" style="150" customWidth="1"/>
    <col min="15383" max="15383" width="21" style="150" customWidth="1"/>
    <col min="15384" max="15384" width="15.83203125" style="150" customWidth="1"/>
    <col min="15385" max="15385" width="19.33203125" style="150" customWidth="1"/>
    <col min="15386" max="15386" width="14.1640625" style="150" customWidth="1"/>
    <col min="15387" max="15387" width="19.33203125" style="150" customWidth="1"/>
    <col min="15388" max="15388" width="21" style="150" customWidth="1"/>
    <col min="15389" max="15389" width="14.1640625" style="150" customWidth="1"/>
    <col min="15390" max="15390" width="19.33203125" style="150" customWidth="1"/>
    <col min="15391" max="15391" width="21" style="150" customWidth="1"/>
    <col min="15392" max="15403" width="12" style="150"/>
    <col min="15404" max="15425" width="0" style="150" hidden="1" customWidth="1"/>
    <col min="15426" max="15616" width="12" style="150"/>
    <col min="15617" max="15617" width="10.6640625" style="150" customWidth="1"/>
    <col min="15618" max="15618" width="2.1640625" style="150" customWidth="1"/>
    <col min="15619" max="15619" width="5.33203125" style="150" customWidth="1"/>
    <col min="15620" max="15620" width="5.5" style="150" customWidth="1"/>
    <col min="15621" max="15621" width="22" style="150" customWidth="1"/>
    <col min="15622" max="15622" width="96.5" style="150" customWidth="1"/>
    <col min="15623" max="15623" width="11.1640625" style="150" customWidth="1"/>
    <col min="15624" max="15624" width="14.33203125" style="150" customWidth="1"/>
    <col min="15625" max="15625" width="16.33203125" style="150" customWidth="1"/>
    <col min="15626" max="15626" width="30.1640625" style="150" customWidth="1"/>
    <col min="15627" max="15627" width="19.83203125" style="150" customWidth="1"/>
    <col min="15628" max="15628" width="12" style="150"/>
    <col min="15629" max="15637" width="0" style="150" hidden="1" customWidth="1"/>
    <col min="15638" max="15638" width="15.83203125" style="150" customWidth="1"/>
    <col min="15639" max="15639" width="21" style="150" customWidth="1"/>
    <col min="15640" max="15640" width="15.83203125" style="150" customWidth="1"/>
    <col min="15641" max="15641" width="19.33203125" style="150" customWidth="1"/>
    <col min="15642" max="15642" width="14.1640625" style="150" customWidth="1"/>
    <col min="15643" max="15643" width="19.33203125" style="150" customWidth="1"/>
    <col min="15644" max="15644" width="21" style="150" customWidth="1"/>
    <col min="15645" max="15645" width="14.1640625" style="150" customWidth="1"/>
    <col min="15646" max="15646" width="19.33203125" style="150" customWidth="1"/>
    <col min="15647" max="15647" width="21" style="150" customWidth="1"/>
    <col min="15648" max="15659" width="12" style="150"/>
    <col min="15660" max="15681" width="0" style="150" hidden="1" customWidth="1"/>
    <col min="15682" max="15872" width="12" style="150"/>
    <col min="15873" max="15873" width="10.6640625" style="150" customWidth="1"/>
    <col min="15874" max="15874" width="2.1640625" style="150" customWidth="1"/>
    <col min="15875" max="15875" width="5.33203125" style="150" customWidth="1"/>
    <col min="15876" max="15876" width="5.5" style="150" customWidth="1"/>
    <col min="15877" max="15877" width="22" style="150" customWidth="1"/>
    <col min="15878" max="15878" width="96.5" style="150" customWidth="1"/>
    <col min="15879" max="15879" width="11.1640625" style="150" customWidth="1"/>
    <col min="15880" max="15880" width="14.33203125" style="150" customWidth="1"/>
    <col min="15881" max="15881" width="16.33203125" style="150" customWidth="1"/>
    <col min="15882" max="15882" width="30.1640625" style="150" customWidth="1"/>
    <col min="15883" max="15883" width="19.83203125" style="150" customWidth="1"/>
    <col min="15884" max="15884" width="12" style="150"/>
    <col min="15885" max="15893" width="0" style="150" hidden="1" customWidth="1"/>
    <col min="15894" max="15894" width="15.83203125" style="150" customWidth="1"/>
    <col min="15895" max="15895" width="21" style="150" customWidth="1"/>
    <col min="15896" max="15896" width="15.83203125" style="150" customWidth="1"/>
    <col min="15897" max="15897" width="19.33203125" style="150" customWidth="1"/>
    <col min="15898" max="15898" width="14.1640625" style="150" customWidth="1"/>
    <col min="15899" max="15899" width="19.33203125" style="150" customWidth="1"/>
    <col min="15900" max="15900" width="21" style="150" customWidth="1"/>
    <col min="15901" max="15901" width="14.1640625" style="150" customWidth="1"/>
    <col min="15902" max="15902" width="19.33203125" style="150" customWidth="1"/>
    <col min="15903" max="15903" width="21" style="150" customWidth="1"/>
    <col min="15904" max="15915" width="12" style="150"/>
    <col min="15916" max="15937" width="0" style="150" hidden="1" customWidth="1"/>
    <col min="15938" max="16128" width="12" style="150"/>
    <col min="16129" max="16129" width="10.6640625" style="150" customWidth="1"/>
    <col min="16130" max="16130" width="2.1640625" style="150" customWidth="1"/>
    <col min="16131" max="16131" width="5.33203125" style="150" customWidth="1"/>
    <col min="16132" max="16132" width="5.5" style="150" customWidth="1"/>
    <col min="16133" max="16133" width="22" style="150" customWidth="1"/>
    <col min="16134" max="16134" width="96.5" style="150" customWidth="1"/>
    <col min="16135" max="16135" width="11.1640625" style="150" customWidth="1"/>
    <col min="16136" max="16136" width="14.33203125" style="150" customWidth="1"/>
    <col min="16137" max="16137" width="16.33203125" style="150" customWidth="1"/>
    <col min="16138" max="16138" width="30.1640625" style="150" customWidth="1"/>
    <col min="16139" max="16139" width="19.83203125" style="150" customWidth="1"/>
    <col min="16140" max="16140" width="12" style="150"/>
    <col min="16141" max="16149" width="0" style="150" hidden="1" customWidth="1"/>
    <col min="16150" max="16150" width="15.83203125" style="150" customWidth="1"/>
    <col min="16151" max="16151" width="21" style="150" customWidth="1"/>
    <col min="16152" max="16152" width="15.83203125" style="150" customWidth="1"/>
    <col min="16153" max="16153" width="19.33203125" style="150" customWidth="1"/>
    <col min="16154" max="16154" width="14.1640625" style="150" customWidth="1"/>
    <col min="16155" max="16155" width="19.33203125" style="150" customWidth="1"/>
    <col min="16156" max="16156" width="21" style="150" customWidth="1"/>
    <col min="16157" max="16157" width="14.1640625" style="150" customWidth="1"/>
    <col min="16158" max="16158" width="19.33203125" style="150" customWidth="1"/>
    <col min="16159" max="16159" width="21" style="150" customWidth="1"/>
    <col min="16160" max="16171" width="12" style="150"/>
    <col min="16172" max="16193" width="0" style="150" hidden="1" customWidth="1"/>
    <col min="16194" max="16384" width="12" style="150"/>
  </cols>
  <sheetData>
    <row r="1" spans="1:70" ht="21.75" hidden="1" customHeight="1" x14ac:dyDescent="0.3">
      <c r="A1" s="314"/>
      <c r="B1" s="315"/>
      <c r="C1" s="315"/>
      <c r="D1" s="316" t="s">
        <v>1</v>
      </c>
      <c r="E1" s="315"/>
      <c r="F1" s="317" t="s">
        <v>263</v>
      </c>
      <c r="G1" s="496" t="s">
        <v>264</v>
      </c>
      <c r="H1" s="496"/>
      <c r="I1" s="315"/>
      <c r="J1" s="317" t="s">
        <v>265</v>
      </c>
      <c r="K1" s="316" t="s">
        <v>93</v>
      </c>
      <c r="L1" s="317" t="s">
        <v>94</v>
      </c>
      <c r="M1" s="317"/>
      <c r="N1" s="317"/>
      <c r="O1" s="317"/>
      <c r="P1" s="317"/>
      <c r="Q1" s="317"/>
      <c r="R1" s="317"/>
      <c r="S1" s="317"/>
      <c r="T1" s="317"/>
      <c r="U1" s="318"/>
      <c r="V1" s="318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</row>
    <row r="2" spans="1:70" ht="36.950000000000003" hidden="1" customHeight="1" x14ac:dyDescent="0.3">
      <c r="L2" s="489" t="s">
        <v>8</v>
      </c>
      <c r="M2" s="490"/>
      <c r="N2" s="490"/>
      <c r="O2" s="490"/>
      <c r="P2" s="490"/>
      <c r="Q2" s="490"/>
      <c r="R2" s="490"/>
      <c r="S2" s="490"/>
      <c r="T2" s="490"/>
      <c r="U2" s="490"/>
      <c r="V2" s="490"/>
      <c r="AT2" s="151" t="s">
        <v>518</v>
      </c>
    </row>
    <row r="3" spans="1:70" ht="6.95" customHeight="1" x14ac:dyDescent="0.3">
      <c r="B3" s="152"/>
      <c r="C3" s="153"/>
      <c r="D3" s="153"/>
      <c r="E3" s="153"/>
      <c r="F3" s="153"/>
      <c r="G3" s="153"/>
      <c r="H3" s="153"/>
      <c r="I3" s="153"/>
      <c r="J3" s="153"/>
      <c r="K3" s="154"/>
      <c r="AT3" s="151" t="s">
        <v>95</v>
      </c>
    </row>
    <row r="4" spans="1:70" ht="36.950000000000003" hidden="1" customHeight="1" x14ac:dyDescent="0.3">
      <c r="B4" s="155"/>
      <c r="C4" s="312"/>
      <c r="D4" s="156" t="s">
        <v>266</v>
      </c>
      <c r="E4" s="312"/>
      <c r="F4" s="312"/>
      <c r="G4" s="312"/>
      <c r="H4" s="312"/>
      <c r="I4" s="312"/>
      <c r="J4" s="312"/>
      <c r="K4" s="157"/>
      <c r="M4" s="319" t="s">
        <v>13</v>
      </c>
      <c r="AT4" s="151" t="s">
        <v>6</v>
      </c>
    </row>
    <row r="5" spans="1:70" ht="6.95" hidden="1" customHeight="1" x14ac:dyDescent="0.3">
      <c r="B5" s="155"/>
      <c r="C5" s="312"/>
      <c r="D5" s="312"/>
      <c r="E5" s="312"/>
      <c r="F5" s="312"/>
      <c r="G5" s="312"/>
      <c r="H5" s="312"/>
      <c r="I5" s="312"/>
      <c r="J5" s="312"/>
      <c r="K5" s="157"/>
    </row>
    <row r="6" spans="1:70" ht="15" hidden="1" x14ac:dyDescent="0.3">
      <c r="B6" s="155"/>
      <c r="C6" s="312"/>
      <c r="D6" s="158" t="s">
        <v>18</v>
      </c>
      <c r="E6" s="312"/>
      <c r="F6" s="312"/>
      <c r="G6" s="312"/>
      <c r="H6" s="312"/>
      <c r="I6" s="312"/>
      <c r="J6" s="312"/>
      <c r="K6" s="157"/>
    </row>
    <row r="7" spans="1:70" ht="22.5" hidden="1" customHeight="1" x14ac:dyDescent="0.3">
      <c r="B7" s="155"/>
      <c r="C7" s="312"/>
      <c r="D7" s="312"/>
      <c r="E7" s="479" t="s">
        <v>547</v>
      </c>
      <c r="F7" s="480"/>
      <c r="G7" s="480"/>
      <c r="H7" s="480"/>
      <c r="I7" s="480"/>
      <c r="J7" s="480"/>
      <c r="K7" s="480"/>
      <c r="L7" s="480"/>
      <c r="M7" s="480"/>
    </row>
    <row r="8" spans="1:70" s="311" customFormat="1" ht="15" hidden="1" x14ac:dyDescent="0.3">
      <c r="B8" s="159"/>
      <c r="C8" s="310"/>
      <c r="D8" s="158" t="s">
        <v>267</v>
      </c>
      <c r="E8" s="310"/>
      <c r="F8" s="310"/>
      <c r="G8" s="310"/>
      <c r="H8" s="310"/>
      <c r="I8" s="310"/>
      <c r="J8" s="310"/>
      <c r="K8" s="160"/>
    </row>
    <row r="9" spans="1:70" s="311" customFormat="1" ht="36.950000000000003" hidden="1" customHeight="1" x14ac:dyDescent="0.3">
      <c r="B9" s="159"/>
      <c r="C9" s="310"/>
      <c r="D9" s="310"/>
      <c r="E9" s="491" t="s">
        <v>268</v>
      </c>
      <c r="F9" s="492"/>
      <c r="G9" s="492"/>
      <c r="H9" s="492"/>
      <c r="I9" s="310"/>
      <c r="J9" s="310"/>
      <c r="K9" s="160"/>
    </row>
    <row r="10" spans="1:70" s="311" customFormat="1" hidden="1" x14ac:dyDescent="0.3">
      <c r="B10" s="159"/>
      <c r="C10" s="310"/>
      <c r="D10" s="310"/>
      <c r="E10" s="310"/>
      <c r="F10" s="310"/>
      <c r="G10" s="310"/>
      <c r="H10" s="310"/>
      <c r="I10" s="310"/>
      <c r="J10" s="310"/>
      <c r="K10" s="160"/>
    </row>
    <row r="11" spans="1:70" s="311" customFormat="1" ht="14.45" hidden="1" customHeight="1" x14ac:dyDescent="0.3">
      <c r="B11" s="159"/>
      <c r="C11" s="310"/>
      <c r="D11" s="158" t="s">
        <v>269</v>
      </c>
      <c r="E11" s="310"/>
      <c r="F11" s="161" t="s">
        <v>20</v>
      </c>
      <c r="G11" s="310"/>
      <c r="H11" s="310"/>
      <c r="I11" s="158" t="s">
        <v>21</v>
      </c>
      <c r="J11" s="161" t="s">
        <v>20</v>
      </c>
      <c r="K11" s="160"/>
    </row>
    <row r="12" spans="1:70" s="311" customFormat="1" ht="14.45" hidden="1" customHeight="1" x14ac:dyDescent="0.3">
      <c r="B12" s="159"/>
      <c r="C12" s="310"/>
      <c r="D12" s="158" t="s">
        <v>22</v>
      </c>
      <c r="E12" s="310"/>
      <c r="F12" s="161" t="s">
        <v>34</v>
      </c>
      <c r="G12" s="310"/>
      <c r="H12" s="310"/>
      <c r="I12" s="158" t="s">
        <v>24</v>
      </c>
      <c r="J12" s="351">
        <v>44094</v>
      </c>
      <c r="K12" s="160"/>
    </row>
    <row r="13" spans="1:70" s="311" customFormat="1" ht="10.9" hidden="1" customHeight="1" x14ac:dyDescent="0.3">
      <c r="B13" s="159"/>
      <c r="C13" s="310"/>
      <c r="D13" s="310"/>
      <c r="E13" s="310"/>
      <c r="F13" s="310"/>
      <c r="G13" s="310"/>
      <c r="H13" s="310"/>
      <c r="I13" s="310"/>
      <c r="J13" s="310"/>
      <c r="K13" s="160"/>
    </row>
    <row r="14" spans="1:70" s="311" customFormat="1" ht="14.45" hidden="1" customHeight="1" x14ac:dyDescent="0.3">
      <c r="B14" s="159"/>
      <c r="C14" s="310"/>
      <c r="D14" s="158" t="s">
        <v>270</v>
      </c>
      <c r="E14" s="310"/>
      <c r="F14" s="310"/>
      <c r="G14" s="310"/>
      <c r="H14" s="310"/>
      <c r="I14" s="158" t="s">
        <v>26</v>
      </c>
      <c r="J14" s="161" t="s">
        <v>20</v>
      </c>
      <c r="K14" s="160"/>
    </row>
    <row r="15" spans="1:70" s="311" customFormat="1" ht="18" hidden="1" customHeight="1" x14ac:dyDescent="0.3">
      <c r="B15" s="159"/>
      <c r="C15" s="310"/>
      <c r="D15" s="310"/>
      <c r="E15" s="161" t="s">
        <v>271</v>
      </c>
      <c r="F15" s="310"/>
      <c r="G15" s="310"/>
      <c r="H15" s="310"/>
      <c r="I15" s="158" t="s">
        <v>28</v>
      </c>
      <c r="J15" s="161" t="s">
        <v>20</v>
      </c>
      <c r="K15" s="160"/>
    </row>
    <row r="16" spans="1:70" s="311" customFormat="1" ht="6.95" hidden="1" customHeight="1" x14ac:dyDescent="0.3">
      <c r="B16" s="159"/>
      <c r="C16" s="310"/>
      <c r="D16" s="310"/>
      <c r="E16" s="310"/>
      <c r="F16" s="310"/>
      <c r="G16" s="310"/>
      <c r="H16" s="310"/>
      <c r="I16" s="310"/>
      <c r="J16" s="310"/>
      <c r="K16" s="160"/>
    </row>
    <row r="17" spans="2:11" s="311" customFormat="1" ht="14.45" hidden="1" customHeight="1" x14ac:dyDescent="0.3">
      <c r="B17" s="159"/>
      <c r="C17" s="310"/>
      <c r="D17" s="158" t="s">
        <v>272</v>
      </c>
      <c r="E17" s="310"/>
      <c r="F17" s="310"/>
      <c r="G17" s="310"/>
      <c r="H17" s="310"/>
      <c r="I17" s="158" t="s">
        <v>26</v>
      </c>
      <c r="J17" s="161">
        <f>IF('[1]Rekapitulace stavby'!AN13="Vyplň údaj","",IF('[1]Rekapitulace stavby'!AN13="","",'[1]Rekapitulace stavby'!AN13))</f>
        <v>0</v>
      </c>
      <c r="K17" s="160"/>
    </row>
    <row r="18" spans="2:11" s="311" customFormat="1" ht="18" hidden="1" customHeight="1" x14ac:dyDescent="0.3">
      <c r="B18" s="159"/>
      <c r="C18" s="310"/>
      <c r="D18" s="310"/>
      <c r="E18" s="161" t="str">
        <f>IF('[1]Rekapitulace stavby'!E14="Vyplň údaj","",IF('[1]Rekapitulace stavby'!E14="","",'[1]Rekapitulace stavby'!E14))</f>
        <v xml:space="preserve"> </v>
      </c>
      <c r="F18" s="310"/>
      <c r="G18" s="310"/>
      <c r="H18" s="310"/>
      <c r="I18" s="158" t="s">
        <v>28</v>
      </c>
      <c r="J18" s="161">
        <f>IF('[1]Rekapitulace stavby'!AN14="Vyplň údaj","",IF('[1]Rekapitulace stavby'!AN14="","",'[1]Rekapitulace stavby'!AN14))</f>
        <v>0</v>
      </c>
      <c r="K18" s="160"/>
    </row>
    <row r="19" spans="2:11" s="311" customFormat="1" ht="6.95" hidden="1" customHeight="1" x14ac:dyDescent="0.3">
      <c r="B19" s="159"/>
      <c r="C19" s="310"/>
      <c r="D19" s="310"/>
      <c r="E19" s="310"/>
      <c r="F19" s="310"/>
      <c r="G19" s="310"/>
      <c r="H19" s="310"/>
      <c r="I19" s="310"/>
      <c r="J19" s="310"/>
      <c r="K19" s="160"/>
    </row>
    <row r="20" spans="2:11" s="311" customFormat="1" ht="14.45" hidden="1" customHeight="1" x14ac:dyDescent="0.3">
      <c r="B20" s="159"/>
      <c r="C20" s="310"/>
      <c r="D20" s="158" t="s">
        <v>30</v>
      </c>
      <c r="E20" s="310"/>
      <c r="F20" s="310"/>
      <c r="G20" s="310"/>
      <c r="H20" s="310"/>
      <c r="I20" s="158" t="s">
        <v>26</v>
      </c>
      <c r="J20" s="161" t="s">
        <v>20</v>
      </c>
      <c r="K20" s="160"/>
    </row>
    <row r="21" spans="2:11" s="311" customFormat="1" ht="18" hidden="1" customHeight="1" x14ac:dyDescent="0.3">
      <c r="B21" s="159"/>
      <c r="C21" s="310"/>
      <c r="D21" s="310"/>
      <c r="E21" s="161" t="s">
        <v>34</v>
      </c>
      <c r="F21" s="310"/>
      <c r="G21" s="310"/>
      <c r="H21" s="310"/>
      <c r="I21" s="158" t="s">
        <v>28</v>
      </c>
      <c r="J21" s="161" t="s">
        <v>20</v>
      </c>
      <c r="K21" s="160"/>
    </row>
    <row r="22" spans="2:11" s="311" customFormat="1" ht="6.95" hidden="1" customHeight="1" x14ac:dyDescent="0.3">
      <c r="B22" s="159"/>
      <c r="C22" s="310"/>
      <c r="D22" s="310"/>
      <c r="E22" s="310"/>
      <c r="F22" s="310"/>
      <c r="G22" s="310"/>
      <c r="H22" s="310"/>
      <c r="I22" s="310"/>
      <c r="J22" s="310"/>
      <c r="K22" s="160"/>
    </row>
    <row r="23" spans="2:11" s="311" customFormat="1" ht="14.45" hidden="1" customHeight="1" x14ac:dyDescent="0.3">
      <c r="B23" s="159"/>
      <c r="C23" s="310"/>
      <c r="D23" s="158" t="s">
        <v>35</v>
      </c>
      <c r="E23" s="310"/>
      <c r="F23" s="310"/>
      <c r="G23" s="310"/>
      <c r="H23" s="310"/>
      <c r="I23" s="310"/>
      <c r="J23" s="310"/>
      <c r="K23" s="160"/>
    </row>
    <row r="24" spans="2:11" s="163" customFormat="1" ht="134.25" hidden="1" customHeight="1" x14ac:dyDescent="0.3">
      <c r="B24" s="164"/>
      <c r="C24" s="313"/>
      <c r="D24" s="313"/>
      <c r="E24" s="497" t="s">
        <v>273</v>
      </c>
      <c r="F24" s="498"/>
      <c r="G24" s="498"/>
      <c r="H24" s="498"/>
      <c r="I24" s="313"/>
      <c r="J24" s="313"/>
      <c r="K24" s="165"/>
    </row>
    <row r="25" spans="2:11" s="311" customFormat="1" ht="6.95" hidden="1" customHeight="1" x14ac:dyDescent="0.3">
      <c r="B25" s="159"/>
      <c r="C25" s="310"/>
      <c r="D25" s="310"/>
      <c r="E25" s="310"/>
      <c r="F25" s="310"/>
      <c r="G25" s="310"/>
      <c r="H25" s="310"/>
      <c r="I25" s="310"/>
      <c r="J25" s="310"/>
      <c r="K25" s="160"/>
    </row>
    <row r="26" spans="2:11" s="311" customFormat="1" ht="6.95" hidden="1" customHeight="1" x14ac:dyDescent="0.3">
      <c r="B26" s="159"/>
      <c r="C26" s="310"/>
      <c r="D26" s="166"/>
      <c r="E26" s="166"/>
      <c r="F26" s="166"/>
      <c r="G26" s="166"/>
      <c r="H26" s="166"/>
      <c r="I26" s="166"/>
      <c r="J26" s="166"/>
      <c r="K26" s="167"/>
    </row>
    <row r="27" spans="2:11" s="311" customFormat="1" ht="25.35" hidden="1" customHeight="1" x14ac:dyDescent="0.3">
      <c r="B27" s="159"/>
      <c r="C27" s="310"/>
      <c r="D27" s="168" t="s">
        <v>38</v>
      </c>
      <c r="E27" s="310"/>
      <c r="F27" s="310"/>
      <c r="G27" s="310"/>
      <c r="H27" s="310"/>
      <c r="I27" s="310"/>
      <c r="J27" s="169">
        <f>ROUND(J86,2)</f>
        <v>0</v>
      </c>
      <c r="K27" s="160"/>
    </row>
    <row r="28" spans="2:11" s="311" customFormat="1" ht="6.95" hidden="1" customHeight="1" x14ac:dyDescent="0.3">
      <c r="B28" s="159"/>
      <c r="C28" s="310"/>
      <c r="D28" s="166"/>
      <c r="E28" s="166"/>
      <c r="F28" s="166"/>
      <c r="G28" s="166"/>
      <c r="H28" s="166"/>
      <c r="I28" s="166"/>
      <c r="J28" s="166"/>
      <c r="K28" s="167"/>
    </row>
    <row r="29" spans="2:11" s="311" customFormat="1" ht="14.45" hidden="1" customHeight="1" x14ac:dyDescent="0.3">
      <c r="B29" s="159"/>
      <c r="C29" s="310"/>
      <c r="D29" s="310"/>
      <c r="E29" s="310"/>
      <c r="F29" s="170" t="s">
        <v>274</v>
      </c>
      <c r="G29" s="310"/>
      <c r="H29" s="310"/>
      <c r="I29" s="170" t="s">
        <v>275</v>
      </c>
      <c r="J29" s="170" t="s">
        <v>276</v>
      </c>
      <c r="K29" s="160"/>
    </row>
    <row r="30" spans="2:11" s="311" customFormat="1" ht="14.45" hidden="1" customHeight="1" x14ac:dyDescent="0.3">
      <c r="B30" s="159"/>
      <c r="C30" s="310"/>
      <c r="D30" s="171" t="s">
        <v>39</v>
      </c>
      <c r="E30" s="171" t="s">
        <v>40</v>
      </c>
      <c r="F30" s="172">
        <f>ROUND(SUM(BE86:BE147), 2)</f>
        <v>0</v>
      </c>
      <c r="G30" s="310"/>
      <c r="H30" s="310"/>
      <c r="I30" s="320">
        <v>0.21</v>
      </c>
      <c r="J30" s="172">
        <f>ROUND(ROUND((SUM(BE86:BE147)), 2)*I30, 2)</f>
        <v>0</v>
      </c>
      <c r="K30" s="160"/>
    </row>
    <row r="31" spans="2:11" s="311" customFormat="1" ht="14.45" hidden="1" customHeight="1" x14ac:dyDescent="0.3">
      <c r="B31" s="159"/>
      <c r="C31" s="310"/>
      <c r="D31" s="310"/>
      <c r="E31" s="171" t="s">
        <v>42</v>
      </c>
      <c r="F31" s="172">
        <f>ROUND(SUM(BF86:BF147), 2)</f>
        <v>0</v>
      </c>
      <c r="G31" s="310"/>
      <c r="H31" s="310"/>
      <c r="I31" s="320">
        <v>0.15</v>
      </c>
      <c r="J31" s="172">
        <f>ROUND(ROUND((SUM(BF86:BF147)), 2)*I31, 2)</f>
        <v>0</v>
      </c>
      <c r="K31" s="160"/>
    </row>
    <row r="32" spans="2:11" s="311" customFormat="1" ht="14.45" hidden="1" customHeight="1" x14ac:dyDescent="0.3">
      <c r="B32" s="159"/>
      <c r="C32" s="310"/>
      <c r="D32" s="310"/>
      <c r="E32" s="171" t="s">
        <v>43</v>
      </c>
      <c r="F32" s="172">
        <f>ROUND(SUM(BG86:BG147), 2)</f>
        <v>0</v>
      </c>
      <c r="G32" s="310"/>
      <c r="H32" s="310"/>
      <c r="I32" s="320">
        <v>0.21</v>
      </c>
      <c r="J32" s="172">
        <v>0</v>
      </c>
      <c r="K32" s="160"/>
    </row>
    <row r="33" spans="2:11" s="311" customFormat="1" ht="14.45" hidden="1" customHeight="1" x14ac:dyDescent="0.3">
      <c r="B33" s="159"/>
      <c r="C33" s="310"/>
      <c r="D33" s="310"/>
      <c r="E33" s="171" t="s">
        <v>44</v>
      </c>
      <c r="F33" s="172">
        <f>ROUND(SUM(BH86:BH147), 2)</f>
        <v>0</v>
      </c>
      <c r="G33" s="310"/>
      <c r="H33" s="310"/>
      <c r="I33" s="320">
        <v>0.15</v>
      </c>
      <c r="J33" s="172">
        <v>0</v>
      </c>
      <c r="K33" s="160"/>
    </row>
    <row r="34" spans="2:11" s="311" customFormat="1" ht="14.45" hidden="1" customHeight="1" x14ac:dyDescent="0.3">
      <c r="B34" s="159"/>
      <c r="C34" s="310"/>
      <c r="D34" s="310"/>
      <c r="E34" s="171" t="s">
        <v>45</v>
      </c>
      <c r="F34" s="172">
        <f>ROUND(SUM(BI86:BI147), 2)</f>
        <v>0</v>
      </c>
      <c r="G34" s="310"/>
      <c r="H34" s="310"/>
      <c r="I34" s="320">
        <v>0</v>
      </c>
      <c r="J34" s="172">
        <v>0</v>
      </c>
      <c r="K34" s="160"/>
    </row>
    <row r="35" spans="2:11" s="311" customFormat="1" ht="6.95" hidden="1" customHeight="1" x14ac:dyDescent="0.3">
      <c r="B35" s="159"/>
      <c r="C35" s="310"/>
      <c r="D35" s="310"/>
      <c r="E35" s="310"/>
      <c r="F35" s="310"/>
      <c r="G35" s="310"/>
      <c r="H35" s="310"/>
      <c r="I35" s="310"/>
      <c r="J35" s="310"/>
      <c r="K35" s="160"/>
    </row>
    <row r="36" spans="2:11" s="311" customFormat="1" ht="25.35" hidden="1" customHeight="1" x14ac:dyDescent="0.3">
      <c r="B36" s="159"/>
      <c r="C36" s="173"/>
      <c r="D36" s="174" t="s">
        <v>46</v>
      </c>
      <c r="E36" s="175"/>
      <c r="F36" s="175"/>
      <c r="G36" s="176" t="s">
        <v>47</v>
      </c>
      <c r="H36" s="177" t="s">
        <v>48</v>
      </c>
      <c r="I36" s="175"/>
      <c r="J36" s="178">
        <f>SUM(J27:J34)</f>
        <v>0</v>
      </c>
      <c r="K36" s="179"/>
    </row>
    <row r="37" spans="2:11" s="311" customFormat="1" ht="14.45" hidden="1" customHeight="1" x14ac:dyDescent="0.3">
      <c r="B37" s="180"/>
      <c r="C37" s="181"/>
      <c r="D37" s="181"/>
      <c r="E37" s="181"/>
      <c r="F37" s="181"/>
      <c r="G37" s="181"/>
      <c r="H37" s="181"/>
      <c r="I37" s="181"/>
      <c r="J37" s="181"/>
      <c r="K37" s="182"/>
    </row>
    <row r="38" spans="2:11" hidden="1" x14ac:dyDescent="0.3"/>
    <row r="39" spans="2:11" hidden="1" x14ac:dyDescent="0.3"/>
    <row r="41" spans="2:11" s="311" customFormat="1" ht="6.95" customHeight="1" x14ac:dyDescent="0.3">
      <c r="B41" s="183"/>
      <c r="C41" s="184"/>
      <c r="D41" s="184"/>
      <c r="E41" s="184"/>
      <c r="F41" s="184"/>
      <c r="G41" s="184"/>
      <c r="H41" s="184"/>
      <c r="I41" s="184"/>
      <c r="J41" s="184"/>
      <c r="K41" s="185"/>
    </row>
    <row r="42" spans="2:11" s="311" customFormat="1" ht="36.950000000000003" customHeight="1" x14ac:dyDescent="0.3">
      <c r="B42" s="159"/>
      <c r="C42" s="156" t="s">
        <v>277</v>
      </c>
      <c r="D42" s="310"/>
      <c r="E42" s="310"/>
      <c r="F42" s="310"/>
      <c r="G42" s="310"/>
      <c r="H42" s="310"/>
      <c r="I42" s="310"/>
      <c r="J42" s="310"/>
      <c r="K42" s="160"/>
    </row>
    <row r="43" spans="2:11" s="311" customFormat="1" ht="6.95" customHeight="1" x14ac:dyDescent="0.3">
      <c r="B43" s="159"/>
      <c r="C43" s="310"/>
      <c r="D43" s="310"/>
      <c r="E43" s="310"/>
      <c r="F43" s="310"/>
      <c r="G43" s="310"/>
      <c r="H43" s="310"/>
      <c r="I43" s="310"/>
      <c r="J43" s="310"/>
      <c r="K43" s="160"/>
    </row>
    <row r="44" spans="2:11" s="311" customFormat="1" ht="14.45" customHeight="1" x14ac:dyDescent="0.3">
      <c r="B44" s="159"/>
      <c r="C44" s="158" t="s">
        <v>18</v>
      </c>
      <c r="D44" s="310"/>
      <c r="E44" s="310"/>
      <c r="F44" s="310"/>
      <c r="G44" s="310"/>
      <c r="H44" s="310"/>
      <c r="I44" s="310"/>
      <c r="J44" s="310"/>
      <c r="K44" s="160"/>
    </row>
    <row r="45" spans="2:11" s="311" customFormat="1" ht="22.5" customHeight="1" x14ac:dyDescent="0.3">
      <c r="B45" s="159"/>
      <c r="C45" s="310"/>
      <c r="D45" s="310"/>
      <c r="E45" s="499" t="str">
        <f>E7</f>
        <v>Volnočasový areál Sladovka-sociální zařízení a parkoviště</v>
      </c>
      <c r="F45" s="492"/>
      <c r="G45" s="492"/>
      <c r="H45" s="492"/>
      <c r="I45" s="310"/>
      <c r="J45" s="310"/>
      <c r="K45" s="160"/>
    </row>
    <row r="46" spans="2:11" s="311" customFormat="1" ht="14.45" customHeight="1" x14ac:dyDescent="0.3">
      <c r="B46" s="159"/>
      <c r="C46" s="158" t="s">
        <v>267</v>
      </c>
      <c r="D46" s="310"/>
      <c r="E46" s="310"/>
      <c r="F46" s="310"/>
      <c r="G46" s="310"/>
      <c r="H46" s="310"/>
      <c r="I46" s="310"/>
      <c r="J46" s="310"/>
      <c r="K46" s="160"/>
    </row>
    <row r="47" spans="2:11" s="311" customFormat="1" ht="23.25" customHeight="1" x14ac:dyDescent="0.3">
      <c r="B47" s="159"/>
      <c r="C47" s="310"/>
      <c r="D47" s="310"/>
      <c r="E47" s="491" t="str">
        <f>E9</f>
        <v>01 - vodovodní a kanalizační přípojka</v>
      </c>
      <c r="F47" s="492"/>
      <c r="G47" s="492"/>
      <c r="H47" s="492"/>
      <c r="I47" s="310"/>
      <c r="J47" s="310"/>
      <c r="K47" s="160"/>
    </row>
    <row r="48" spans="2:11" s="311" customFormat="1" ht="6.95" customHeight="1" x14ac:dyDescent="0.3">
      <c r="B48" s="159"/>
      <c r="C48" s="310"/>
      <c r="D48" s="310"/>
      <c r="E48" s="310"/>
      <c r="F48" s="310"/>
      <c r="G48" s="310"/>
      <c r="H48" s="310"/>
      <c r="I48" s="310"/>
      <c r="J48" s="310"/>
      <c r="K48" s="160"/>
    </row>
    <row r="49" spans="2:47" s="311" customFormat="1" ht="18" customHeight="1" x14ac:dyDescent="0.3">
      <c r="B49" s="159"/>
      <c r="C49" s="158" t="s">
        <v>22</v>
      </c>
      <c r="D49" s="310"/>
      <c r="E49" s="310"/>
      <c r="F49" s="161" t="s">
        <v>34</v>
      </c>
      <c r="G49" s="310"/>
      <c r="H49" s="310"/>
      <c r="I49" s="158" t="s">
        <v>24</v>
      </c>
      <c r="J49" s="162">
        <f>IF(J12="","",J12)</f>
        <v>44094</v>
      </c>
      <c r="K49" s="160"/>
    </row>
    <row r="50" spans="2:47" s="311" customFormat="1" ht="6.95" customHeight="1" x14ac:dyDescent="0.3">
      <c r="B50" s="159"/>
      <c r="C50" s="310"/>
      <c r="D50" s="310"/>
      <c r="E50" s="310"/>
      <c r="F50" s="310"/>
      <c r="G50" s="310"/>
      <c r="H50" s="310"/>
      <c r="I50" s="310"/>
      <c r="J50" s="310"/>
      <c r="K50" s="160"/>
    </row>
    <row r="51" spans="2:47" s="311" customFormat="1" ht="15" x14ac:dyDescent="0.3">
      <c r="B51" s="159"/>
      <c r="C51" s="158" t="s">
        <v>270</v>
      </c>
      <c r="D51" s="310"/>
      <c r="E51" s="310"/>
      <c r="F51" s="161" t="str">
        <f>E15</f>
        <v>Město Benešov, Masarykovo náměstí 100, Benešov</v>
      </c>
      <c r="G51" s="310"/>
      <c r="H51" s="310"/>
      <c r="I51" s="158" t="s">
        <v>30</v>
      </c>
      <c r="J51" s="161" t="s">
        <v>34</v>
      </c>
      <c r="K51" s="160"/>
    </row>
    <row r="52" spans="2:47" s="311" customFormat="1" ht="14.45" customHeight="1" x14ac:dyDescent="0.3">
      <c r="B52" s="159"/>
      <c r="C52" s="158" t="s">
        <v>272</v>
      </c>
      <c r="D52" s="310"/>
      <c r="E52" s="310"/>
      <c r="F52" s="161" t="str">
        <f>IF(E18="","",E18)</f>
        <v xml:space="preserve"> </v>
      </c>
      <c r="G52" s="310"/>
      <c r="H52" s="310"/>
      <c r="I52" s="310"/>
      <c r="J52" s="310"/>
      <c r="K52" s="160"/>
    </row>
    <row r="53" spans="2:47" s="311" customFormat="1" ht="10.35" customHeight="1" x14ac:dyDescent="0.3">
      <c r="B53" s="159"/>
      <c r="C53" s="310"/>
      <c r="D53" s="310"/>
      <c r="E53" s="310"/>
      <c r="F53" s="310"/>
      <c r="G53" s="310"/>
      <c r="H53" s="310"/>
      <c r="I53" s="310"/>
      <c r="J53" s="310"/>
      <c r="K53" s="160"/>
    </row>
    <row r="54" spans="2:47" s="311" customFormat="1" ht="29.25" customHeight="1" x14ac:dyDescent="0.3">
      <c r="B54" s="159"/>
      <c r="C54" s="186" t="s">
        <v>278</v>
      </c>
      <c r="D54" s="173"/>
      <c r="E54" s="173"/>
      <c r="F54" s="173"/>
      <c r="G54" s="173"/>
      <c r="H54" s="173"/>
      <c r="I54" s="173"/>
      <c r="J54" s="187" t="s">
        <v>100</v>
      </c>
      <c r="K54" s="188"/>
    </row>
    <row r="55" spans="2:47" s="311" customFormat="1" ht="10.35" customHeight="1" x14ac:dyDescent="0.3">
      <c r="B55" s="159"/>
      <c r="C55" s="310"/>
      <c r="D55" s="310"/>
      <c r="E55" s="310"/>
      <c r="F55" s="310"/>
      <c r="G55" s="310"/>
      <c r="H55" s="310"/>
      <c r="I55" s="310"/>
      <c r="J55" s="310"/>
      <c r="K55" s="160"/>
    </row>
    <row r="56" spans="2:47" s="311" customFormat="1" ht="29.25" customHeight="1" x14ac:dyDescent="0.3">
      <c r="B56" s="159"/>
      <c r="C56" s="189" t="s">
        <v>279</v>
      </c>
      <c r="D56" s="310"/>
      <c r="E56" s="310"/>
      <c r="F56" s="310"/>
      <c r="G56" s="310"/>
      <c r="H56" s="310"/>
      <c r="I56" s="310"/>
      <c r="J56" s="169">
        <f>J86</f>
        <v>0</v>
      </c>
      <c r="K56" s="160"/>
      <c r="AU56" s="151" t="s">
        <v>102</v>
      </c>
    </row>
    <row r="57" spans="2:47" s="190" customFormat="1" ht="24.95" customHeight="1" x14ac:dyDescent="0.3">
      <c r="B57" s="191"/>
      <c r="C57" s="192"/>
      <c r="D57" s="193" t="s">
        <v>103</v>
      </c>
      <c r="E57" s="194"/>
      <c r="F57" s="194"/>
      <c r="G57" s="194"/>
      <c r="H57" s="194"/>
      <c r="I57" s="194"/>
      <c r="J57" s="195">
        <f>J87</f>
        <v>0</v>
      </c>
      <c r="K57" s="196"/>
    </row>
    <row r="58" spans="2:47" s="197" customFormat="1" ht="19.899999999999999" customHeight="1" x14ac:dyDescent="0.3">
      <c r="B58" s="198"/>
      <c r="C58" s="199"/>
      <c r="D58" s="200" t="s">
        <v>104</v>
      </c>
      <c r="E58" s="201"/>
      <c r="F58" s="201"/>
      <c r="G58" s="201"/>
      <c r="H58" s="201"/>
      <c r="I58" s="201"/>
      <c r="J58" s="202">
        <f>J88</f>
        <v>0</v>
      </c>
      <c r="K58" s="203"/>
    </row>
    <row r="59" spans="2:47" s="197" customFormat="1" ht="19.899999999999999" customHeight="1" x14ac:dyDescent="0.3">
      <c r="B59" s="198"/>
      <c r="C59" s="199"/>
      <c r="D59" s="200" t="s">
        <v>280</v>
      </c>
      <c r="E59" s="201"/>
      <c r="F59" s="201"/>
      <c r="G59" s="201"/>
      <c r="H59" s="201"/>
      <c r="I59" s="201"/>
      <c r="J59" s="202">
        <f>J103</f>
        <v>0</v>
      </c>
      <c r="K59" s="203"/>
    </row>
    <row r="60" spans="2:47" s="197" customFormat="1" ht="19.899999999999999" customHeight="1" x14ac:dyDescent="0.3">
      <c r="B60" s="198"/>
      <c r="C60" s="199"/>
      <c r="D60" s="200" t="s">
        <v>107</v>
      </c>
      <c r="E60" s="201"/>
      <c r="F60" s="201"/>
      <c r="G60" s="201"/>
      <c r="H60" s="201"/>
      <c r="I60" s="201"/>
      <c r="J60" s="202">
        <f>J105</f>
        <v>0</v>
      </c>
      <c r="K60" s="203"/>
    </row>
    <row r="61" spans="2:47" s="197" customFormat="1" ht="19.899999999999999" customHeight="1" x14ac:dyDescent="0.3">
      <c r="B61" s="198"/>
      <c r="C61" s="199"/>
      <c r="D61" s="200" t="s">
        <v>109</v>
      </c>
      <c r="E61" s="201"/>
      <c r="F61" s="201"/>
      <c r="G61" s="201"/>
      <c r="H61" s="201"/>
      <c r="I61" s="201"/>
      <c r="J61" s="202">
        <f>J109</f>
        <v>0</v>
      </c>
      <c r="K61" s="203"/>
    </row>
    <row r="62" spans="2:47" s="197" customFormat="1" ht="19.899999999999999" customHeight="1" x14ac:dyDescent="0.3">
      <c r="B62" s="198"/>
      <c r="C62" s="199"/>
      <c r="D62" s="200" t="s">
        <v>111</v>
      </c>
      <c r="E62" s="201"/>
      <c r="F62" s="201"/>
      <c r="G62" s="201"/>
      <c r="H62" s="201"/>
      <c r="I62" s="201"/>
      <c r="J62" s="202">
        <f>J132</f>
        <v>0</v>
      </c>
      <c r="K62" s="203"/>
    </row>
    <row r="63" spans="2:47" s="197" customFormat="1" ht="19.899999999999999" customHeight="1" x14ac:dyDescent="0.3">
      <c r="B63" s="198"/>
      <c r="C63" s="199"/>
      <c r="D63" s="200" t="s">
        <v>112</v>
      </c>
      <c r="E63" s="201"/>
      <c r="F63" s="201"/>
      <c r="G63" s="201"/>
      <c r="H63" s="201"/>
      <c r="I63" s="201"/>
      <c r="J63" s="202">
        <f>J137</f>
        <v>0</v>
      </c>
      <c r="K63" s="203"/>
    </row>
    <row r="64" spans="2:47" s="190" customFormat="1" ht="24.95" customHeight="1" x14ac:dyDescent="0.3">
      <c r="B64" s="191"/>
      <c r="C64" s="192"/>
      <c r="D64" s="193" t="s">
        <v>281</v>
      </c>
      <c r="E64" s="194"/>
      <c r="F64" s="194"/>
      <c r="G64" s="194"/>
      <c r="H64" s="194"/>
      <c r="I64" s="194"/>
      <c r="J64" s="195">
        <f>J141</f>
        <v>0</v>
      </c>
      <c r="K64" s="196"/>
    </row>
    <row r="65" spans="2:12" s="197" customFormat="1" ht="19.899999999999999" customHeight="1" x14ac:dyDescent="0.3">
      <c r="B65" s="198"/>
      <c r="C65" s="199"/>
      <c r="D65" s="200" t="s">
        <v>282</v>
      </c>
      <c r="E65" s="201"/>
      <c r="F65" s="201"/>
      <c r="G65" s="201"/>
      <c r="H65" s="201"/>
      <c r="I65" s="201"/>
      <c r="J65" s="202">
        <f>J142</f>
        <v>0</v>
      </c>
      <c r="K65" s="203"/>
    </row>
    <row r="66" spans="2:12" s="197" customFormat="1" ht="19.899999999999999" customHeight="1" x14ac:dyDescent="0.3">
      <c r="B66" s="198"/>
      <c r="C66" s="199"/>
      <c r="D66" s="200" t="s">
        <v>283</v>
      </c>
      <c r="E66" s="201"/>
      <c r="F66" s="201"/>
      <c r="G66" s="201"/>
      <c r="H66" s="201"/>
      <c r="I66" s="201"/>
      <c r="J66" s="202">
        <f>J144</f>
        <v>0</v>
      </c>
      <c r="K66" s="203"/>
    </row>
    <row r="67" spans="2:12" s="311" customFormat="1" ht="21.75" customHeight="1" x14ac:dyDescent="0.3">
      <c r="B67" s="159"/>
      <c r="C67" s="310"/>
      <c r="D67" s="310"/>
      <c r="E67" s="310"/>
      <c r="F67" s="310"/>
      <c r="G67" s="310"/>
      <c r="H67" s="310"/>
      <c r="I67" s="310"/>
      <c r="J67" s="310"/>
      <c r="K67" s="160"/>
    </row>
    <row r="68" spans="2:12" s="311" customFormat="1" ht="6.95" customHeight="1" x14ac:dyDescent="0.3">
      <c r="B68" s="180"/>
      <c r="C68" s="181"/>
      <c r="D68" s="181"/>
      <c r="E68" s="181"/>
      <c r="F68" s="181"/>
      <c r="G68" s="181"/>
      <c r="H68" s="181"/>
      <c r="I68" s="181"/>
      <c r="J68" s="181"/>
      <c r="K68" s="182"/>
    </row>
    <row r="72" spans="2:12" s="311" customFormat="1" ht="6.95" customHeight="1" x14ac:dyDescent="0.3">
      <c r="B72" s="183"/>
      <c r="C72" s="184"/>
      <c r="D72" s="184"/>
      <c r="E72" s="184"/>
      <c r="F72" s="184"/>
      <c r="G72" s="184"/>
      <c r="H72" s="184"/>
      <c r="I72" s="184"/>
      <c r="J72" s="184"/>
      <c r="K72" s="184"/>
      <c r="L72" s="159"/>
    </row>
    <row r="73" spans="2:12" s="311" customFormat="1" ht="36.950000000000003" customHeight="1" x14ac:dyDescent="0.3">
      <c r="B73" s="159"/>
      <c r="C73" s="204" t="s">
        <v>284</v>
      </c>
      <c r="L73" s="159"/>
    </row>
    <row r="74" spans="2:12" s="311" customFormat="1" ht="6.95" customHeight="1" x14ac:dyDescent="0.3">
      <c r="B74" s="159"/>
      <c r="L74" s="159"/>
    </row>
    <row r="75" spans="2:12" s="311" customFormat="1" ht="14.45" customHeight="1" x14ac:dyDescent="0.3">
      <c r="B75" s="159"/>
      <c r="C75" s="205" t="s">
        <v>18</v>
      </c>
      <c r="L75" s="159"/>
    </row>
    <row r="76" spans="2:12" s="311" customFormat="1" ht="22.5" customHeight="1" x14ac:dyDescent="0.3">
      <c r="B76" s="159"/>
      <c r="E76" s="493" t="str">
        <f>E7</f>
        <v>Volnočasový areál Sladovka-sociální zařízení a parkoviště</v>
      </c>
      <c r="F76" s="494"/>
      <c r="G76" s="494"/>
      <c r="H76" s="494"/>
      <c r="L76" s="159"/>
    </row>
    <row r="77" spans="2:12" s="311" customFormat="1" ht="14.45" customHeight="1" x14ac:dyDescent="0.3">
      <c r="B77" s="159"/>
      <c r="C77" s="205" t="s">
        <v>267</v>
      </c>
      <c r="L77" s="159"/>
    </row>
    <row r="78" spans="2:12" s="311" customFormat="1" ht="23.25" customHeight="1" x14ac:dyDescent="0.3">
      <c r="B78" s="159"/>
      <c r="E78" s="495" t="str">
        <f>E9</f>
        <v>01 - vodovodní a kanalizační přípojka</v>
      </c>
      <c r="F78" s="494"/>
      <c r="G78" s="494"/>
      <c r="H78" s="494"/>
      <c r="L78" s="159"/>
    </row>
    <row r="79" spans="2:12" s="311" customFormat="1" ht="6.95" customHeight="1" x14ac:dyDescent="0.3">
      <c r="B79" s="159"/>
      <c r="L79" s="159"/>
    </row>
    <row r="80" spans="2:12" s="311" customFormat="1" ht="18" customHeight="1" x14ac:dyDescent="0.3">
      <c r="B80" s="159"/>
      <c r="C80" s="205" t="s">
        <v>22</v>
      </c>
      <c r="F80" s="206" t="str">
        <f>F12</f>
        <v xml:space="preserve"> </v>
      </c>
      <c r="I80" s="205" t="s">
        <v>24</v>
      </c>
      <c r="J80" s="207" t="s">
        <v>34</v>
      </c>
      <c r="L80" s="159"/>
    </row>
    <row r="81" spans="2:72" s="311" customFormat="1" ht="6.95" customHeight="1" x14ac:dyDescent="0.3">
      <c r="B81" s="159"/>
      <c r="L81" s="159"/>
    </row>
    <row r="82" spans="2:72" s="311" customFormat="1" ht="15" x14ac:dyDescent="0.3">
      <c r="B82" s="159"/>
      <c r="C82" s="205" t="s">
        <v>270</v>
      </c>
      <c r="F82" s="206" t="str">
        <f>E15</f>
        <v>Město Benešov, Masarykovo náměstí 100, Benešov</v>
      </c>
      <c r="I82" s="205" t="s">
        <v>30</v>
      </c>
      <c r="J82" s="206" t="str">
        <f>E21</f>
        <v xml:space="preserve"> </v>
      </c>
      <c r="L82" s="159"/>
    </row>
    <row r="83" spans="2:72" s="311" customFormat="1" ht="14.45" customHeight="1" x14ac:dyDescent="0.3">
      <c r="B83" s="159"/>
      <c r="C83" s="205" t="s">
        <v>272</v>
      </c>
      <c r="F83" s="206" t="str">
        <f>IF(E18="","",E18)</f>
        <v xml:space="preserve"> </v>
      </c>
      <c r="L83" s="159"/>
    </row>
    <row r="84" spans="2:72" s="311" customFormat="1" ht="10.35" customHeight="1" x14ac:dyDescent="0.3">
      <c r="B84" s="159"/>
      <c r="L84" s="159"/>
    </row>
    <row r="85" spans="2:72" s="208" customFormat="1" ht="29.25" customHeight="1" x14ac:dyDescent="0.3">
      <c r="B85" s="209"/>
      <c r="C85" s="210" t="s">
        <v>127</v>
      </c>
      <c r="D85" s="211" t="s">
        <v>128</v>
      </c>
      <c r="E85" s="211" t="s">
        <v>57</v>
      </c>
      <c r="F85" s="211" t="s">
        <v>129</v>
      </c>
      <c r="G85" s="211" t="s">
        <v>130</v>
      </c>
      <c r="H85" s="211" t="s">
        <v>131</v>
      </c>
      <c r="I85" s="321" t="s">
        <v>132</v>
      </c>
      <c r="J85" s="211" t="s">
        <v>100</v>
      </c>
      <c r="K85" s="212" t="s">
        <v>285</v>
      </c>
      <c r="L85" s="209"/>
      <c r="M85" s="322" t="s">
        <v>133</v>
      </c>
      <c r="N85" s="323" t="s">
        <v>39</v>
      </c>
      <c r="O85" s="323" t="s">
        <v>134</v>
      </c>
      <c r="P85" s="323" t="s">
        <v>135</v>
      </c>
      <c r="Q85" s="323" t="s">
        <v>136</v>
      </c>
      <c r="R85" s="323" t="s">
        <v>137</v>
      </c>
      <c r="S85" s="323" t="s">
        <v>138</v>
      </c>
      <c r="T85" s="324" t="s">
        <v>139</v>
      </c>
    </row>
    <row r="86" spans="2:72" s="311" customFormat="1" ht="29.25" customHeight="1" x14ac:dyDescent="0.35">
      <c r="B86" s="159"/>
      <c r="C86" s="213" t="s">
        <v>279</v>
      </c>
      <c r="J86" s="214">
        <f>SUM(J87+J141)</f>
        <v>0</v>
      </c>
      <c r="L86" s="159"/>
      <c r="M86" s="325"/>
      <c r="N86" s="166"/>
      <c r="O86" s="166"/>
      <c r="P86" s="326" t="e">
        <f>P87+P141</f>
        <v>#REF!</v>
      </c>
      <c r="Q86" s="166"/>
      <c r="R86" s="326" t="e">
        <f>R87+R141</f>
        <v>#REF!</v>
      </c>
      <c r="S86" s="166"/>
      <c r="T86" s="327" t="e">
        <f>T87+T141</f>
        <v>#REF!</v>
      </c>
      <c r="AT86" s="151" t="s">
        <v>74</v>
      </c>
      <c r="AU86" s="151" t="s">
        <v>102</v>
      </c>
      <c r="BK86" s="215" t="e">
        <f>BK87+BK141</f>
        <v>#REF!</v>
      </c>
      <c r="BT86" s="311">
        <v>164805</v>
      </c>
    </row>
    <row r="87" spans="2:72" s="216" customFormat="1" ht="37.35" customHeight="1" x14ac:dyDescent="0.35">
      <c r="B87" s="217"/>
      <c r="D87" s="218" t="s">
        <v>74</v>
      </c>
      <c r="E87" s="219" t="s">
        <v>286</v>
      </c>
      <c r="F87" s="219" t="s">
        <v>287</v>
      </c>
      <c r="J87" s="220">
        <f>SUM(J88+J103+J105+J109+J132+J137)</f>
        <v>0</v>
      </c>
      <c r="L87" s="217"/>
      <c r="M87" s="328"/>
      <c r="N87" s="329"/>
      <c r="O87" s="329"/>
      <c r="P87" s="330" t="e">
        <f>P88+P103+P105+P109+#REF!+P132+P137</f>
        <v>#REF!</v>
      </c>
      <c r="Q87" s="329"/>
      <c r="R87" s="330" t="e">
        <f>R88+R103+R105+R109+#REF!+R132+R137</f>
        <v>#REF!</v>
      </c>
      <c r="S87" s="329"/>
      <c r="T87" s="331" t="e">
        <f>T88+T103+T105+T109+#REF!+T132+T137</f>
        <v>#REF!</v>
      </c>
      <c r="AR87" s="218" t="s">
        <v>80</v>
      </c>
      <c r="AT87" s="221" t="s">
        <v>74</v>
      </c>
      <c r="AU87" s="221" t="s">
        <v>75</v>
      </c>
      <c r="AY87" s="218" t="s">
        <v>140</v>
      </c>
      <c r="BK87" s="222" t="e">
        <f>BK88+BK103+BK105+BK109+#REF!+BK132+BK137</f>
        <v>#REF!</v>
      </c>
    </row>
    <row r="88" spans="2:72" s="216" customFormat="1" ht="19.899999999999999" customHeight="1" x14ac:dyDescent="0.3">
      <c r="B88" s="217"/>
      <c r="D88" s="223" t="s">
        <v>74</v>
      </c>
      <c r="E88" s="224" t="s">
        <v>80</v>
      </c>
      <c r="F88" s="224" t="s">
        <v>288</v>
      </c>
      <c r="J88" s="225">
        <f>BK88</f>
        <v>0</v>
      </c>
      <c r="L88" s="217"/>
      <c r="M88" s="328"/>
      <c r="N88" s="329"/>
      <c r="O88" s="329"/>
      <c r="P88" s="330">
        <f>SUM(P89:P102)</f>
        <v>132.49838799999998</v>
      </c>
      <c r="Q88" s="329"/>
      <c r="R88" s="330">
        <f>SUM(R89:R102)</f>
        <v>0</v>
      </c>
      <c r="S88" s="329"/>
      <c r="T88" s="331">
        <f>SUM(T89:T102)</f>
        <v>5.6719999999999997</v>
      </c>
      <c r="AR88" s="218" t="s">
        <v>80</v>
      </c>
      <c r="AT88" s="221" t="s">
        <v>74</v>
      </c>
      <c r="AU88" s="221" t="s">
        <v>80</v>
      </c>
      <c r="AY88" s="218" t="s">
        <v>140</v>
      </c>
      <c r="BK88" s="222">
        <f>SUM(BK89:BK102)</f>
        <v>0</v>
      </c>
    </row>
    <row r="89" spans="2:72" s="311" customFormat="1" ht="22.5" customHeight="1" x14ac:dyDescent="0.3">
      <c r="B89" s="226"/>
      <c r="C89" s="227" t="s">
        <v>80</v>
      </c>
      <c r="D89" s="227" t="s">
        <v>141</v>
      </c>
      <c r="E89" s="228" t="s">
        <v>289</v>
      </c>
      <c r="F89" s="229" t="s">
        <v>290</v>
      </c>
      <c r="G89" s="230" t="s">
        <v>143</v>
      </c>
      <c r="H89" s="231">
        <v>8</v>
      </c>
      <c r="I89" s="232"/>
      <c r="J89" s="232">
        <f t="shared" ref="J89:J102" si="0">ROUND(I89*H89,2)</f>
        <v>0</v>
      </c>
      <c r="K89" s="229" t="s">
        <v>519</v>
      </c>
      <c r="L89" s="159"/>
      <c r="M89" s="332" t="s">
        <v>20</v>
      </c>
      <c r="N89" s="333" t="s">
        <v>40</v>
      </c>
      <c r="O89" s="334">
        <v>1.512</v>
      </c>
      <c r="P89" s="334">
        <f t="shared" ref="P89:P102" si="1">O89*H89</f>
        <v>12.096</v>
      </c>
      <c r="Q89" s="334">
        <v>0</v>
      </c>
      <c r="R89" s="334">
        <f t="shared" ref="R89:R102" si="2">Q89*H89</f>
        <v>0</v>
      </c>
      <c r="S89" s="334">
        <v>0.70899999999999996</v>
      </c>
      <c r="T89" s="335">
        <f t="shared" ref="T89:T102" si="3">S89*H89</f>
        <v>5.6719999999999997</v>
      </c>
      <c r="AR89" s="151" t="s">
        <v>144</v>
      </c>
      <c r="AT89" s="151" t="s">
        <v>141</v>
      </c>
      <c r="AU89" s="151" t="s">
        <v>95</v>
      </c>
      <c r="AY89" s="151" t="s">
        <v>140</v>
      </c>
      <c r="BE89" s="233">
        <f t="shared" ref="BE89:BE102" si="4">IF(N89="základní",J89,0)</f>
        <v>0</v>
      </c>
      <c r="BF89" s="233">
        <f t="shared" ref="BF89:BF102" si="5">IF(N89="snížená",J89,0)</f>
        <v>0</v>
      </c>
      <c r="BG89" s="233">
        <f t="shared" ref="BG89:BG102" si="6">IF(N89="zákl. přenesená",J89,0)</f>
        <v>0</v>
      </c>
      <c r="BH89" s="233">
        <f t="shared" ref="BH89:BH102" si="7">IF(N89="sníž. přenesená",J89,0)</f>
        <v>0</v>
      </c>
      <c r="BI89" s="233">
        <f t="shared" ref="BI89:BI102" si="8">IF(N89="nulová",J89,0)</f>
        <v>0</v>
      </c>
      <c r="BJ89" s="151" t="s">
        <v>80</v>
      </c>
      <c r="BK89" s="233">
        <f t="shared" ref="BK89:BK102" si="9">ROUND(I89*H89,2)</f>
        <v>0</v>
      </c>
      <c r="BL89" s="151" t="s">
        <v>144</v>
      </c>
      <c r="BM89" s="151" t="s">
        <v>291</v>
      </c>
    </row>
    <row r="90" spans="2:72" s="311" customFormat="1" ht="22.5" customHeight="1" x14ac:dyDescent="0.3">
      <c r="B90" s="226"/>
      <c r="C90" s="227" t="s">
        <v>95</v>
      </c>
      <c r="D90" s="227" t="s">
        <v>141</v>
      </c>
      <c r="E90" s="228" t="s">
        <v>294</v>
      </c>
      <c r="F90" s="229" t="s">
        <v>295</v>
      </c>
      <c r="G90" s="230" t="s">
        <v>148</v>
      </c>
      <c r="H90" s="231">
        <v>6</v>
      </c>
      <c r="I90" s="232"/>
      <c r="J90" s="232">
        <f t="shared" si="0"/>
        <v>0</v>
      </c>
      <c r="K90" s="229" t="s">
        <v>519</v>
      </c>
      <c r="L90" s="159"/>
      <c r="M90" s="332" t="s">
        <v>20</v>
      </c>
      <c r="N90" s="333" t="s">
        <v>40</v>
      </c>
      <c r="O90" s="334">
        <v>0.871</v>
      </c>
      <c r="P90" s="334">
        <f t="shared" si="1"/>
        <v>5.226</v>
      </c>
      <c r="Q90" s="334">
        <v>0</v>
      </c>
      <c r="R90" s="334">
        <f t="shared" si="2"/>
        <v>0</v>
      </c>
      <c r="S90" s="334">
        <v>0</v>
      </c>
      <c r="T90" s="335">
        <f t="shared" si="3"/>
        <v>0</v>
      </c>
      <c r="AR90" s="151" t="s">
        <v>144</v>
      </c>
      <c r="AT90" s="151" t="s">
        <v>141</v>
      </c>
      <c r="AU90" s="151" t="s">
        <v>95</v>
      </c>
      <c r="AY90" s="151" t="s">
        <v>140</v>
      </c>
      <c r="BE90" s="233">
        <f t="shared" si="4"/>
        <v>0</v>
      </c>
      <c r="BF90" s="233">
        <f t="shared" si="5"/>
        <v>0</v>
      </c>
      <c r="BG90" s="233">
        <f t="shared" si="6"/>
        <v>0</v>
      </c>
      <c r="BH90" s="233">
        <f t="shared" si="7"/>
        <v>0</v>
      </c>
      <c r="BI90" s="233">
        <f t="shared" si="8"/>
        <v>0</v>
      </c>
      <c r="BJ90" s="151" t="s">
        <v>80</v>
      </c>
      <c r="BK90" s="233">
        <f t="shared" si="9"/>
        <v>0</v>
      </c>
      <c r="BL90" s="151" t="s">
        <v>144</v>
      </c>
      <c r="BM90" s="151" t="s">
        <v>296</v>
      </c>
    </row>
    <row r="91" spans="2:72" s="311" customFormat="1" ht="22.5" customHeight="1" x14ac:dyDescent="0.3">
      <c r="B91" s="226"/>
      <c r="C91" s="227" t="s">
        <v>145</v>
      </c>
      <c r="D91" s="227" t="s">
        <v>141</v>
      </c>
      <c r="E91" s="228" t="s">
        <v>297</v>
      </c>
      <c r="F91" s="229" t="s">
        <v>298</v>
      </c>
      <c r="G91" s="230" t="s">
        <v>148</v>
      </c>
      <c r="H91" s="231">
        <v>1.8</v>
      </c>
      <c r="I91" s="232"/>
      <c r="J91" s="232">
        <f t="shared" si="0"/>
        <v>0</v>
      </c>
      <c r="K91" s="229" t="s">
        <v>519</v>
      </c>
      <c r="L91" s="159"/>
      <c r="M91" s="332" t="s">
        <v>20</v>
      </c>
      <c r="N91" s="333" t="s">
        <v>40</v>
      </c>
      <c r="O91" s="334">
        <v>0.04</v>
      </c>
      <c r="P91" s="334">
        <f t="shared" si="1"/>
        <v>7.2000000000000008E-2</v>
      </c>
      <c r="Q91" s="334">
        <v>0</v>
      </c>
      <c r="R91" s="334">
        <f t="shared" si="2"/>
        <v>0</v>
      </c>
      <c r="S91" s="334">
        <v>0</v>
      </c>
      <c r="T91" s="335">
        <f t="shared" si="3"/>
        <v>0</v>
      </c>
      <c r="AR91" s="151" t="s">
        <v>144</v>
      </c>
      <c r="AT91" s="151" t="s">
        <v>141</v>
      </c>
      <c r="AU91" s="151" t="s">
        <v>95</v>
      </c>
      <c r="AY91" s="151" t="s">
        <v>140</v>
      </c>
      <c r="BE91" s="233">
        <f t="shared" si="4"/>
        <v>0</v>
      </c>
      <c r="BF91" s="233">
        <f t="shared" si="5"/>
        <v>0</v>
      </c>
      <c r="BG91" s="233">
        <f t="shared" si="6"/>
        <v>0</v>
      </c>
      <c r="BH91" s="233">
        <f t="shared" si="7"/>
        <v>0</v>
      </c>
      <c r="BI91" s="233">
        <f t="shared" si="8"/>
        <v>0</v>
      </c>
      <c r="BJ91" s="151" t="s">
        <v>80</v>
      </c>
      <c r="BK91" s="233">
        <f t="shared" si="9"/>
        <v>0</v>
      </c>
      <c r="BL91" s="151" t="s">
        <v>144</v>
      </c>
      <c r="BM91" s="151" t="s">
        <v>299</v>
      </c>
    </row>
    <row r="92" spans="2:72" s="311" customFormat="1" ht="22.5" customHeight="1" x14ac:dyDescent="0.3">
      <c r="B92" s="226"/>
      <c r="C92" s="227" t="s">
        <v>144</v>
      </c>
      <c r="D92" s="227" t="s">
        <v>141</v>
      </c>
      <c r="E92" s="228" t="s">
        <v>146</v>
      </c>
      <c r="F92" s="229" t="s">
        <v>147</v>
      </c>
      <c r="G92" s="230" t="s">
        <v>148</v>
      </c>
      <c r="H92" s="231">
        <v>27.12</v>
      </c>
      <c r="I92" s="232"/>
      <c r="J92" s="232">
        <f t="shared" si="0"/>
        <v>0</v>
      </c>
      <c r="K92" s="229" t="s">
        <v>519</v>
      </c>
      <c r="L92" s="159"/>
      <c r="M92" s="332" t="s">
        <v>20</v>
      </c>
      <c r="N92" s="333" t="s">
        <v>40</v>
      </c>
      <c r="O92" s="334">
        <v>2.3199999999999998</v>
      </c>
      <c r="P92" s="334">
        <f t="shared" si="1"/>
        <v>62.918399999999998</v>
      </c>
      <c r="Q92" s="334">
        <v>0</v>
      </c>
      <c r="R92" s="334">
        <f t="shared" si="2"/>
        <v>0</v>
      </c>
      <c r="S92" s="334">
        <v>0</v>
      </c>
      <c r="T92" s="335">
        <f t="shared" si="3"/>
        <v>0</v>
      </c>
      <c r="AR92" s="151" t="s">
        <v>144</v>
      </c>
      <c r="AT92" s="151" t="s">
        <v>141</v>
      </c>
      <c r="AU92" s="151" t="s">
        <v>95</v>
      </c>
      <c r="AY92" s="151" t="s">
        <v>140</v>
      </c>
      <c r="BE92" s="233">
        <f t="shared" si="4"/>
        <v>0</v>
      </c>
      <c r="BF92" s="233">
        <f t="shared" si="5"/>
        <v>0</v>
      </c>
      <c r="BG92" s="233">
        <f t="shared" si="6"/>
        <v>0</v>
      </c>
      <c r="BH92" s="233">
        <f t="shared" si="7"/>
        <v>0</v>
      </c>
      <c r="BI92" s="233">
        <f t="shared" si="8"/>
        <v>0</v>
      </c>
      <c r="BJ92" s="151" t="s">
        <v>80</v>
      </c>
      <c r="BK92" s="233">
        <f t="shared" si="9"/>
        <v>0</v>
      </c>
      <c r="BL92" s="151" t="s">
        <v>144</v>
      </c>
      <c r="BM92" s="151" t="s">
        <v>300</v>
      </c>
    </row>
    <row r="93" spans="2:72" s="311" customFormat="1" ht="22.5" customHeight="1" x14ac:dyDescent="0.3">
      <c r="B93" s="226"/>
      <c r="C93" s="227" t="s">
        <v>151</v>
      </c>
      <c r="D93" s="227" t="s">
        <v>141</v>
      </c>
      <c r="E93" s="228" t="s">
        <v>149</v>
      </c>
      <c r="F93" s="229" t="s">
        <v>150</v>
      </c>
      <c r="G93" s="230" t="s">
        <v>148</v>
      </c>
      <c r="H93" s="231">
        <v>8.1359999999999992</v>
      </c>
      <c r="I93" s="232"/>
      <c r="J93" s="232">
        <f t="shared" si="0"/>
        <v>0</v>
      </c>
      <c r="K93" s="229" t="s">
        <v>519</v>
      </c>
      <c r="L93" s="159"/>
      <c r="M93" s="332" t="s">
        <v>20</v>
      </c>
      <c r="N93" s="333" t="s">
        <v>40</v>
      </c>
      <c r="O93" s="334">
        <v>0.65400000000000003</v>
      </c>
      <c r="P93" s="334">
        <f t="shared" si="1"/>
        <v>5.3209439999999999</v>
      </c>
      <c r="Q93" s="334">
        <v>0</v>
      </c>
      <c r="R93" s="334">
        <f t="shared" si="2"/>
        <v>0</v>
      </c>
      <c r="S93" s="334">
        <v>0</v>
      </c>
      <c r="T93" s="335">
        <f t="shared" si="3"/>
        <v>0</v>
      </c>
      <c r="AR93" s="151" t="s">
        <v>144</v>
      </c>
      <c r="AT93" s="151" t="s">
        <v>141</v>
      </c>
      <c r="AU93" s="151" t="s">
        <v>95</v>
      </c>
      <c r="AY93" s="151" t="s">
        <v>140</v>
      </c>
      <c r="BE93" s="233">
        <f t="shared" si="4"/>
        <v>0</v>
      </c>
      <c r="BF93" s="233">
        <f t="shared" si="5"/>
        <v>0</v>
      </c>
      <c r="BG93" s="233">
        <f t="shared" si="6"/>
        <v>0</v>
      </c>
      <c r="BH93" s="233">
        <f t="shared" si="7"/>
        <v>0</v>
      </c>
      <c r="BI93" s="233">
        <f t="shared" si="8"/>
        <v>0</v>
      </c>
      <c r="BJ93" s="151" t="s">
        <v>80</v>
      </c>
      <c r="BK93" s="233">
        <f t="shared" si="9"/>
        <v>0</v>
      </c>
      <c r="BL93" s="151" t="s">
        <v>144</v>
      </c>
      <c r="BM93" s="151" t="s">
        <v>301</v>
      </c>
    </row>
    <row r="94" spans="2:72" s="311" customFormat="1" ht="22.5" customHeight="1" x14ac:dyDescent="0.3">
      <c r="B94" s="226"/>
      <c r="C94" s="227" t="s">
        <v>154</v>
      </c>
      <c r="D94" s="227" t="s">
        <v>141</v>
      </c>
      <c r="E94" s="228" t="s">
        <v>302</v>
      </c>
      <c r="F94" s="229" t="s">
        <v>303</v>
      </c>
      <c r="G94" s="230" t="s">
        <v>148</v>
      </c>
      <c r="H94" s="231">
        <v>33.119999999999997</v>
      </c>
      <c r="I94" s="232"/>
      <c r="J94" s="232">
        <f t="shared" si="0"/>
        <v>0</v>
      </c>
      <c r="K94" s="229" t="s">
        <v>519</v>
      </c>
      <c r="L94" s="159"/>
      <c r="M94" s="332" t="s">
        <v>20</v>
      </c>
      <c r="N94" s="333" t="s">
        <v>40</v>
      </c>
      <c r="O94" s="334">
        <v>0.34499999999999997</v>
      </c>
      <c r="P94" s="334">
        <f t="shared" si="1"/>
        <v>11.426399999999997</v>
      </c>
      <c r="Q94" s="334">
        <v>0</v>
      </c>
      <c r="R94" s="334">
        <f t="shared" si="2"/>
        <v>0</v>
      </c>
      <c r="S94" s="334">
        <v>0</v>
      </c>
      <c r="T94" s="335">
        <f t="shared" si="3"/>
        <v>0</v>
      </c>
      <c r="AR94" s="151" t="s">
        <v>144</v>
      </c>
      <c r="AT94" s="151" t="s">
        <v>141</v>
      </c>
      <c r="AU94" s="151" t="s">
        <v>95</v>
      </c>
      <c r="AY94" s="151" t="s">
        <v>140</v>
      </c>
      <c r="BE94" s="233">
        <f t="shared" si="4"/>
        <v>0</v>
      </c>
      <c r="BF94" s="233">
        <f t="shared" si="5"/>
        <v>0</v>
      </c>
      <c r="BG94" s="233">
        <f t="shared" si="6"/>
        <v>0</v>
      </c>
      <c r="BH94" s="233">
        <f t="shared" si="7"/>
        <v>0</v>
      </c>
      <c r="BI94" s="233">
        <f t="shared" si="8"/>
        <v>0</v>
      </c>
      <c r="BJ94" s="151" t="s">
        <v>80</v>
      </c>
      <c r="BK94" s="233">
        <f t="shared" si="9"/>
        <v>0</v>
      </c>
      <c r="BL94" s="151" t="s">
        <v>144</v>
      </c>
      <c r="BM94" s="151" t="s">
        <v>304</v>
      </c>
    </row>
    <row r="95" spans="2:72" s="311" customFormat="1" ht="22.5" customHeight="1" x14ac:dyDescent="0.3">
      <c r="B95" s="226"/>
      <c r="C95" s="227" t="s">
        <v>157</v>
      </c>
      <c r="D95" s="227" t="s">
        <v>141</v>
      </c>
      <c r="E95" s="228" t="s">
        <v>305</v>
      </c>
      <c r="F95" s="229" t="s">
        <v>306</v>
      </c>
      <c r="G95" s="230" t="s">
        <v>148</v>
      </c>
      <c r="H95" s="231">
        <v>54.884</v>
      </c>
      <c r="I95" s="232"/>
      <c r="J95" s="232">
        <f t="shared" si="0"/>
        <v>0</v>
      </c>
      <c r="K95" s="229" t="s">
        <v>519</v>
      </c>
      <c r="L95" s="159"/>
      <c r="M95" s="332" t="s">
        <v>20</v>
      </c>
      <c r="N95" s="333" t="s">
        <v>40</v>
      </c>
      <c r="O95" s="334">
        <v>7.3999999999999996E-2</v>
      </c>
      <c r="P95" s="334">
        <f t="shared" si="1"/>
        <v>4.0614159999999995</v>
      </c>
      <c r="Q95" s="334">
        <v>0</v>
      </c>
      <c r="R95" s="334">
        <f t="shared" si="2"/>
        <v>0</v>
      </c>
      <c r="S95" s="334">
        <v>0</v>
      </c>
      <c r="T95" s="335">
        <f t="shared" si="3"/>
        <v>0</v>
      </c>
      <c r="AR95" s="151" t="s">
        <v>144</v>
      </c>
      <c r="AT95" s="151" t="s">
        <v>141</v>
      </c>
      <c r="AU95" s="151" t="s">
        <v>95</v>
      </c>
      <c r="AY95" s="151" t="s">
        <v>140</v>
      </c>
      <c r="BE95" s="233">
        <f t="shared" si="4"/>
        <v>0</v>
      </c>
      <c r="BF95" s="233">
        <f t="shared" si="5"/>
        <v>0</v>
      </c>
      <c r="BG95" s="233">
        <f t="shared" si="6"/>
        <v>0</v>
      </c>
      <c r="BH95" s="233">
        <f t="shared" si="7"/>
        <v>0</v>
      </c>
      <c r="BI95" s="233">
        <f t="shared" si="8"/>
        <v>0</v>
      </c>
      <c r="BJ95" s="151" t="s">
        <v>80</v>
      </c>
      <c r="BK95" s="233">
        <f t="shared" si="9"/>
        <v>0</v>
      </c>
      <c r="BL95" s="151" t="s">
        <v>144</v>
      </c>
      <c r="BM95" s="151" t="s">
        <v>307</v>
      </c>
    </row>
    <row r="96" spans="2:72" s="311" customFormat="1" ht="22.5" customHeight="1" x14ac:dyDescent="0.3">
      <c r="B96" s="226"/>
      <c r="C96" s="227" t="s">
        <v>160</v>
      </c>
      <c r="D96" s="227" t="s">
        <v>141</v>
      </c>
      <c r="E96" s="228" t="s">
        <v>308</v>
      </c>
      <c r="F96" s="229" t="s">
        <v>309</v>
      </c>
      <c r="G96" s="230" t="s">
        <v>148</v>
      </c>
      <c r="H96" s="231">
        <v>11.356</v>
      </c>
      <c r="I96" s="232"/>
      <c r="J96" s="232">
        <f t="shared" si="0"/>
        <v>0</v>
      </c>
      <c r="K96" s="229" t="s">
        <v>519</v>
      </c>
      <c r="L96" s="159"/>
      <c r="M96" s="332" t="s">
        <v>20</v>
      </c>
      <c r="N96" s="333" t="s">
        <v>40</v>
      </c>
      <c r="O96" s="334">
        <v>8.3000000000000004E-2</v>
      </c>
      <c r="P96" s="334">
        <f t="shared" si="1"/>
        <v>0.94254800000000005</v>
      </c>
      <c r="Q96" s="334">
        <v>0</v>
      </c>
      <c r="R96" s="334">
        <f t="shared" si="2"/>
        <v>0</v>
      </c>
      <c r="S96" s="334">
        <v>0</v>
      </c>
      <c r="T96" s="335">
        <f t="shared" si="3"/>
        <v>0</v>
      </c>
      <c r="AR96" s="151" t="s">
        <v>144</v>
      </c>
      <c r="AT96" s="151" t="s">
        <v>141</v>
      </c>
      <c r="AU96" s="151" t="s">
        <v>95</v>
      </c>
      <c r="AY96" s="151" t="s">
        <v>140</v>
      </c>
      <c r="BE96" s="233">
        <f t="shared" si="4"/>
        <v>0</v>
      </c>
      <c r="BF96" s="233">
        <f t="shared" si="5"/>
        <v>0</v>
      </c>
      <c r="BG96" s="233">
        <f t="shared" si="6"/>
        <v>0</v>
      </c>
      <c r="BH96" s="233">
        <f t="shared" si="7"/>
        <v>0</v>
      </c>
      <c r="BI96" s="233">
        <f t="shared" si="8"/>
        <v>0</v>
      </c>
      <c r="BJ96" s="151" t="s">
        <v>80</v>
      </c>
      <c r="BK96" s="233">
        <f t="shared" si="9"/>
        <v>0</v>
      </c>
      <c r="BL96" s="151" t="s">
        <v>144</v>
      </c>
      <c r="BM96" s="151" t="s">
        <v>310</v>
      </c>
    </row>
    <row r="97" spans="2:65" s="311" customFormat="1" ht="22.5" customHeight="1" x14ac:dyDescent="0.3">
      <c r="B97" s="226"/>
      <c r="C97" s="227" t="s">
        <v>163</v>
      </c>
      <c r="D97" s="227" t="s">
        <v>141</v>
      </c>
      <c r="E97" s="228" t="s">
        <v>311</v>
      </c>
      <c r="F97" s="229" t="s">
        <v>312</v>
      </c>
      <c r="G97" s="230" t="s">
        <v>148</v>
      </c>
      <c r="H97" s="231">
        <v>33.119999999999997</v>
      </c>
      <c r="I97" s="232"/>
      <c r="J97" s="232">
        <f t="shared" si="0"/>
        <v>0</v>
      </c>
      <c r="K97" s="229" t="s">
        <v>519</v>
      </c>
      <c r="L97" s="159"/>
      <c r="M97" s="332" t="s">
        <v>20</v>
      </c>
      <c r="N97" s="333" t="s">
        <v>40</v>
      </c>
      <c r="O97" s="334">
        <v>0.65200000000000002</v>
      </c>
      <c r="P97" s="334">
        <f t="shared" si="1"/>
        <v>21.594239999999999</v>
      </c>
      <c r="Q97" s="334">
        <v>0</v>
      </c>
      <c r="R97" s="334">
        <f t="shared" si="2"/>
        <v>0</v>
      </c>
      <c r="S97" s="334">
        <v>0</v>
      </c>
      <c r="T97" s="335">
        <f t="shared" si="3"/>
        <v>0</v>
      </c>
      <c r="AR97" s="151" t="s">
        <v>144</v>
      </c>
      <c r="AT97" s="151" t="s">
        <v>141</v>
      </c>
      <c r="AU97" s="151" t="s">
        <v>95</v>
      </c>
      <c r="AY97" s="151" t="s">
        <v>140</v>
      </c>
      <c r="BE97" s="233">
        <f t="shared" si="4"/>
        <v>0</v>
      </c>
      <c r="BF97" s="233">
        <f t="shared" si="5"/>
        <v>0</v>
      </c>
      <c r="BG97" s="233">
        <f t="shared" si="6"/>
        <v>0</v>
      </c>
      <c r="BH97" s="233">
        <f t="shared" si="7"/>
        <v>0</v>
      </c>
      <c r="BI97" s="233">
        <f t="shared" si="8"/>
        <v>0</v>
      </c>
      <c r="BJ97" s="151" t="s">
        <v>80</v>
      </c>
      <c r="BK97" s="233">
        <f t="shared" si="9"/>
        <v>0</v>
      </c>
      <c r="BL97" s="151" t="s">
        <v>144</v>
      </c>
      <c r="BM97" s="151" t="s">
        <v>313</v>
      </c>
    </row>
    <row r="98" spans="2:65" s="311" customFormat="1" ht="22.5" customHeight="1" x14ac:dyDescent="0.3">
      <c r="B98" s="226"/>
      <c r="C98" s="227" t="s">
        <v>167</v>
      </c>
      <c r="D98" s="227" t="s">
        <v>141</v>
      </c>
      <c r="E98" s="228" t="s">
        <v>161</v>
      </c>
      <c r="F98" s="229" t="s">
        <v>162</v>
      </c>
      <c r="G98" s="230" t="s">
        <v>148</v>
      </c>
      <c r="H98" s="231">
        <v>11.356</v>
      </c>
      <c r="I98" s="232"/>
      <c r="J98" s="232">
        <f t="shared" si="0"/>
        <v>0</v>
      </c>
      <c r="K98" s="229" t="s">
        <v>519</v>
      </c>
      <c r="L98" s="159"/>
      <c r="M98" s="332" t="s">
        <v>20</v>
      </c>
      <c r="N98" s="333" t="s">
        <v>40</v>
      </c>
      <c r="O98" s="334">
        <v>8.9999999999999993E-3</v>
      </c>
      <c r="P98" s="334">
        <f t="shared" si="1"/>
        <v>0.10220399999999999</v>
      </c>
      <c r="Q98" s="334">
        <v>0</v>
      </c>
      <c r="R98" s="334">
        <f t="shared" si="2"/>
        <v>0</v>
      </c>
      <c r="S98" s="334">
        <v>0</v>
      </c>
      <c r="T98" s="335">
        <f t="shared" si="3"/>
        <v>0</v>
      </c>
      <c r="AR98" s="151" t="s">
        <v>144</v>
      </c>
      <c r="AT98" s="151" t="s">
        <v>141</v>
      </c>
      <c r="AU98" s="151" t="s">
        <v>95</v>
      </c>
      <c r="AY98" s="151" t="s">
        <v>140</v>
      </c>
      <c r="BE98" s="233">
        <f t="shared" si="4"/>
        <v>0</v>
      </c>
      <c r="BF98" s="233">
        <f t="shared" si="5"/>
        <v>0</v>
      </c>
      <c r="BG98" s="233">
        <f t="shared" si="6"/>
        <v>0</v>
      </c>
      <c r="BH98" s="233">
        <f t="shared" si="7"/>
        <v>0</v>
      </c>
      <c r="BI98" s="233">
        <f t="shared" si="8"/>
        <v>0</v>
      </c>
      <c r="BJ98" s="151" t="s">
        <v>80</v>
      </c>
      <c r="BK98" s="233">
        <f t="shared" si="9"/>
        <v>0</v>
      </c>
      <c r="BL98" s="151" t="s">
        <v>144</v>
      </c>
      <c r="BM98" s="151" t="s">
        <v>314</v>
      </c>
    </row>
    <row r="99" spans="2:65" s="311" customFormat="1" ht="22.5" customHeight="1" x14ac:dyDescent="0.3">
      <c r="B99" s="226"/>
      <c r="C99" s="227" t="s">
        <v>170</v>
      </c>
      <c r="D99" s="227" t="s">
        <v>141</v>
      </c>
      <c r="E99" s="228" t="s">
        <v>164</v>
      </c>
      <c r="F99" s="229" t="s">
        <v>165</v>
      </c>
      <c r="G99" s="230" t="s">
        <v>166</v>
      </c>
      <c r="H99" s="231">
        <v>23.324999999999999</v>
      </c>
      <c r="I99" s="232"/>
      <c r="J99" s="232">
        <f t="shared" si="0"/>
        <v>0</v>
      </c>
      <c r="K99" s="229" t="s">
        <v>519</v>
      </c>
      <c r="L99" s="159"/>
      <c r="M99" s="332" t="s">
        <v>20</v>
      </c>
      <c r="N99" s="333" t="s">
        <v>40</v>
      </c>
      <c r="O99" s="334">
        <v>0</v>
      </c>
      <c r="P99" s="334">
        <f t="shared" si="1"/>
        <v>0</v>
      </c>
      <c r="Q99" s="334">
        <v>0</v>
      </c>
      <c r="R99" s="334">
        <f t="shared" si="2"/>
        <v>0</v>
      </c>
      <c r="S99" s="334">
        <v>0</v>
      </c>
      <c r="T99" s="335">
        <f t="shared" si="3"/>
        <v>0</v>
      </c>
      <c r="AR99" s="151" t="s">
        <v>144</v>
      </c>
      <c r="AT99" s="151" t="s">
        <v>141</v>
      </c>
      <c r="AU99" s="151" t="s">
        <v>95</v>
      </c>
      <c r="AY99" s="151" t="s">
        <v>140</v>
      </c>
      <c r="BE99" s="233">
        <f t="shared" si="4"/>
        <v>0</v>
      </c>
      <c r="BF99" s="233">
        <f t="shared" si="5"/>
        <v>0</v>
      </c>
      <c r="BG99" s="233">
        <f t="shared" si="6"/>
        <v>0</v>
      </c>
      <c r="BH99" s="233">
        <f t="shared" si="7"/>
        <v>0</v>
      </c>
      <c r="BI99" s="233">
        <f t="shared" si="8"/>
        <v>0</v>
      </c>
      <c r="BJ99" s="151" t="s">
        <v>80</v>
      </c>
      <c r="BK99" s="233">
        <f t="shared" si="9"/>
        <v>0</v>
      </c>
      <c r="BL99" s="151" t="s">
        <v>144</v>
      </c>
      <c r="BM99" s="151" t="s">
        <v>315</v>
      </c>
    </row>
    <row r="100" spans="2:65" s="311" customFormat="1" ht="22.5" customHeight="1" x14ac:dyDescent="0.3">
      <c r="B100" s="226"/>
      <c r="C100" s="227" t="s">
        <v>173</v>
      </c>
      <c r="D100" s="227" t="s">
        <v>141</v>
      </c>
      <c r="E100" s="228" t="s">
        <v>316</v>
      </c>
      <c r="F100" s="229" t="s">
        <v>317</v>
      </c>
      <c r="G100" s="230" t="s">
        <v>148</v>
      </c>
      <c r="H100" s="231">
        <v>21.763999999999999</v>
      </c>
      <c r="I100" s="232"/>
      <c r="J100" s="232">
        <f t="shared" si="0"/>
        <v>0</v>
      </c>
      <c r="K100" s="229" t="s">
        <v>519</v>
      </c>
      <c r="L100" s="159"/>
      <c r="M100" s="332" t="s">
        <v>20</v>
      </c>
      <c r="N100" s="333" t="s">
        <v>40</v>
      </c>
      <c r="O100" s="334">
        <v>0.29899999999999999</v>
      </c>
      <c r="P100" s="334">
        <f t="shared" si="1"/>
        <v>6.5074359999999993</v>
      </c>
      <c r="Q100" s="334">
        <v>0</v>
      </c>
      <c r="R100" s="334">
        <f t="shared" si="2"/>
        <v>0</v>
      </c>
      <c r="S100" s="334">
        <v>0</v>
      </c>
      <c r="T100" s="335">
        <f t="shared" si="3"/>
        <v>0</v>
      </c>
      <c r="AR100" s="151" t="s">
        <v>144</v>
      </c>
      <c r="AT100" s="151" t="s">
        <v>141</v>
      </c>
      <c r="AU100" s="151" t="s">
        <v>95</v>
      </c>
      <c r="AY100" s="151" t="s">
        <v>140</v>
      </c>
      <c r="BE100" s="233">
        <f t="shared" si="4"/>
        <v>0</v>
      </c>
      <c r="BF100" s="233">
        <f t="shared" si="5"/>
        <v>0</v>
      </c>
      <c r="BG100" s="233">
        <f t="shared" si="6"/>
        <v>0</v>
      </c>
      <c r="BH100" s="233">
        <f t="shared" si="7"/>
        <v>0</v>
      </c>
      <c r="BI100" s="233">
        <f t="shared" si="8"/>
        <v>0</v>
      </c>
      <c r="BJ100" s="151" t="s">
        <v>80</v>
      </c>
      <c r="BK100" s="233">
        <f t="shared" si="9"/>
        <v>0</v>
      </c>
      <c r="BL100" s="151" t="s">
        <v>144</v>
      </c>
      <c r="BM100" s="151" t="s">
        <v>318</v>
      </c>
    </row>
    <row r="101" spans="2:65" s="311" customFormat="1" ht="22.5" customHeight="1" x14ac:dyDescent="0.3">
      <c r="B101" s="226"/>
      <c r="C101" s="227" t="s">
        <v>176</v>
      </c>
      <c r="D101" s="227" t="s">
        <v>141</v>
      </c>
      <c r="E101" s="228" t="s">
        <v>319</v>
      </c>
      <c r="F101" s="229" t="s">
        <v>320</v>
      </c>
      <c r="G101" s="230" t="s">
        <v>148</v>
      </c>
      <c r="H101" s="231">
        <v>7.8</v>
      </c>
      <c r="I101" s="232"/>
      <c r="J101" s="232">
        <f t="shared" si="0"/>
        <v>0</v>
      </c>
      <c r="K101" s="229" t="s">
        <v>519</v>
      </c>
      <c r="L101" s="159"/>
      <c r="M101" s="332" t="s">
        <v>20</v>
      </c>
      <c r="N101" s="333" t="s">
        <v>40</v>
      </c>
      <c r="O101" s="334">
        <v>0.28599999999999998</v>
      </c>
      <c r="P101" s="334">
        <f t="shared" si="1"/>
        <v>2.2307999999999999</v>
      </c>
      <c r="Q101" s="334">
        <v>0</v>
      </c>
      <c r="R101" s="334">
        <f t="shared" si="2"/>
        <v>0</v>
      </c>
      <c r="S101" s="334">
        <v>0</v>
      </c>
      <c r="T101" s="335">
        <f t="shared" si="3"/>
        <v>0</v>
      </c>
      <c r="AR101" s="151" t="s">
        <v>144</v>
      </c>
      <c r="AT101" s="151" t="s">
        <v>141</v>
      </c>
      <c r="AU101" s="151" t="s">
        <v>95</v>
      </c>
      <c r="AY101" s="151" t="s">
        <v>140</v>
      </c>
      <c r="BE101" s="233">
        <f t="shared" si="4"/>
        <v>0</v>
      </c>
      <c r="BF101" s="233">
        <f t="shared" si="5"/>
        <v>0</v>
      </c>
      <c r="BG101" s="233">
        <f t="shared" si="6"/>
        <v>0</v>
      </c>
      <c r="BH101" s="233">
        <f t="shared" si="7"/>
        <v>0</v>
      </c>
      <c r="BI101" s="233">
        <f t="shared" si="8"/>
        <v>0</v>
      </c>
      <c r="BJ101" s="151" t="s">
        <v>80</v>
      </c>
      <c r="BK101" s="233">
        <f t="shared" si="9"/>
        <v>0</v>
      </c>
      <c r="BL101" s="151" t="s">
        <v>144</v>
      </c>
      <c r="BM101" s="151" t="s">
        <v>321</v>
      </c>
    </row>
    <row r="102" spans="2:65" s="311" customFormat="1" ht="22.5" customHeight="1" x14ac:dyDescent="0.3">
      <c r="B102" s="226"/>
      <c r="C102" s="243" t="s">
        <v>179</v>
      </c>
      <c r="D102" s="243" t="s">
        <v>184</v>
      </c>
      <c r="E102" s="244" t="s">
        <v>322</v>
      </c>
      <c r="F102" s="245" t="s">
        <v>323</v>
      </c>
      <c r="G102" s="246" t="s">
        <v>166</v>
      </c>
      <c r="H102" s="247">
        <v>16.021000000000001</v>
      </c>
      <c r="I102" s="248"/>
      <c r="J102" s="248">
        <f t="shared" si="0"/>
        <v>0</v>
      </c>
      <c r="K102" s="245" t="s">
        <v>519</v>
      </c>
      <c r="L102" s="341"/>
      <c r="M102" s="342" t="s">
        <v>20</v>
      </c>
      <c r="N102" s="343" t="s">
        <v>40</v>
      </c>
      <c r="O102" s="334">
        <v>0</v>
      </c>
      <c r="P102" s="334">
        <f t="shared" si="1"/>
        <v>0</v>
      </c>
      <c r="Q102" s="334">
        <v>0</v>
      </c>
      <c r="R102" s="334">
        <f t="shared" si="2"/>
        <v>0</v>
      </c>
      <c r="S102" s="334">
        <v>0</v>
      </c>
      <c r="T102" s="335">
        <f t="shared" si="3"/>
        <v>0</v>
      </c>
      <c r="AR102" s="151" t="s">
        <v>160</v>
      </c>
      <c r="AT102" s="151" t="s">
        <v>184</v>
      </c>
      <c r="AU102" s="151" t="s">
        <v>95</v>
      </c>
      <c r="AY102" s="151" t="s">
        <v>140</v>
      </c>
      <c r="BE102" s="233">
        <f t="shared" si="4"/>
        <v>0</v>
      </c>
      <c r="BF102" s="233">
        <f t="shared" si="5"/>
        <v>0</v>
      </c>
      <c r="BG102" s="233">
        <f t="shared" si="6"/>
        <v>0</v>
      </c>
      <c r="BH102" s="233">
        <f t="shared" si="7"/>
        <v>0</v>
      </c>
      <c r="BI102" s="233">
        <f t="shared" si="8"/>
        <v>0</v>
      </c>
      <c r="BJ102" s="151" t="s">
        <v>80</v>
      </c>
      <c r="BK102" s="233">
        <f t="shared" si="9"/>
        <v>0</v>
      </c>
      <c r="BL102" s="151" t="s">
        <v>144</v>
      </c>
      <c r="BM102" s="151" t="s">
        <v>324</v>
      </c>
    </row>
    <row r="103" spans="2:65" s="216" customFormat="1" ht="29.85" customHeight="1" x14ac:dyDescent="0.3">
      <c r="B103" s="217"/>
      <c r="D103" s="223" t="s">
        <v>74</v>
      </c>
      <c r="E103" s="224" t="s">
        <v>144</v>
      </c>
      <c r="F103" s="224" t="s">
        <v>325</v>
      </c>
      <c r="J103" s="225">
        <f>BK103</f>
        <v>0</v>
      </c>
      <c r="L103" s="217"/>
      <c r="M103" s="328"/>
      <c r="N103" s="329"/>
      <c r="O103" s="329"/>
      <c r="P103" s="330">
        <f>SUM(P104:P104)</f>
        <v>2.4496199999999999</v>
      </c>
      <c r="Q103" s="329"/>
      <c r="R103" s="330">
        <f>SUM(R104:R104)</f>
        <v>0</v>
      </c>
      <c r="S103" s="329"/>
      <c r="T103" s="331">
        <f>SUM(T104:T104)</f>
        <v>0</v>
      </c>
      <c r="AR103" s="218" t="s">
        <v>80</v>
      </c>
      <c r="AT103" s="221" t="s">
        <v>74</v>
      </c>
      <c r="AU103" s="221" t="s">
        <v>80</v>
      </c>
      <c r="AY103" s="218" t="s">
        <v>140</v>
      </c>
      <c r="BK103" s="222">
        <f>SUM(BK104:BK104)</f>
        <v>0</v>
      </c>
    </row>
    <row r="104" spans="2:65" s="311" customFormat="1" ht="22.5" customHeight="1" x14ac:dyDescent="0.3">
      <c r="B104" s="226"/>
      <c r="C104" s="227" t="s">
        <v>11</v>
      </c>
      <c r="D104" s="227" t="s">
        <v>141</v>
      </c>
      <c r="E104" s="228" t="s">
        <v>326</v>
      </c>
      <c r="F104" s="229" t="s">
        <v>327</v>
      </c>
      <c r="G104" s="230" t="s">
        <v>148</v>
      </c>
      <c r="H104" s="231">
        <v>1.86</v>
      </c>
      <c r="I104" s="232"/>
      <c r="J104" s="232">
        <f>ROUND(I104*H104,2)</f>
        <v>0</v>
      </c>
      <c r="K104" s="229" t="s">
        <v>519</v>
      </c>
      <c r="L104" s="159"/>
      <c r="M104" s="332" t="s">
        <v>20</v>
      </c>
      <c r="N104" s="333" t="s">
        <v>40</v>
      </c>
      <c r="O104" s="334">
        <v>1.3169999999999999</v>
      </c>
      <c r="P104" s="334">
        <f>O104*H104</f>
        <v>2.4496199999999999</v>
      </c>
      <c r="Q104" s="334">
        <v>0</v>
      </c>
      <c r="R104" s="334">
        <f>Q104*H104</f>
        <v>0</v>
      </c>
      <c r="S104" s="334">
        <v>0</v>
      </c>
      <c r="T104" s="335">
        <f>S104*H104</f>
        <v>0</v>
      </c>
      <c r="AR104" s="151" t="s">
        <v>144</v>
      </c>
      <c r="AT104" s="151" t="s">
        <v>141</v>
      </c>
      <c r="AU104" s="151" t="s">
        <v>95</v>
      </c>
      <c r="AY104" s="151" t="s">
        <v>140</v>
      </c>
      <c r="BE104" s="233">
        <f>IF(N104="základní",J104,0)</f>
        <v>0</v>
      </c>
      <c r="BF104" s="233">
        <f>IF(N104="snížená",J104,0)</f>
        <v>0</v>
      </c>
      <c r="BG104" s="233">
        <f>IF(N104="zákl. přenesená",J104,0)</f>
        <v>0</v>
      </c>
      <c r="BH104" s="233">
        <f>IF(N104="sníž. přenesená",J104,0)</f>
        <v>0</v>
      </c>
      <c r="BI104" s="233">
        <f>IF(N104="nulová",J104,0)</f>
        <v>0</v>
      </c>
      <c r="BJ104" s="151" t="s">
        <v>80</v>
      </c>
      <c r="BK104" s="233">
        <f>ROUND(I104*H104,2)</f>
        <v>0</v>
      </c>
      <c r="BL104" s="151" t="s">
        <v>144</v>
      </c>
      <c r="BM104" s="151" t="s">
        <v>328</v>
      </c>
    </row>
    <row r="105" spans="2:65" s="216" customFormat="1" ht="29.85" customHeight="1" x14ac:dyDescent="0.3">
      <c r="B105" s="217"/>
      <c r="D105" s="223" t="s">
        <v>74</v>
      </c>
      <c r="E105" s="224" t="s">
        <v>151</v>
      </c>
      <c r="F105" s="224" t="s">
        <v>329</v>
      </c>
      <c r="J105" s="225">
        <f>BK105</f>
        <v>0</v>
      </c>
      <c r="L105" s="217"/>
      <c r="M105" s="328"/>
      <c r="N105" s="329"/>
      <c r="O105" s="329"/>
      <c r="P105" s="330">
        <f>SUM(P106:P108)</f>
        <v>11.259</v>
      </c>
      <c r="Q105" s="329"/>
      <c r="R105" s="330">
        <f>SUM(R106:R108)</f>
        <v>2.37384</v>
      </c>
      <c r="S105" s="329"/>
      <c r="T105" s="331">
        <f>SUM(T106:T108)</f>
        <v>0</v>
      </c>
      <c r="AR105" s="218" t="s">
        <v>80</v>
      </c>
      <c r="AT105" s="221" t="s">
        <v>74</v>
      </c>
      <c r="AU105" s="221" t="s">
        <v>80</v>
      </c>
      <c r="AY105" s="218" t="s">
        <v>140</v>
      </c>
      <c r="BK105" s="222">
        <f>SUM(BK106:BK108)</f>
        <v>0</v>
      </c>
    </row>
    <row r="106" spans="2:65" s="311" customFormat="1" ht="22.5" customHeight="1" x14ac:dyDescent="0.3">
      <c r="B106" s="226"/>
      <c r="C106" s="227" t="s">
        <v>183</v>
      </c>
      <c r="D106" s="227" t="s">
        <v>141</v>
      </c>
      <c r="E106" s="228" t="s">
        <v>330</v>
      </c>
      <c r="F106" s="229" t="s">
        <v>331</v>
      </c>
      <c r="G106" s="230" t="s">
        <v>143</v>
      </c>
      <c r="H106" s="231">
        <v>6</v>
      </c>
      <c r="I106" s="232"/>
      <c r="J106" s="232">
        <f>ROUND(I106*H106,2)</f>
        <v>0</v>
      </c>
      <c r="K106" s="229" t="s">
        <v>519</v>
      </c>
      <c r="L106" s="159"/>
      <c r="M106" s="332" t="s">
        <v>20</v>
      </c>
      <c r="N106" s="333" t="s">
        <v>40</v>
      </c>
      <c r="O106" s="334">
        <v>8.5000000000000006E-2</v>
      </c>
      <c r="P106" s="334">
        <f>O106*H106</f>
        <v>0.51</v>
      </c>
      <c r="Q106" s="334">
        <v>0</v>
      </c>
      <c r="R106" s="334">
        <f>Q106*H106</f>
        <v>0</v>
      </c>
      <c r="S106" s="334">
        <v>0</v>
      </c>
      <c r="T106" s="335">
        <f>S106*H106</f>
        <v>0</v>
      </c>
      <c r="AR106" s="151" t="s">
        <v>144</v>
      </c>
      <c r="AT106" s="151" t="s">
        <v>141</v>
      </c>
      <c r="AU106" s="151" t="s">
        <v>95</v>
      </c>
      <c r="AY106" s="151" t="s">
        <v>140</v>
      </c>
      <c r="BE106" s="233">
        <f>IF(N106="základní",J106,0)</f>
        <v>0</v>
      </c>
      <c r="BF106" s="233">
        <f>IF(N106="snížená",J106,0)</f>
        <v>0</v>
      </c>
      <c r="BG106" s="233">
        <f>IF(N106="zákl. přenesená",J106,0)</f>
        <v>0</v>
      </c>
      <c r="BH106" s="233">
        <f>IF(N106="sníž. přenesená",J106,0)</f>
        <v>0</v>
      </c>
      <c r="BI106" s="233">
        <f>IF(N106="nulová",J106,0)</f>
        <v>0</v>
      </c>
      <c r="BJ106" s="151" t="s">
        <v>80</v>
      </c>
      <c r="BK106" s="233">
        <f>ROUND(I106*H106,2)</f>
        <v>0</v>
      </c>
      <c r="BL106" s="151" t="s">
        <v>144</v>
      </c>
      <c r="BM106" s="151" t="s">
        <v>332</v>
      </c>
    </row>
    <row r="107" spans="2:65" s="311" customFormat="1" ht="31.5" customHeight="1" x14ac:dyDescent="0.3">
      <c r="B107" s="226"/>
      <c r="C107" s="227" t="s">
        <v>186</v>
      </c>
      <c r="D107" s="227" t="s">
        <v>141</v>
      </c>
      <c r="E107" s="228" t="s">
        <v>333</v>
      </c>
      <c r="F107" s="229" t="s">
        <v>334</v>
      </c>
      <c r="G107" s="230" t="s">
        <v>143</v>
      </c>
      <c r="H107" s="231">
        <v>9</v>
      </c>
      <c r="I107" s="232"/>
      <c r="J107" s="232">
        <f>ROUND(I107*H107,2)</f>
        <v>0</v>
      </c>
      <c r="K107" s="229" t="s">
        <v>519</v>
      </c>
      <c r="L107" s="159"/>
      <c r="M107" s="332" t="s">
        <v>20</v>
      </c>
      <c r="N107" s="333" t="s">
        <v>40</v>
      </c>
      <c r="O107" s="334">
        <v>1.0209999999999999</v>
      </c>
      <c r="P107" s="334">
        <f>O107*H107</f>
        <v>9.1890000000000001</v>
      </c>
      <c r="Q107" s="334">
        <v>0.26375999999999999</v>
      </c>
      <c r="R107" s="334">
        <f>Q107*H107</f>
        <v>2.37384</v>
      </c>
      <c r="S107" s="334">
        <v>0</v>
      </c>
      <c r="T107" s="335">
        <f>S107*H107</f>
        <v>0</v>
      </c>
      <c r="AR107" s="151" t="s">
        <v>144</v>
      </c>
      <c r="AT107" s="151" t="s">
        <v>141</v>
      </c>
      <c r="AU107" s="151" t="s">
        <v>95</v>
      </c>
      <c r="AY107" s="151" t="s">
        <v>140</v>
      </c>
      <c r="BE107" s="233">
        <f>IF(N107="základní",J107,0)</f>
        <v>0</v>
      </c>
      <c r="BF107" s="233">
        <f>IF(N107="snížená",J107,0)</f>
        <v>0</v>
      </c>
      <c r="BG107" s="233">
        <f>IF(N107="zákl. přenesená",J107,0)</f>
        <v>0</v>
      </c>
      <c r="BH107" s="233">
        <f>IF(N107="sníž. přenesená",J107,0)</f>
        <v>0</v>
      </c>
      <c r="BI107" s="233">
        <f>IF(N107="nulová",J107,0)</f>
        <v>0</v>
      </c>
      <c r="BJ107" s="151" t="s">
        <v>80</v>
      </c>
      <c r="BK107" s="233">
        <f>ROUND(I107*H107,2)</f>
        <v>0</v>
      </c>
      <c r="BL107" s="151" t="s">
        <v>144</v>
      </c>
      <c r="BM107" s="151" t="s">
        <v>335</v>
      </c>
    </row>
    <row r="108" spans="2:65" s="311" customFormat="1" ht="22.5" customHeight="1" x14ac:dyDescent="0.3">
      <c r="B108" s="226"/>
      <c r="C108" s="227" t="s">
        <v>189</v>
      </c>
      <c r="D108" s="227" t="s">
        <v>141</v>
      </c>
      <c r="E108" s="228" t="s">
        <v>336</v>
      </c>
      <c r="F108" s="229" t="s">
        <v>337</v>
      </c>
      <c r="G108" s="230" t="s">
        <v>143</v>
      </c>
      <c r="H108" s="231">
        <v>6</v>
      </c>
      <c r="I108" s="232"/>
      <c r="J108" s="232">
        <f>ROUND(I108*H108,2)</f>
        <v>0</v>
      </c>
      <c r="K108" s="229" t="s">
        <v>519</v>
      </c>
      <c r="L108" s="159"/>
      <c r="M108" s="332" t="s">
        <v>20</v>
      </c>
      <c r="N108" s="333" t="s">
        <v>40</v>
      </c>
      <c r="O108" s="334">
        <v>0.26</v>
      </c>
      <c r="P108" s="334">
        <f>O108*H108</f>
        <v>1.56</v>
      </c>
      <c r="Q108" s="334">
        <v>0</v>
      </c>
      <c r="R108" s="334">
        <f>Q108*H108</f>
        <v>0</v>
      </c>
      <c r="S108" s="334">
        <v>0</v>
      </c>
      <c r="T108" s="335">
        <f>S108*H108</f>
        <v>0</v>
      </c>
      <c r="AR108" s="151" t="s">
        <v>144</v>
      </c>
      <c r="AT108" s="151" t="s">
        <v>141</v>
      </c>
      <c r="AU108" s="151" t="s">
        <v>95</v>
      </c>
      <c r="AY108" s="151" t="s">
        <v>140</v>
      </c>
      <c r="BE108" s="233">
        <f>IF(N108="základní",J108,0)</f>
        <v>0</v>
      </c>
      <c r="BF108" s="233">
        <f>IF(N108="snížená",J108,0)</f>
        <v>0</v>
      </c>
      <c r="BG108" s="233">
        <f>IF(N108="zákl. přenesená",J108,0)</f>
        <v>0</v>
      </c>
      <c r="BH108" s="233">
        <f>IF(N108="sníž. přenesená",J108,0)</f>
        <v>0</v>
      </c>
      <c r="BI108" s="233">
        <f>IF(N108="nulová",J108,0)</f>
        <v>0</v>
      </c>
      <c r="BJ108" s="151" t="s">
        <v>80</v>
      </c>
      <c r="BK108" s="233">
        <f>ROUND(I108*H108,2)</f>
        <v>0</v>
      </c>
      <c r="BL108" s="151" t="s">
        <v>144</v>
      </c>
      <c r="BM108" s="151" t="s">
        <v>338</v>
      </c>
    </row>
    <row r="109" spans="2:65" s="216" customFormat="1" ht="29.85" customHeight="1" x14ac:dyDescent="0.3">
      <c r="B109" s="217"/>
      <c r="D109" s="223" t="s">
        <v>74</v>
      </c>
      <c r="E109" s="224" t="s">
        <v>160</v>
      </c>
      <c r="F109" s="224" t="s">
        <v>339</v>
      </c>
      <c r="J109" s="225">
        <f>BK109</f>
        <v>0</v>
      </c>
      <c r="L109" s="217"/>
      <c r="M109" s="328"/>
      <c r="N109" s="329"/>
      <c r="O109" s="329"/>
      <c r="P109" s="330">
        <f>SUM(P110:P131)</f>
        <v>17.064</v>
      </c>
      <c r="Q109" s="329"/>
      <c r="R109" s="330">
        <f>SUM(R110:R131)</f>
        <v>0.99447999999999992</v>
      </c>
      <c r="S109" s="329"/>
      <c r="T109" s="331">
        <f>SUM(T110:T131)</f>
        <v>0</v>
      </c>
      <c r="AR109" s="218" t="s">
        <v>80</v>
      </c>
      <c r="AT109" s="221" t="s">
        <v>74</v>
      </c>
      <c r="AU109" s="221" t="s">
        <v>80</v>
      </c>
      <c r="AY109" s="218" t="s">
        <v>140</v>
      </c>
      <c r="BK109" s="222">
        <f>SUM(BK110:BK131)</f>
        <v>0</v>
      </c>
    </row>
    <row r="110" spans="2:65" s="311" customFormat="1" ht="22.5" customHeight="1" x14ac:dyDescent="0.3">
      <c r="B110" s="226"/>
      <c r="C110" s="227" t="s">
        <v>191</v>
      </c>
      <c r="D110" s="227" t="s">
        <v>141</v>
      </c>
      <c r="E110" s="228" t="s">
        <v>340</v>
      </c>
      <c r="F110" s="229" t="s">
        <v>520</v>
      </c>
      <c r="G110" s="230" t="s">
        <v>341</v>
      </c>
      <c r="H110" s="231">
        <v>1</v>
      </c>
      <c r="I110" s="232"/>
      <c r="J110" s="232">
        <f>ROUND(I110*H110,2)</f>
        <v>0</v>
      </c>
      <c r="K110" s="229" t="s">
        <v>20</v>
      </c>
      <c r="L110" s="159"/>
      <c r="M110" s="332" t="s">
        <v>20</v>
      </c>
      <c r="N110" s="333" t="s">
        <v>40</v>
      </c>
      <c r="O110" s="334">
        <v>2.5000000000000001E-2</v>
      </c>
      <c r="P110" s="334">
        <f>O110*H110</f>
        <v>2.5000000000000001E-2</v>
      </c>
      <c r="Q110" s="334">
        <v>9.0000000000000006E-5</v>
      </c>
      <c r="R110" s="334">
        <f>Q110*H110</f>
        <v>9.0000000000000006E-5</v>
      </c>
      <c r="S110" s="334">
        <v>0</v>
      </c>
      <c r="T110" s="335">
        <f>S110*H110</f>
        <v>0</v>
      </c>
      <c r="AR110" s="151" t="s">
        <v>144</v>
      </c>
      <c r="AT110" s="151" t="s">
        <v>141</v>
      </c>
      <c r="AU110" s="151" t="s">
        <v>95</v>
      </c>
      <c r="AY110" s="151" t="s">
        <v>140</v>
      </c>
      <c r="BE110" s="233">
        <f>IF(N110="základní",J110,0)</f>
        <v>0</v>
      </c>
      <c r="BF110" s="233">
        <f>IF(N110="snížená",J110,0)</f>
        <v>0</v>
      </c>
      <c r="BG110" s="233">
        <f>IF(N110="zákl. přenesená",J110,0)</f>
        <v>0</v>
      </c>
      <c r="BH110" s="233">
        <f>IF(N110="sníž. přenesená",J110,0)</f>
        <v>0</v>
      </c>
      <c r="BI110" s="233">
        <f>IF(N110="nulová",J110,0)</f>
        <v>0</v>
      </c>
      <c r="BJ110" s="151" t="s">
        <v>80</v>
      </c>
      <c r="BK110" s="233">
        <f>ROUND(I110*H110,2)</f>
        <v>0</v>
      </c>
      <c r="BL110" s="151" t="s">
        <v>144</v>
      </c>
      <c r="BM110" s="151" t="s">
        <v>342</v>
      </c>
    </row>
    <row r="111" spans="2:65" s="311" customFormat="1" ht="22.5" customHeight="1" x14ac:dyDescent="0.3">
      <c r="B111" s="226"/>
      <c r="C111" s="227" t="s">
        <v>193</v>
      </c>
      <c r="D111" s="227" t="s">
        <v>141</v>
      </c>
      <c r="E111" s="228" t="s">
        <v>343</v>
      </c>
      <c r="F111" s="229" t="s">
        <v>344</v>
      </c>
      <c r="G111" s="230" t="s">
        <v>341</v>
      </c>
      <c r="H111" s="231">
        <v>1</v>
      </c>
      <c r="I111" s="232"/>
      <c r="J111" s="232">
        <f>ROUND(I111*H111,2)</f>
        <v>0</v>
      </c>
      <c r="K111" s="229" t="s">
        <v>20</v>
      </c>
      <c r="L111" s="159"/>
      <c r="M111" s="332" t="s">
        <v>20</v>
      </c>
      <c r="N111" s="333" t="s">
        <v>40</v>
      </c>
      <c r="O111" s="334">
        <v>2.5000000000000001E-2</v>
      </c>
      <c r="P111" s="334">
        <f>O111*H111</f>
        <v>2.5000000000000001E-2</v>
      </c>
      <c r="Q111" s="334">
        <v>9.0000000000000006E-5</v>
      </c>
      <c r="R111" s="334">
        <f>Q111*H111</f>
        <v>9.0000000000000006E-5</v>
      </c>
      <c r="S111" s="334">
        <v>0</v>
      </c>
      <c r="T111" s="335">
        <f>S111*H111</f>
        <v>0</v>
      </c>
      <c r="AR111" s="151" t="s">
        <v>144</v>
      </c>
      <c r="AT111" s="151" t="s">
        <v>141</v>
      </c>
      <c r="AU111" s="151" t="s">
        <v>95</v>
      </c>
      <c r="AY111" s="151" t="s">
        <v>140</v>
      </c>
      <c r="BE111" s="233">
        <f>IF(N111="základní",J111,0)</f>
        <v>0</v>
      </c>
      <c r="BF111" s="233">
        <f>IF(N111="snížená",J111,0)</f>
        <v>0</v>
      </c>
      <c r="BG111" s="233">
        <f>IF(N111="zákl. přenesená",J111,0)</f>
        <v>0</v>
      </c>
      <c r="BH111" s="233">
        <f>IF(N111="sníž. přenesená",J111,0)</f>
        <v>0</v>
      </c>
      <c r="BI111" s="233">
        <f>IF(N111="nulová",J111,0)</f>
        <v>0</v>
      </c>
      <c r="BJ111" s="151" t="s">
        <v>80</v>
      </c>
      <c r="BK111" s="233">
        <f>ROUND(I111*H111,2)</f>
        <v>0</v>
      </c>
      <c r="BL111" s="151" t="s">
        <v>144</v>
      </c>
      <c r="BM111" s="151" t="s">
        <v>345</v>
      </c>
    </row>
    <row r="112" spans="2:65" s="311" customFormat="1" ht="22.5" customHeight="1" x14ac:dyDescent="0.3">
      <c r="B112" s="226"/>
      <c r="C112" s="227">
        <v>21</v>
      </c>
      <c r="D112" s="227" t="s">
        <v>141</v>
      </c>
      <c r="E112" s="228" t="s">
        <v>521</v>
      </c>
      <c r="F112" s="229" t="s">
        <v>522</v>
      </c>
      <c r="G112" s="230" t="s">
        <v>182</v>
      </c>
      <c r="H112" s="231">
        <v>20</v>
      </c>
      <c r="I112" s="232"/>
      <c r="J112" s="232">
        <f>ROUND(I112*H112,2)</f>
        <v>0</v>
      </c>
      <c r="K112" s="229" t="s">
        <v>519</v>
      </c>
      <c r="L112" s="159"/>
      <c r="M112" s="332" t="s">
        <v>20</v>
      </c>
      <c r="N112" s="333" t="s">
        <v>40</v>
      </c>
      <c r="O112" s="334">
        <v>0.38300000000000001</v>
      </c>
      <c r="P112" s="334">
        <f>O112*H112</f>
        <v>7.66</v>
      </c>
      <c r="Q112" s="334">
        <v>1.7700000000000001E-3</v>
      </c>
      <c r="R112" s="334">
        <f>Q112*H112</f>
        <v>3.5400000000000001E-2</v>
      </c>
      <c r="S112" s="334">
        <v>0</v>
      </c>
      <c r="T112" s="335">
        <f>S112*H112</f>
        <v>0</v>
      </c>
      <c r="AR112" s="151" t="s">
        <v>183</v>
      </c>
      <c r="AT112" s="151" t="s">
        <v>141</v>
      </c>
      <c r="AU112" s="151" t="s">
        <v>95</v>
      </c>
      <c r="AY112" s="151" t="s">
        <v>140</v>
      </c>
      <c r="BE112" s="233">
        <f>IF(N112="základní",J112,0)</f>
        <v>0</v>
      </c>
      <c r="BF112" s="233">
        <f>IF(N112="snížená",J112,0)</f>
        <v>0</v>
      </c>
      <c r="BG112" s="233">
        <f>IF(N112="zákl. přenesená",J112,0)</f>
        <v>0</v>
      </c>
      <c r="BH112" s="233">
        <f>IF(N112="sníž. přenesená",J112,0)</f>
        <v>0</v>
      </c>
      <c r="BI112" s="233">
        <f>IF(N112="nulová",J112,0)</f>
        <v>0</v>
      </c>
      <c r="BJ112" s="151" t="s">
        <v>80</v>
      </c>
      <c r="BK112" s="233">
        <f>ROUND(I112*H112,2)</f>
        <v>0</v>
      </c>
      <c r="BL112" s="151" t="s">
        <v>183</v>
      </c>
      <c r="BM112" s="151" t="s">
        <v>523</v>
      </c>
    </row>
    <row r="113" spans="2:65" s="236" customFormat="1" ht="22.5" customHeight="1" x14ac:dyDescent="0.3">
      <c r="B113" s="237"/>
      <c r="D113" s="238" t="s">
        <v>293</v>
      </c>
      <c r="E113" s="239" t="s">
        <v>20</v>
      </c>
      <c r="F113" s="240" t="s">
        <v>524</v>
      </c>
      <c r="H113" s="241">
        <v>20</v>
      </c>
      <c r="L113" s="237"/>
      <c r="M113" s="338"/>
      <c r="N113" s="339"/>
      <c r="O113" s="339"/>
      <c r="P113" s="339"/>
      <c r="Q113" s="339"/>
      <c r="R113" s="339"/>
      <c r="S113" s="339"/>
      <c r="T113" s="340"/>
      <c r="AT113" s="242" t="s">
        <v>293</v>
      </c>
      <c r="AU113" s="242" t="s">
        <v>95</v>
      </c>
      <c r="AV113" s="236" t="s">
        <v>95</v>
      </c>
      <c r="AW113" s="236" t="s">
        <v>32</v>
      </c>
      <c r="AX113" s="236" t="s">
        <v>80</v>
      </c>
      <c r="AY113" s="242" t="s">
        <v>140</v>
      </c>
    </row>
    <row r="114" spans="2:65" s="311" customFormat="1" ht="22.5" customHeight="1" x14ac:dyDescent="0.3">
      <c r="B114" s="226"/>
      <c r="C114" s="227">
        <v>22</v>
      </c>
      <c r="D114" s="227" t="s">
        <v>141</v>
      </c>
      <c r="E114" s="228" t="s">
        <v>525</v>
      </c>
      <c r="F114" s="229" t="s">
        <v>526</v>
      </c>
      <c r="G114" s="230" t="s">
        <v>182</v>
      </c>
      <c r="H114" s="231">
        <v>6</v>
      </c>
      <c r="I114" s="232"/>
      <c r="J114" s="232">
        <f>ROUND(I114*H114,2)</f>
        <v>0</v>
      </c>
      <c r="K114" s="229" t="s">
        <v>519</v>
      </c>
      <c r="L114" s="159"/>
      <c r="M114" s="332" t="s">
        <v>20</v>
      </c>
      <c r="N114" s="333" t="s">
        <v>40</v>
      </c>
      <c r="O114" s="334">
        <v>0.42499999999999999</v>
      </c>
      <c r="P114" s="334">
        <f>O114*H114</f>
        <v>2.5499999999999998</v>
      </c>
      <c r="Q114" s="334">
        <v>4.4000000000000003E-3</v>
      </c>
      <c r="R114" s="334">
        <f>Q114*H114</f>
        <v>2.64E-2</v>
      </c>
      <c r="S114" s="334">
        <v>0</v>
      </c>
      <c r="T114" s="335">
        <f>S114*H114</f>
        <v>0</v>
      </c>
      <c r="AR114" s="151" t="s">
        <v>183</v>
      </c>
      <c r="AT114" s="151" t="s">
        <v>141</v>
      </c>
      <c r="AU114" s="151" t="s">
        <v>95</v>
      </c>
      <c r="AY114" s="151" t="s">
        <v>140</v>
      </c>
      <c r="BE114" s="233">
        <f>IF(N114="základní",J114,0)</f>
        <v>0</v>
      </c>
      <c r="BF114" s="233">
        <f>IF(N114="snížená",J114,0)</f>
        <v>0</v>
      </c>
      <c r="BG114" s="233">
        <f>IF(N114="zákl. přenesená",J114,0)</f>
        <v>0</v>
      </c>
      <c r="BH114" s="233">
        <f>IF(N114="sníž. přenesená",J114,0)</f>
        <v>0</v>
      </c>
      <c r="BI114" s="233">
        <f>IF(N114="nulová",J114,0)</f>
        <v>0</v>
      </c>
      <c r="BJ114" s="151" t="s">
        <v>80</v>
      </c>
      <c r="BK114" s="233">
        <f>ROUND(I114*H114,2)</f>
        <v>0</v>
      </c>
      <c r="BL114" s="151" t="s">
        <v>183</v>
      </c>
      <c r="BM114" s="151" t="s">
        <v>527</v>
      </c>
    </row>
    <row r="115" spans="2:65" s="311" customFormat="1" ht="22.5" customHeight="1" x14ac:dyDescent="0.3">
      <c r="B115" s="159"/>
      <c r="D115" s="238" t="s">
        <v>292</v>
      </c>
      <c r="F115" s="249" t="s">
        <v>528</v>
      </c>
      <c r="L115" s="159"/>
      <c r="M115" s="336"/>
      <c r="N115" s="310"/>
      <c r="O115" s="310"/>
      <c r="P115" s="310"/>
      <c r="Q115" s="310"/>
      <c r="R115" s="310"/>
      <c r="S115" s="310"/>
      <c r="T115" s="337"/>
      <c r="AT115" s="151" t="s">
        <v>292</v>
      </c>
      <c r="AU115" s="151" t="s">
        <v>95</v>
      </c>
    </row>
    <row r="116" spans="2:65" s="311" customFormat="1" ht="31.5" customHeight="1" x14ac:dyDescent="0.3">
      <c r="B116" s="226"/>
      <c r="C116" s="227">
        <v>23</v>
      </c>
      <c r="D116" s="227" t="s">
        <v>141</v>
      </c>
      <c r="E116" s="228" t="s">
        <v>346</v>
      </c>
      <c r="F116" s="229" t="s">
        <v>347</v>
      </c>
      <c r="G116" s="230" t="s">
        <v>182</v>
      </c>
      <c r="H116" s="231">
        <v>5</v>
      </c>
      <c r="I116" s="232"/>
      <c r="J116" s="232">
        <f>ROUND(I116*H116,2)</f>
        <v>0</v>
      </c>
      <c r="K116" s="229" t="s">
        <v>519</v>
      </c>
      <c r="L116" s="159"/>
      <c r="M116" s="332" t="s">
        <v>20</v>
      </c>
      <c r="N116" s="333" t="s">
        <v>40</v>
      </c>
      <c r="O116" s="334">
        <v>0.17100000000000001</v>
      </c>
      <c r="P116" s="334">
        <f>O116*H116</f>
        <v>0.85500000000000009</v>
      </c>
      <c r="Q116" s="334">
        <v>0</v>
      </c>
      <c r="R116" s="334">
        <f>Q116*H116</f>
        <v>0</v>
      </c>
      <c r="S116" s="334">
        <v>0</v>
      </c>
      <c r="T116" s="335">
        <f>S116*H116</f>
        <v>0</v>
      </c>
      <c r="AR116" s="151" t="s">
        <v>144</v>
      </c>
      <c r="AT116" s="151" t="s">
        <v>141</v>
      </c>
      <c r="AU116" s="151" t="s">
        <v>95</v>
      </c>
      <c r="AY116" s="151" t="s">
        <v>140</v>
      </c>
      <c r="BE116" s="233">
        <f>IF(N116="základní",J116,0)</f>
        <v>0</v>
      </c>
      <c r="BF116" s="233">
        <f>IF(N116="snížená",J116,0)</f>
        <v>0</v>
      </c>
      <c r="BG116" s="233">
        <f>IF(N116="zákl. přenesená",J116,0)</f>
        <v>0</v>
      </c>
      <c r="BH116" s="233">
        <f>IF(N116="sníž. přenesená",J116,0)</f>
        <v>0</v>
      </c>
      <c r="BI116" s="233">
        <f>IF(N116="nulová",J116,0)</f>
        <v>0</v>
      </c>
      <c r="BJ116" s="151" t="s">
        <v>80</v>
      </c>
      <c r="BK116" s="233">
        <f>ROUND(I116*H116,2)</f>
        <v>0</v>
      </c>
      <c r="BL116" s="151" t="s">
        <v>144</v>
      </c>
      <c r="BM116" s="151" t="s">
        <v>348</v>
      </c>
    </row>
    <row r="117" spans="2:65" s="311" customFormat="1" ht="30" customHeight="1" x14ac:dyDescent="0.3">
      <c r="B117" s="159"/>
      <c r="D117" s="238" t="s">
        <v>292</v>
      </c>
      <c r="F117" s="249" t="s">
        <v>349</v>
      </c>
      <c r="L117" s="159"/>
      <c r="M117" s="336"/>
      <c r="N117" s="310"/>
      <c r="O117" s="310"/>
      <c r="P117" s="310"/>
      <c r="Q117" s="310"/>
      <c r="R117" s="310"/>
      <c r="S117" s="310"/>
      <c r="T117" s="337"/>
      <c r="AT117" s="151" t="s">
        <v>292</v>
      </c>
      <c r="AU117" s="151" t="s">
        <v>95</v>
      </c>
    </row>
    <row r="118" spans="2:65" s="311" customFormat="1" ht="22.5" customHeight="1" x14ac:dyDescent="0.3">
      <c r="B118" s="226"/>
      <c r="C118" s="243">
        <v>24</v>
      </c>
      <c r="D118" s="243" t="s">
        <v>184</v>
      </c>
      <c r="E118" s="244" t="s">
        <v>350</v>
      </c>
      <c r="F118" s="245" t="s">
        <v>351</v>
      </c>
      <c r="G118" s="246" t="s">
        <v>182</v>
      </c>
      <c r="H118" s="247">
        <v>28</v>
      </c>
      <c r="I118" s="248"/>
      <c r="J118" s="248">
        <f t="shared" ref="J118:J128" si="10">ROUND(I118*H118,2)</f>
        <v>0</v>
      </c>
      <c r="K118" s="245" t="s">
        <v>519</v>
      </c>
      <c r="L118" s="341"/>
      <c r="M118" s="342" t="s">
        <v>20</v>
      </c>
      <c r="N118" s="343" t="s">
        <v>40</v>
      </c>
      <c r="O118" s="334">
        <v>0</v>
      </c>
      <c r="P118" s="334">
        <f t="shared" ref="P118:P128" si="11">O118*H118</f>
        <v>0</v>
      </c>
      <c r="Q118" s="334">
        <v>2.7E-4</v>
      </c>
      <c r="R118" s="334">
        <f t="shared" ref="R118:R128" si="12">Q118*H118</f>
        <v>7.5599999999999999E-3</v>
      </c>
      <c r="S118" s="334">
        <v>0</v>
      </c>
      <c r="T118" s="335">
        <f t="shared" ref="T118:T128" si="13">S118*H118</f>
        <v>0</v>
      </c>
      <c r="AR118" s="151" t="s">
        <v>160</v>
      </c>
      <c r="AT118" s="151" t="s">
        <v>184</v>
      </c>
      <c r="AU118" s="151" t="s">
        <v>95</v>
      </c>
      <c r="AY118" s="151" t="s">
        <v>140</v>
      </c>
      <c r="BE118" s="233">
        <f t="shared" ref="BE118:BE128" si="14">IF(N118="základní",J118,0)</f>
        <v>0</v>
      </c>
      <c r="BF118" s="233">
        <f t="shared" ref="BF118:BF128" si="15">IF(N118="snížená",J118,0)</f>
        <v>0</v>
      </c>
      <c r="BG118" s="233">
        <f t="shared" ref="BG118:BG128" si="16">IF(N118="zákl. přenesená",J118,0)</f>
        <v>0</v>
      </c>
      <c r="BH118" s="233">
        <f t="shared" ref="BH118:BH128" si="17">IF(N118="sníž. přenesená",J118,0)</f>
        <v>0</v>
      </c>
      <c r="BI118" s="233">
        <f t="shared" ref="BI118:BI128" si="18">IF(N118="nulová",J118,0)</f>
        <v>0</v>
      </c>
      <c r="BJ118" s="151" t="s">
        <v>80</v>
      </c>
      <c r="BK118" s="233">
        <f t="shared" ref="BK118:BK128" si="19">ROUND(I118*H118,2)</f>
        <v>0</v>
      </c>
      <c r="BL118" s="151" t="s">
        <v>144</v>
      </c>
      <c r="BM118" s="151" t="s">
        <v>352</v>
      </c>
    </row>
    <row r="119" spans="2:65" s="311" customFormat="1" ht="31.5" customHeight="1" x14ac:dyDescent="0.3">
      <c r="B119" s="226"/>
      <c r="C119" s="227">
        <v>25</v>
      </c>
      <c r="D119" s="227" t="s">
        <v>141</v>
      </c>
      <c r="E119" s="228" t="s">
        <v>353</v>
      </c>
      <c r="F119" s="229" t="s">
        <v>354</v>
      </c>
      <c r="G119" s="230" t="s">
        <v>204</v>
      </c>
      <c r="H119" s="231">
        <v>1</v>
      </c>
      <c r="I119" s="232"/>
      <c r="J119" s="232">
        <f t="shared" si="10"/>
        <v>0</v>
      </c>
      <c r="K119" s="229" t="s">
        <v>519</v>
      </c>
      <c r="L119" s="159"/>
      <c r="M119" s="332" t="s">
        <v>20</v>
      </c>
      <c r="N119" s="333" t="s">
        <v>40</v>
      </c>
      <c r="O119" s="334">
        <v>1.0840000000000001</v>
      </c>
      <c r="P119" s="334">
        <f t="shared" si="11"/>
        <v>1.0840000000000001</v>
      </c>
      <c r="Q119" s="334">
        <v>0.32169999999999999</v>
      </c>
      <c r="R119" s="334">
        <f t="shared" si="12"/>
        <v>0.32169999999999999</v>
      </c>
      <c r="S119" s="334">
        <v>0</v>
      </c>
      <c r="T119" s="335">
        <f t="shared" si="13"/>
        <v>0</v>
      </c>
      <c r="AR119" s="151" t="s">
        <v>144</v>
      </c>
      <c r="AT119" s="151" t="s">
        <v>141</v>
      </c>
      <c r="AU119" s="151" t="s">
        <v>95</v>
      </c>
      <c r="AY119" s="151" t="s">
        <v>140</v>
      </c>
      <c r="BE119" s="233">
        <f t="shared" si="14"/>
        <v>0</v>
      </c>
      <c r="BF119" s="233">
        <f t="shared" si="15"/>
        <v>0</v>
      </c>
      <c r="BG119" s="233">
        <f t="shared" si="16"/>
        <v>0</v>
      </c>
      <c r="BH119" s="233">
        <f t="shared" si="17"/>
        <v>0</v>
      </c>
      <c r="BI119" s="233">
        <f t="shared" si="18"/>
        <v>0</v>
      </c>
      <c r="BJ119" s="151" t="s">
        <v>80</v>
      </c>
      <c r="BK119" s="233">
        <f t="shared" si="19"/>
        <v>0</v>
      </c>
      <c r="BL119" s="151" t="s">
        <v>144</v>
      </c>
      <c r="BM119" s="151" t="s">
        <v>355</v>
      </c>
    </row>
    <row r="120" spans="2:65" s="311" customFormat="1" ht="22.5" customHeight="1" x14ac:dyDescent="0.3">
      <c r="B120" s="226"/>
      <c r="C120" s="227">
        <v>26</v>
      </c>
      <c r="D120" s="227" t="s">
        <v>141</v>
      </c>
      <c r="E120" s="228" t="s">
        <v>529</v>
      </c>
      <c r="F120" s="229" t="s">
        <v>530</v>
      </c>
      <c r="G120" s="230" t="s">
        <v>204</v>
      </c>
      <c r="H120" s="231">
        <v>1</v>
      </c>
      <c r="I120" s="232"/>
      <c r="J120" s="232">
        <f t="shared" si="10"/>
        <v>0</v>
      </c>
      <c r="K120" s="229" t="s">
        <v>519</v>
      </c>
      <c r="L120" s="159"/>
      <c r="M120" s="332" t="s">
        <v>20</v>
      </c>
      <c r="N120" s="333" t="s">
        <v>40</v>
      </c>
      <c r="O120" s="334">
        <v>0.5</v>
      </c>
      <c r="P120" s="334">
        <f t="shared" si="11"/>
        <v>0.5</v>
      </c>
      <c r="Q120" s="334">
        <v>6.4049999999999996E-2</v>
      </c>
      <c r="R120" s="334">
        <f t="shared" si="12"/>
        <v>6.4049999999999996E-2</v>
      </c>
      <c r="S120" s="334">
        <v>0</v>
      </c>
      <c r="T120" s="335">
        <f t="shared" si="13"/>
        <v>0</v>
      </c>
      <c r="AR120" s="151" t="s">
        <v>144</v>
      </c>
      <c r="AT120" s="151" t="s">
        <v>141</v>
      </c>
      <c r="AU120" s="151" t="s">
        <v>95</v>
      </c>
      <c r="AY120" s="151" t="s">
        <v>140</v>
      </c>
      <c r="BE120" s="233">
        <f t="shared" si="14"/>
        <v>0</v>
      </c>
      <c r="BF120" s="233">
        <f t="shared" si="15"/>
        <v>0</v>
      </c>
      <c r="BG120" s="233">
        <f t="shared" si="16"/>
        <v>0</v>
      </c>
      <c r="BH120" s="233">
        <f t="shared" si="17"/>
        <v>0</v>
      </c>
      <c r="BI120" s="233">
        <f t="shared" si="18"/>
        <v>0</v>
      </c>
      <c r="BJ120" s="151" t="s">
        <v>80</v>
      </c>
      <c r="BK120" s="233">
        <f t="shared" si="19"/>
        <v>0</v>
      </c>
      <c r="BL120" s="151" t="s">
        <v>144</v>
      </c>
      <c r="BM120" s="151" t="s">
        <v>531</v>
      </c>
    </row>
    <row r="121" spans="2:65" s="311" customFormat="1" ht="31.5" customHeight="1" x14ac:dyDescent="0.3">
      <c r="B121" s="226"/>
      <c r="C121" s="227">
        <v>27</v>
      </c>
      <c r="D121" s="227" t="s">
        <v>141</v>
      </c>
      <c r="E121" s="228" t="s">
        <v>532</v>
      </c>
      <c r="F121" s="229" t="s">
        <v>533</v>
      </c>
      <c r="G121" s="230" t="s">
        <v>204</v>
      </c>
      <c r="H121" s="231">
        <v>1</v>
      </c>
      <c r="I121" s="232"/>
      <c r="J121" s="232">
        <f t="shared" si="10"/>
        <v>0</v>
      </c>
      <c r="K121" s="229" t="s">
        <v>519</v>
      </c>
      <c r="L121" s="159"/>
      <c r="M121" s="332" t="s">
        <v>20</v>
      </c>
      <c r="N121" s="333" t="s">
        <v>40</v>
      </c>
      <c r="O121" s="334">
        <v>0.16600000000000001</v>
      </c>
      <c r="P121" s="334">
        <f t="shared" si="11"/>
        <v>0.16600000000000001</v>
      </c>
      <c r="Q121" s="334">
        <v>5.9800000000000001E-3</v>
      </c>
      <c r="R121" s="334">
        <f t="shared" si="12"/>
        <v>5.9800000000000001E-3</v>
      </c>
      <c r="S121" s="334">
        <v>0</v>
      </c>
      <c r="T121" s="335">
        <f t="shared" si="13"/>
        <v>0</v>
      </c>
      <c r="AR121" s="151" t="s">
        <v>144</v>
      </c>
      <c r="AT121" s="151" t="s">
        <v>141</v>
      </c>
      <c r="AU121" s="151" t="s">
        <v>95</v>
      </c>
      <c r="AY121" s="151" t="s">
        <v>140</v>
      </c>
      <c r="BE121" s="233">
        <f t="shared" si="14"/>
        <v>0</v>
      </c>
      <c r="BF121" s="233">
        <f t="shared" si="15"/>
        <v>0</v>
      </c>
      <c r="BG121" s="233">
        <f t="shared" si="16"/>
        <v>0</v>
      </c>
      <c r="BH121" s="233">
        <f t="shared" si="17"/>
        <v>0</v>
      </c>
      <c r="BI121" s="233">
        <f t="shared" si="18"/>
        <v>0</v>
      </c>
      <c r="BJ121" s="151" t="s">
        <v>80</v>
      </c>
      <c r="BK121" s="233">
        <f t="shared" si="19"/>
        <v>0</v>
      </c>
      <c r="BL121" s="151" t="s">
        <v>144</v>
      </c>
      <c r="BM121" s="151" t="s">
        <v>534</v>
      </c>
    </row>
    <row r="122" spans="2:65" s="311" customFormat="1" ht="22.5" customHeight="1" x14ac:dyDescent="0.3">
      <c r="B122" s="226"/>
      <c r="C122" s="227">
        <v>28</v>
      </c>
      <c r="D122" s="227" t="s">
        <v>141</v>
      </c>
      <c r="E122" s="228" t="s">
        <v>535</v>
      </c>
      <c r="F122" s="229" t="s">
        <v>536</v>
      </c>
      <c r="G122" s="230" t="s">
        <v>204</v>
      </c>
      <c r="H122" s="231">
        <v>1</v>
      </c>
      <c r="I122" s="232"/>
      <c r="J122" s="232">
        <f t="shared" si="10"/>
        <v>0</v>
      </c>
      <c r="K122" s="229" t="s">
        <v>519</v>
      </c>
      <c r="L122" s="159"/>
      <c r="M122" s="332" t="s">
        <v>20</v>
      </c>
      <c r="N122" s="333" t="s">
        <v>40</v>
      </c>
      <c r="O122" s="334">
        <v>0.22</v>
      </c>
      <c r="P122" s="334">
        <f t="shared" si="11"/>
        <v>0.22</v>
      </c>
      <c r="Q122" s="334">
        <v>0</v>
      </c>
      <c r="R122" s="334">
        <f t="shared" si="12"/>
        <v>0</v>
      </c>
      <c r="S122" s="334">
        <v>0</v>
      </c>
      <c r="T122" s="335">
        <f t="shared" si="13"/>
        <v>0</v>
      </c>
      <c r="AR122" s="151" t="s">
        <v>144</v>
      </c>
      <c r="AT122" s="151" t="s">
        <v>141</v>
      </c>
      <c r="AU122" s="151" t="s">
        <v>95</v>
      </c>
      <c r="AY122" s="151" t="s">
        <v>140</v>
      </c>
      <c r="BE122" s="233">
        <f t="shared" si="14"/>
        <v>0</v>
      </c>
      <c r="BF122" s="233">
        <f t="shared" si="15"/>
        <v>0</v>
      </c>
      <c r="BG122" s="233">
        <f t="shared" si="16"/>
        <v>0</v>
      </c>
      <c r="BH122" s="233">
        <f t="shared" si="17"/>
        <v>0</v>
      </c>
      <c r="BI122" s="233">
        <f t="shared" si="18"/>
        <v>0</v>
      </c>
      <c r="BJ122" s="151" t="s">
        <v>80</v>
      </c>
      <c r="BK122" s="233">
        <f t="shared" si="19"/>
        <v>0</v>
      </c>
      <c r="BL122" s="151" t="s">
        <v>144</v>
      </c>
      <c r="BM122" s="151" t="s">
        <v>537</v>
      </c>
    </row>
    <row r="123" spans="2:65" s="311" customFormat="1" ht="31.5" customHeight="1" x14ac:dyDescent="0.3">
      <c r="B123" s="226"/>
      <c r="C123" s="227">
        <v>29</v>
      </c>
      <c r="D123" s="227" t="s">
        <v>141</v>
      </c>
      <c r="E123" s="228" t="s">
        <v>538</v>
      </c>
      <c r="F123" s="229" t="s">
        <v>539</v>
      </c>
      <c r="G123" s="230" t="s">
        <v>204</v>
      </c>
      <c r="H123" s="231">
        <v>1</v>
      </c>
      <c r="I123" s="232"/>
      <c r="J123" s="232">
        <f t="shared" si="10"/>
        <v>0</v>
      </c>
      <c r="K123" s="229" t="s">
        <v>519</v>
      </c>
      <c r="L123" s="159"/>
      <c r="M123" s="332" t="s">
        <v>20</v>
      </c>
      <c r="N123" s="333" t="s">
        <v>40</v>
      </c>
      <c r="O123" s="334">
        <v>0.66600000000000004</v>
      </c>
      <c r="P123" s="334">
        <f t="shared" si="11"/>
        <v>0.66600000000000004</v>
      </c>
      <c r="Q123" s="334">
        <v>6.0600000000000001E-2</v>
      </c>
      <c r="R123" s="334">
        <f t="shared" si="12"/>
        <v>6.0600000000000001E-2</v>
      </c>
      <c r="S123" s="334">
        <v>0</v>
      </c>
      <c r="T123" s="335">
        <f t="shared" si="13"/>
        <v>0</v>
      </c>
      <c r="AR123" s="151" t="s">
        <v>144</v>
      </c>
      <c r="AT123" s="151" t="s">
        <v>141</v>
      </c>
      <c r="AU123" s="151" t="s">
        <v>95</v>
      </c>
      <c r="AY123" s="151" t="s">
        <v>140</v>
      </c>
      <c r="BE123" s="233">
        <f t="shared" si="14"/>
        <v>0</v>
      </c>
      <c r="BF123" s="233">
        <f t="shared" si="15"/>
        <v>0</v>
      </c>
      <c r="BG123" s="233">
        <f t="shared" si="16"/>
        <v>0</v>
      </c>
      <c r="BH123" s="233">
        <f t="shared" si="17"/>
        <v>0</v>
      </c>
      <c r="BI123" s="233">
        <f t="shared" si="18"/>
        <v>0</v>
      </c>
      <c r="BJ123" s="151" t="s">
        <v>80</v>
      </c>
      <c r="BK123" s="233">
        <f t="shared" si="19"/>
        <v>0</v>
      </c>
      <c r="BL123" s="151" t="s">
        <v>144</v>
      </c>
      <c r="BM123" s="151" t="s">
        <v>540</v>
      </c>
    </row>
    <row r="124" spans="2:65" s="311" customFormat="1" ht="22.5" customHeight="1" x14ac:dyDescent="0.3">
      <c r="B124" s="226"/>
      <c r="C124" s="227">
        <v>30</v>
      </c>
      <c r="D124" s="227" t="s">
        <v>141</v>
      </c>
      <c r="E124" s="228" t="s">
        <v>541</v>
      </c>
      <c r="F124" s="229" t="s">
        <v>542</v>
      </c>
      <c r="G124" s="230" t="s">
        <v>204</v>
      </c>
      <c r="H124" s="231">
        <v>1</v>
      </c>
      <c r="I124" s="232"/>
      <c r="J124" s="232">
        <f t="shared" si="10"/>
        <v>0</v>
      </c>
      <c r="K124" s="229" t="s">
        <v>519</v>
      </c>
      <c r="L124" s="159"/>
      <c r="M124" s="332" t="s">
        <v>20</v>
      </c>
      <c r="N124" s="333" t="s">
        <v>40</v>
      </c>
      <c r="O124" s="334">
        <v>0.66700000000000004</v>
      </c>
      <c r="P124" s="334">
        <f t="shared" si="11"/>
        <v>0.66700000000000004</v>
      </c>
      <c r="Q124" s="334">
        <v>0.10661</v>
      </c>
      <c r="R124" s="334">
        <f t="shared" si="12"/>
        <v>0.10661</v>
      </c>
      <c r="S124" s="334">
        <v>0</v>
      </c>
      <c r="T124" s="335">
        <f t="shared" si="13"/>
        <v>0</v>
      </c>
      <c r="AR124" s="151" t="s">
        <v>144</v>
      </c>
      <c r="AT124" s="151" t="s">
        <v>141</v>
      </c>
      <c r="AU124" s="151" t="s">
        <v>95</v>
      </c>
      <c r="AY124" s="151" t="s">
        <v>140</v>
      </c>
      <c r="BE124" s="233">
        <f t="shared" si="14"/>
        <v>0</v>
      </c>
      <c r="BF124" s="233">
        <f t="shared" si="15"/>
        <v>0</v>
      </c>
      <c r="BG124" s="233">
        <f t="shared" si="16"/>
        <v>0</v>
      </c>
      <c r="BH124" s="233">
        <f t="shared" si="17"/>
        <v>0</v>
      </c>
      <c r="BI124" s="233">
        <f t="shared" si="18"/>
        <v>0</v>
      </c>
      <c r="BJ124" s="151" t="s">
        <v>80</v>
      </c>
      <c r="BK124" s="233">
        <f t="shared" si="19"/>
        <v>0</v>
      </c>
      <c r="BL124" s="151" t="s">
        <v>144</v>
      </c>
      <c r="BM124" s="151" t="s">
        <v>543</v>
      </c>
    </row>
    <row r="125" spans="2:65" s="311" customFormat="1" ht="22.5" customHeight="1" x14ac:dyDescent="0.3">
      <c r="B125" s="226"/>
      <c r="C125" s="227">
        <v>31</v>
      </c>
      <c r="D125" s="227" t="s">
        <v>141</v>
      </c>
      <c r="E125" s="228" t="s">
        <v>544</v>
      </c>
      <c r="F125" s="229" t="s">
        <v>545</v>
      </c>
      <c r="G125" s="230" t="s">
        <v>204</v>
      </c>
      <c r="H125" s="231">
        <v>1</v>
      </c>
      <c r="I125" s="232"/>
      <c r="J125" s="232">
        <f t="shared" si="10"/>
        <v>0</v>
      </c>
      <c r="K125" s="229" t="s">
        <v>519</v>
      </c>
      <c r="L125" s="159"/>
      <c r="M125" s="332" t="s">
        <v>20</v>
      </c>
      <c r="N125" s="333" t="s">
        <v>40</v>
      </c>
      <c r="O125" s="334">
        <v>0.16700000000000001</v>
      </c>
      <c r="P125" s="334">
        <f t="shared" si="11"/>
        <v>0.16700000000000001</v>
      </c>
      <c r="Q125" s="334">
        <v>2.4240000000000001E-2</v>
      </c>
      <c r="R125" s="334">
        <f t="shared" si="12"/>
        <v>2.4240000000000001E-2</v>
      </c>
      <c r="S125" s="334">
        <v>0</v>
      </c>
      <c r="T125" s="335">
        <f t="shared" si="13"/>
        <v>0</v>
      </c>
      <c r="AR125" s="151" t="s">
        <v>144</v>
      </c>
      <c r="AT125" s="151" t="s">
        <v>141</v>
      </c>
      <c r="AU125" s="151" t="s">
        <v>95</v>
      </c>
      <c r="AY125" s="151" t="s">
        <v>140</v>
      </c>
      <c r="BE125" s="233">
        <f t="shared" si="14"/>
        <v>0</v>
      </c>
      <c r="BF125" s="233">
        <f t="shared" si="15"/>
        <v>0</v>
      </c>
      <c r="BG125" s="233">
        <f t="shared" si="16"/>
        <v>0</v>
      </c>
      <c r="BH125" s="233">
        <f t="shared" si="17"/>
        <v>0</v>
      </c>
      <c r="BI125" s="233">
        <f t="shared" si="18"/>
        <v>0</v>
      </c>
      <c r="BJ125" s="151" t="s">
        <v>80</v>
      </c>
      <c r="BK125" s="233">
        <f t="shared" si="19"/>
        <v>0</v>
      </c>
      <c r="BL125" s="151" t="s">
        <v>144</v>
      </c>
      <c r="BM125" s="151" t="s">
        <v>546</v>
      </c>
    </row>
    <row r="126" spans="2:65" s="311" customFormat="1" ht="22.5" customHeight="1" x14ac:dyDescent="0.3">
      <c r="B126" s="226"/>
      <c r="C126" s="227">
        <v>32</v>
      </c>
      <c r="D126" s="227" t="s">
        <v>141</v>
      </c>
      <c r="E126" s="228" t="s">
        <v>356</v>
      </c>
      <c r="F126" s="229" t="s">
        <v>357</v>
      </c>
      <c r="G126" s="230" t="s">
        <v>204</v>
      </c>
      <c r="H126" s="231">
        <v>1</v>
      </c>
      <c r="I126" s="232"/>
      <c r="J126" s="232">
        <f t="shared" si="10"/>
        <v>0</v>
      </c>
      <c r="K126" s="229" t="s">
        <v>519</v>
      </c>
      <c r="L126" s="159"/>
      <c r="M126" s="332" t="s">
        <v>20</v>
      </c>
      <c r="N126" s="333" t="s">
        <v>40</v>
      </c>
      <c r="O126" s="334">
        <v>0.33300000000000002</v>
      </c>
      <c r="P126" s="334">
        <f t="shared" si="11"/>
        <v>0.33300000000000002</v>
      </c>
      <c r="Q126" s="334">
        <v>0</v>
      </c>
      <c r="R126" s="334">
        <f t="shared" si="12"/>
        <v>0</v>
      </c>
      <c r="S126" s="334">
        <v>0</v>
      </c>
      <c r="T126" s="335">
        <f t="shared" si="13"/>
        <v>0</v>
      </c>
      <c r="AR126" s="151" t="s">
        <v>144</v>
      </c>
      <c r="AT126" s="151" t="s">
        <v>141</v>
      </c>
      <c r="AU126" s="151" t="s">
        <v>95</v>
      </c>
      <c r="AY126" s="151" t="s">
        <v>140</v>
      </c>
      <c r="BE126" s="233">
        <f t="shared" si="14"/>
        <v>0</v>
      </c>
      <c r="BF126" s="233">
        <f t="shared" si="15"/>
        <v>0</v>
      </c>
      <c r="BG126" s="233">
        <f t="shared" si="16"/>
        <v>0</v>
      </c>
      <c r="BH126" s="233">
        <f t="shared" si="17"/>
        <v>0</v>
      </c>
      <c r="BI126" s="233">
        <f t="shared" si="18"/>
        <v>0</v>
      </c>
      <c r="BJ126" s="151" t="s">
        <v>80</v>
      </c>
      <c r="BK126" s="233">
        <f t="shared" si="19"/>
        <v>0</v>
      </c>
      <c r="BL126" s="151" t="s">
        <v>144</v>
      </c>
      <c r="BM126" s="151" t="s">
        <v>358</v>
      </c>
    </row>
    <row r="127" spans="2:65" s="311" customFormat="1" ht="22.5" customHeight="1" x14ac:dyDescent="0.3">
      <c r="B127" s="226"/>
      <c r="C127" s="227">
        <v>33</v>
      </c>
      <c r="D127" s="227" t="s">
        <v>141</v>
      </c>
      <c r="E127" s="228" t="s">
        <v>359</v>
      </c>
      <c r="F127" s="229" t="s">
        <v>360</v>
      </c>
      <c r="G127" s="230" t="s">
        <v>204</v>
      </c>
      <c r="H127" s="231">
        <v>1</v>
      </c>
      <c r="I127" s="232"/>
      <c r="J127" s="232">
        <f t="shared" si="10"/>
        <v>0</v>
      </c>
      <c r="K127" s="229" t="s">
        <v>519</v>
      </c>
      <c r="L127" s="159"/>
      <c r="M127" s="332" t="s">
        <v>20</v>
      </c>
      <c r="N127" s="333" t="s">
        <v>40</v>
      </c>
      <c r="O127" s="334">
        <v>1.7509999999999999</v>
      </c>
      <c r="P127" s="334">
        <f t="shared" si="11"/>
        <v>1.7509999999999999</v>
      </c>
      <c r="Q127" s="334">
        <v>0.34036</v>
      </c>
      <c r="R127" s="334">
        <f t="shared" si="12"/>
        <v>0.34036</v>
      </c>
      <c r="S127" s="334">
        <v>0</v>
      </c>
      <c r="T127" s="335">
        <f t="shared" si="13"/>
        <v>0</v>
      </c>
      <c r="AR127" s="151" t="s">
        <v>144</v>
      </c>
      <c r="AT127" s="151" t="s">
        <v>141</v>
      </c>
      <c r="AU127" s="151" t="s">
        <v>95</v>
      </c>
      <c r="AY127" s="151" t="s">
        <v>140</v>
      </c>
      <c r="BE127" s="233">
        <f t="shared" si="14"/>
        <v>0</v>
      </c>
      <c r="BF127" s="233">
        <f t="shared" si="15"/>
        <v>0</v>
      </c>
      <c r="BG127" s="233">
        <f t="shared" si="16"/>
        <v>0</v>
      </c>
      <c r="BH127" s="233">
        <f t="shared" si="17"/>
        <v>0</v>
      </c>
      <c r="BI127" s="233">
        <f t="shared" si="18"/>
        <v>0</v>
      </c>
      <c r="BJ127" s="151" t="s">
        <v>80</v>
      </c>
      <c r="BK127" s="233">
        <f t="shared" si="19"/>
        <v>0</v>
      </c>
      <c r="BL127" s="151" t="s">
        <v>144</v>
      </c>
      <c r="BM127" s="151" t="s">
        <v>361</v>
      </c>
    </row>
    <row r="128" spans="2:65" s="311" customFormat="1" ht="22.5" customHeight="1" x14ac:dyDescent="0.3">
      <c r="B128" s="226"/>
      <c r="C128" s="227">
        <v>34</v>
      </c>
      <c r="D128" s="227" t="s">
        <v>141</v>
      </c>
      <c r="E128" s="228" t="s">
        <v>362</v>
      </c>
      <c r="F128" s="229" t="s">
        <v>363</v>
      </c>
      <c r="G128" s="230" t="s">
        <v>182</v>
      </c>
      <c r="H128" s="231">
        <v>5</v>
      </c>
      <c r="I128" s="232"/>
      <c r="J128" s="232">
        <f t="shared" si="10"/>
        <v>0</v>
      </c>
      <c r="K128" s="229" t="s">
        <v>519</v>
      </c>
      <c r="L128" s="159"/>
      <c r="M128" s="332" t="s">
        <v>20</v>
      </c>
      <c r="N128" s="333" t="s">
        <v>40</v>
      </c>
      <c r="O128" s="334">
        <v>5.3999999999999999E-2</v>
      </c>
      <c r="P128" s="334">
        <f t="shared" si="11"/>
        <v>0.27</v>
      </c>
      <c r="Q128" s="334">
        <v>1.9000000000000001E-4</v>
      </c>
      <c r="R128" s="334">
        <f t="shared" si="12"/>
        <v>9.5000000000000011E-4</v>
      </c>
      <c r="S128" s="334">
        <v>0</v>
      </c>
      <c r="T128" s="335">
        <f t="shared" si="13"/>
        <v>0</v>
      </c>
      <c r="AR128" s="151" t="s">
        <v>144</v>
      </c>
      <c r="AT128" s="151" t="s">
        <v>141</v>
      </c>
      <c r="AU128" s="151" t="s">
        <v>95</v>
      </c>
      <c r="AY128" s="151" t="s">
        <v>140</v>
      </c>
      <c r="BE128" s="233">
        <f t="shared" si="14"/>
        <v>0</v>
      </c>
      <c r="BF128" s="233">
        <f t="shared" si="15"/>
        <v>0</v>
      </c>
      <c r="BG128" s="233">
        <f t="shared" si="16"/>
        <v>0</v>
      </c>
      <c r="BH128" s="233">
        <f t="shared" si="17"/>
        <v>0</v>
      </c>
      <c r="BI128" s="233">
        <f t="shared" si="18"/>
        <v>0</v>
      </c>
      <c r="BJ128" s="151" t="s">
        <v>80</v>
      </c>
      <c r="BK128" s="233">
        <f t="shared" si="19"/>
        <v>0</v>
      </c>
      <c r="BL128" s="151" t="s">
        <v>144</v>
      </c>
      <c r="BM128" s="151" t="s">
        <v>364</v>
      </c>
    </row>
    <row r="129" spans="2:65" s="311" customFormat="1" ht="22.5" customHeight="1" x14ac:dyDescent="0.3">
      <c r="B129" s="159"/>
      <c r="D129" s="238" t="s">
        <v>292</v>
      </c>
      <c r="F129" s="249" t="s">
        <v>365</v>
      </c>
      <c r="L129" s="159"/>
      <c r="M129" s="336"/>
      <c r="N129" s="310"/>
      <c r="O129" s="310"/>
      <c r="P129" s="310"/>
      <c r="Q129" s="310"/>
      <c r="R129" s="310"/>
      <c r="S129" s="310"/>
      <c r="T129" s="337"/>
      <c r="AT129" s="151" t="s">
        <v>292</v>
      </c>
      <c r="AU129" s="151" t="s">
        <v>95</v>
      </c>
    </row>
    <row r="130" spans="2:65" s="311" customFormat="1" ht="22.5" customHeight="1" x14ac:dyDescent="0.3">
      <c r="B130" s="226"/>
      <c r="C130" s="227">
        <v>35</v>
      </c>
      <c r="D130" s="227" t="s">
        <v>141</v>
      </c>
      <c r="E130" s="228" t="s">
        <v>366</v>
      </c>
      <c r="F130" s="229" t="s">
        <v>367</v>
      </c>
      <c r="G130" s="230" t="s">
        <v>182</v>
      </c>
      <c r="H130" s="231">
        <v>5</v>
      </c>
      <c r="I130" s="232"/>
      <c r="J130" s="232">
        <f>ROUND(I130*H130,2)</f>
        <v>0</v>
      </c>
      <c r="K130" s="229" t="s">
        <v>519</v>
      </c>
      <c r="L130" s="159"/>
      <c r="M130" s="332" t="s">
        <v>20</v>
      </c>
      <c r="N130" s="333" t="s">
        <v>40</v>
      </c>
      <c r="O130" s="334">
        <v>2.5000000000000001E-2</v>
      </c>
      <c r="P130" s="334">
        <f>O130*H130</f>
        <v>0.125</v>
      </c>
      <c r="Q130" s="334">
        <v>9.0000000000000006E-5</v>
      </c>
      <c r="R130" s="334">
        <f>Q130*H130</f>
        <v>4.5000000000000004E-4</v>
      </c>
      <c r="S130" s="334">
        <v>0</v>
      </c>
      <c r="T130" s="335">
        <f>S130*H130</f>
        <v>0</v>
      </c>
      <c r="AR130" s="151" t="s">
        <v>144</v>
      </c>
      <c r="AT130" s="151" t="s">
        <v>141</v>
      </c>
      <c r="AU130" s="151" t="s">
        <v>95</v>
      </c>
      <c r="AY130" s="151" t="s">
        <v>140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51" t="s">
        <v>80</v>
      </c>
      <c r="BK130" s="233">
        <f>ROUND(I130*H130,2)</f>
        <v>0</v>
      </c>
      <c r="BL130" s="151" t="s">
        <v>144</v>
      </c>
      <c r="BM130" s="151" t="s">
        <v>368</v>
      </c>
    </row>
    <row r="131" spans="2:65" s="311" customFormat="1" ht="22.5" customHeight="1" x14ac:dyDescent="0.3">
      <c r="B131" s="159"/>
      <c r="D131" s="234" t="s">
        <v>292</v>
      </c>
      <c r="F131" s="235" t="s">
        <v>369</v>
      </c>
      <c r="L131" s="159"/>
      <c r="M131" s="336"/>
      <c r="N131" s="310"/>
      <c r="O131" s="310"/>
      <c r="P131" s="310"/>
      <c r="Q131" s="310"/>
      <c r="R131" s="310"/>
      <c r="S131" s="310"/>
      <c r="T131" s="337"/>
      <c r="AT131" s="151" t="s">
        <v>292</v>
      </c>
      <c r="AU131" s="151" t="s">
        <v>95</v>
      </c>
    </row>
    <row r="132" spans="2:65" s="216" customFormat="1" ht="29.85" customHeight="1" x14ac:dyDescent="0.3">
      <c r="B132" s="217"/>
      <c r="D132" s="223" t="s">
        <v>74</v>
      </c>
      <c r="E132" s="224" t="s">
        <v>370</v>
      </c>
      <c r="F132" s="224" t="s">
        <v>371</v>
      </c>
      <c r="J132" s="225">
        <f>BK132</f>
        <v>0</v>
      </c>
      <c r="L132" s="217"/>
      <c r="M132" s="328"/>
      <c r="N132" s="329"/>
      <c r="O132" s="329"/>
      <c r="P132" s="330">
        <f>SUM(P133:P136)</f>
        <v>2.1328</v>
      </c>
      <c r="Q132" s="329"/>
      <c r="R132" s="330">
        <f>SUM(R133:R136)</f>
        <v>0</v>
      </c>
      <c r="S132" s="329"/>
      <c r="T132" s="331">
        <f>SUM(T133:T136)</f>
        <v>0</v>
      </c>
      <c r="AR132" s="218" t="s">
        <v>80</v>
      </c>
      <c r="AT132" s="221" t="s">
        <v>74</v>
      </c>
      <c r="AU132" s="221" t="s">
        <v>80</v>
      </c>
      <c r="AY132" s="218" t="s">
        <v>140</v>
      </c>
      <c r="BK132" s="222">
        <f>SUM(BK133:BK136)</f>
        <v>0</v>
      </c>
    </row>
    <row r="133" spans="2:65" s="311" customFormat="1" ht="22.5" customHeight="1" x14ac:dyDescent="0.3">
      <c r="B133" s="226"/>
      <c r="C133" s="227">
        <v>36</v>
      </c>
      <c r="D133" s="227" t="s">
        <v>141</v>
      </c>
      <c r="E133" s="228" t="s">
        <v>372</v>
      </c>
      <c r="F133" s="229" t="s">
        <v>373</v>
      </c>
      <c r="G133" s="230" t="s">
        <v>166</v>
      </c>
      <c r="H133" s="231">
        <v>6.2</v>
      </c>
      <c r="I133" s="232"/>
      <c r="J133" s="232">
        <f>ROUND(I133*H133,2)</f>
        <v>0</v>
      </c>
      <c r="K133" s="229" t="s">
        <v>519</v>
      </c>
      <c r="L133" s="159"/>
      <c r="M133" s="332" t="s">
        <v>20</v>
      </c>
      <c r="N133" s="333" t="s">
        <v>40</v>
      </c>
      <c r="O133" s="334">
        <v>0.125</v>
      </c>
      <c r="P133" s="334">
        <f>O133*H133</f>
        <v>0.77500000000000002</v>
      </c>
      <c r="Q133" s="334">
        <v>0</v>
      </c>
      <c r="R133" s="334">
        <f>Q133*H133</f>
        <v>0</v>
      </c>
      <c r="S133" s="334">
        <v>0</v>
      </c>
      <c r="T133" s="335">
        <f>S133*H133</f>
        <v>0</v>
      </c>
      <c r="AR133" s="151" t="s">
        <v>144</v>
      </c>
      <c r="AT133" s="151" t="s">
        <v>141</v>
      </c>
      <c r="AU133" s="151" t="s">
        <v>95</v>
      </c>
      <c r="AY133" s="151" t="s">
        <v>140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51" t="s">
        <v>80</v>
      </c>
      <c r="BK133" s="233">
        <f>ROUND(I133*H133,2)</f>
        <v>0</v>
      </c>
      <c r="BL133" s="151" t="s">
        <v>144</v>
      </c>
      <c r="BM133" s="151" t="s">
        <v>374</v>
      </c>
    </row>
    <row r="134" spans="2:65" s="311" customFormat="1" ht="22.5" customHeight="1" x14ac:dyDescent="0.3">
      <c r="B134" s="226"/>
      <c r="C134" s="227">
        <v>37</v>
      </c>
      <c r="D134" s="227" t="s">
        <v>141</v>
      </c>
      <c r="E134" s="228" t="s">
        <v>375</v>
      </c>
      <c r="F134" s="229" t="s">
        <v>376</v>
      </c>
      <c r="G134" s="230" t="s">
        <v>166</v>
      </c>
      <c r="H134" s="231">
        <v>62</v>
      </c>
      <c r="I134" s="232"/>
      <c r="J134" s="232">
        <f>ROUND(I134*H134,2)</f>
        <v>0</v>
      </c>
      <c r="K134" s="229" t="s">
        <v>519</v>
      </c>
      <c r="L134" s="159"/>
      <c r="M134" s="332" t="s">
        <v>20</v>
      </c>
      <c r="N134" s="333" t="s">
        <v>40</v>
      </c>
      <c r="O134" s="334">
        <v>6.0000000000000001E-3</v>
      </c>
      <c r="P134" s="334">
        <f>O134*H134</f>
        <v>0.372</v>
      </c>
      <c r="Q134" s="334">
        <v>0</v>
      </c>
      <c r="R134" s="334">
        <f>Q134*H134</f>
        <v>0</v>
      </c>
      <c r="S134" s="334">
        <v>0</v>
      </c>
      <c r="T134" s="335">
        <f>S134*H134</f>
        <v>0</v>
      </c>
      <c r="AR134" s="151" t="s">
        <v>144</v>
      </c>
      <c r="AT134" s="151" t="s">
        <v>141</v>
      </c>
      <c r="AU134" s="151" t="s">
        <v>95</v>
      </c>
      <c r="AY134" s="151" t="s">
        <v>140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51" t="s">
        <v>80</v>
      </c>
      <c r="BK134" s="233">
        <f>ROUND(I134*H134,2)</f>
        <v>0</v>
      </c>
      <c r="BL134" s="151" t="s">
        <v>144</v>
      </c>
      <c r="BM134" s="151" t="s">
        <v>377</v>
      </c>
    </row>
    <row r="135" spans="2:65" s="311" customFormat="1" ht="22.5" customHeight="1" x14ac:dyDescent="0.3">
      <c r="B135" s="226"/>
      <c r="C135" s="227">
        <v>38</v>
      </c>
      <c r="D135" s="227" t="s">
        <v>141</v>
      </c>
      <c r="E135" s="228" t="s">
        <v>378</v>
      </c>
      <c r="F135" s="229" t="s">
        <v>379</v>
      </c>
      <c r="G135" s="230" t="s">
        <v>166</v>
      </c>
      <c r="H135" s="231">
        <v>6.2</v>
      </c>
      <c r="I135" s="232"/>
      <c r="J135" s="232">
        <f>ROUND(I135*H135,2)</f>
        <v>0</v>
      </c>
      <c r="K135" s="229" t="s">
        <v>519</v>
      </c>
      <c r="L135" s="159"/>
      <c r="M135" s="332" t="s">
        <v>20</v>
      </c>
      <c r="N135" s="333" t="s">
        <v>40</v>
      </c>
      <c r="O135" s="334">
        <v>0.159</v>
      </c>
      <c r="P135" s="334">
        <f>O135*H135</f>
        <v>0.98580000000000001</v>
      </c>
      <c r="Q135" s="334">
        <v>0</v>
      </c>
      <c r="R135" s="334">
        <f>Q135*H135</f>
        <v>0</v>
      </c>
      <c r="S135" s="334">
        <v>0</v>
      </c>
      <c r="T135" s="335">
        <f>S135*H135</f>
        <v>0</v>
      </c>
      <c r="AR135" s="151" t="s">
        <v>144</v>
      </c>
      <c r="AT135" s="151" t="s">
        <v>141</v>
      </c>
      <c r="AU135" s="151" t="s">
        <v>95</v>
      </c>
      <c r="AY135" s="151" t="s">
        <v>140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51" t="s">
        <v>80</v>
      </c>
      <c r="BK135" s="233">
        <f>ROUND(I135*H135,2)</f>
        <v>0</v>
      </c>
      <c r="BL135" s="151" t="s">
        <v>144</v>
      </c>
      <c r="BM135" s="151" t="s">
        <v>380</v>
      </c>
    </row>
    <row r="136" spans="2:65" s="311" customFormat="1" ht="22.5" customHeight="1" x14ac:dyDescent="0.3">
      <c r="B136" s="226"/>
      <c r="C136" s="227">
        <v>39</v>
      </c>
      <c r="D136" s="227" t="s">
        <v>141</v>
      </c>
      <c r="E136" s="228" t="s">
        <v>218</v>
      </c>
      <c r="F136" s="229" t="s">
        <v>219</v>
      </c>
      <c r="G136" s="230" t="s">
        <v>166</v>
      </c>
      <c r="H136" s="231">
        <v>6.2</v>
      </c>
      <c r="I136" s="232"/>
      <c r="J136" s="232">
        <f>ROUND(I136*H136,2)</f>
        <v>0</v>
      </c>
      <c r="K136" s="229" t="s">
        <v>519</v>
      </c>
      <c r="L136" s="159"/>
      <c r="M136" s="332" t="s">
        <v>20</v>
      </c>
      <c r="N136" s="333" t="s">
        <v>40</v>
      </c>
      <c r="O136" s="334">
        <v>0</v>
      </c>
      <c r="P136" s="334">
        <f>O136*H136</f>
        <v>0</v>
      </c>
      <c r="Q136" s="334">
        <v>0</v>
      </c>
      <c r="R136" s="334">
        <f>Q136*H136</f>
        <v>0</v>
      </c>
      <c r="S136" s="334">
        <v>0</v>
      </c>
      <c r="T136" s="335">
        <f>S136*H136</f>
        <v>0</v>
      </c>
      <c r="AR136" s="151" t="s">
        <v>144</v>
      </c>
      <c r="AT136" s="151" t="s">
        <v>141</v>
      </c>
      <c r="AU136" s="151" t="s">
        <v>95</v>
      </c>
      <c r="AY136" s="151" t="s">
        <v>140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51" t="s">
        <v>80</v>
      </c>
      <c r="BK136" s="233">
        <f>ROUND(I136*H136,2)</f>
        <v>0</v>
      </c>
      <c r="BL136" s="151" t="s">
        <v>144</v>
      </c>
      <c r="BM136" s="151" t="s">
        <v>381</v>
      </c>
    </row>
    <row r="137" spans="2:65" s="216" customFormat="1" ht="29.85" customHeight="1" x14ac:dyDescent="0.3">
      <c r="B137" s="217"/>
      <c r="D137" s="223" t="s">
        <v>74</v>
      </c>
      <c r="E137" s="224" t="s">
        <v>382</v>
      </c>
      <c r="F137" s="224" t="s">
        <v>383</v>
      </c>
      <c r="J137" s="225">
        <f>BK137</f>
        <v>0</v>
      </c>
      <c r="L137" s="217"/>
      <c r="M137" s="328"/>
      <c r="N137" s="329"/>
      <c r="O137" s="329"/>
      <c r="P137" s="330">
        <f>SUM(P138:P140)</f>
        <v>3.8925239999999999</v>
      </c>
      <c r="Q137" s="329"/>
      <c r="R137" s="330">
        <f>SUM(R138:R140)</f>
        <v>0</v>
      </c>
      <c r="S137" s="329"/>
      <c r="T137" s="331">
        <f>SUM(T138:T140)</f>
        <v>0</v>
      </c>
      <c r="AR137" s="218" t="s">
        <v>80</v>
      </c>
      <c r="AT137" s="221" t="s">
        <v>74</v>
      </c>
      <c r="AU137" s="221" t="s">
        <v>80</v>
      </c>
      <c r="AY137" s="218" t="s">
        <v>140</v>
      </c>
      <c r="BK137" s="222">
        <f>SUM(BK138:BK140)</f>
        <v>0</v>
      </c>
    </row>
    <row r="138" spans="2:65" s="311" customFormat="1" ht="31.5" customHeight="1" x14ac:dyDescent="0.3">
      <c r="B138" s="226"/>
      <c r="C138" s="227">
        <v>40</v>
      </c>
      <c r="D138" s="227" t="s">
        <v>141</v>
      </c>
      <c r="E138" s="228" t="s">
        <v>222</v>
      </c>
      <c r="F138" s="229" t="s">
        <v>223</v>
      </c>
      <c r="G138" s="230" t="s">
        <v>166</v>
      </c>
      <c r="H138" s="231">
        <v>4.9059999999999997</v>
      </c>
      <c r="I138" s="232"/>
      <c r="J138" s="232">
        <f>ROUND(I138*H138,2)</f>
        <v>0</v>
      </c>
      <c r="K138" s="229" t="s">
        <v>519</v>
      </c>
      <c r="L138" s="159"/>
      <c r="M138" s="332" t="s">
        <v>20</v>
      </c>
      <c r="N138" s="333" t="s">
        <v>40</v>
      </c>
      <c r="O138" s="334">
        <v>6.6000000000000003E-2</v>
      </c>
      <c r="P138" s="334">
        <f>O138*H138</f>
        <v>0.32379599999999997</v>
      </c>
      <c r="Q138" s="334">
        <v>0</v>
      </c>
      <c r="R138" s="334">
        <f>Q138*H138</f>
        <v>0</v>
      </c>
      <c r="S138" s="334">
        <v>0</v>
      </c>
      <c r="T138" s="335">
        <f>S138*H138</f>
        <v>0</v>
      </c>
      <c r="AR138" s="151" t="s">
        <v>144</v>
      </c>
      <c r="AT138" s="151" t="s">
        <v>141</v>
      </c>
      <c r="AU138" s="151" t="s">
        <v>95</v>
      </c>
      <c r="AY138" s="151" t="s">
        <v>140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51" t="s">
        <v>80</v>
      </c>
      <c r="BK138" s="233">
        <f>ROUND(I138*H138,2)</f>
        <v>0</v>
      </c>
      <c r="BL138" s="151" t="s">
        <v>144</v>
      </c>
      <c r="BM138" s="151" t="s">
        <v>384</v>
      </c>
    </row>
    <row r="139" spans="2:65" s="311" customFormat="1" ht="22.5" customHeight="1" x14ac:dyDescent="0.3">
      <c r="B139" s="226"/>
      <c r="C139" s="227">
        <v>41</v>
      </c>
      <c r="D139" s="227" t="s">
        <v>141</v>
      </c>
      <c r="E139" s="228" t="s">
        <v>385</v>
      </c>
      <c r="F139" s="229" t="s">
        <v>386</v>
      </c>
      <c r="G139" s="230" t="s">
        <v>166</v>
      </c>
      <c r="H139" s="231">
        <v>1.446</v>
      </c>
      <c r="I139" s="232"/>
      <c r="J139" s="232">
        <f>ROUND(I139*H139,2)</f>
        <v>0</v>
      </c>
      <c r="K139" s="229" t="s">
        <v>519</v>
      </c>
      <c r="L139" s="159"/>
      <c r="M139" s="332" t="s">
        <v>20</v>
      </c>
      <c r="N139" s="333" t="s">
        <v>40</v>
      </c>
      <c r="O139" s="334">
        <v>1.48</v>
      </c>
      <c r="P139" s="334">
        <f>O139*H139</f>
        <v>2.1400799999999998</v>
      </c>
      <c r="Q139" s="334">
        <v>0</v>
      </c>
      <c r="R139" s="334">
        <f>Q139*H139</f>
        <v>0</v>
      </c>
      <c r="S139" s="334">
        <v>0</v>
      </c>
      <c r="T139" s="335">
        <f>S139*H139</f>
        <v>0</v>
      </c>
      <c r="AR139" s="151" t="s">
        <v>144</v>
      </c>
      <c r="AT139" s="151" t="s">
        <v>141</v>
      </c>
      <c r="AU139" s="151" t="s">
        <v>95</v>
      </c>
      <c r="AY139" s="151" t="s">
        <v>140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51" t="s">
        <v>80</v>
      </c>
      <c r="BK139" s="233">
        <f>ROUND(I139*H139,2)</f>
        <v>0</v>
      </c>
      <c r="BL139" s="151" t="s">
        <v>144</v>
      </c>
      <c r="BM139" s="151" t="s">
        <v>387</v>
      </c>
    </row>
    <row r="140" spans="2:65" s="311" customFormat="1" ht="31.5" customHeight="1" x14ac:dyDescent="0.3">
      <c r="B140" s="226"/>
      <c r="C140" s="227">
        <v>42</v>
      </c>
      <c r="D140" s="227" t="s">
        <v>141</v>
      </c>
      <c r="E140" s="228" t="s">
        <v>388</v>
      </c>
      <c r="F140" s="229" t="s">
        <v>389</v>
      </c>
      <c r="G140" s="230" t="s">
        <v>166</v>
      </c>
      <c r="H140" s="231">
        <v>1.446</v>
      </c>
      <c r="I140" s="232"/>
      <c r="J140" s="232">
        <f>ROUND(I140*H140,2)</f>
        <v>0</v>
      </c>
      <c r="K140" s="229" t="s">
        <v>519</v>
      </c>
      <c r="L140" s="159"/>
      <c r="M140" s="332" t="s">
        <v>20</v>
      </c>
      <c r="N140" s="333" t="s">
        <v>40</v>
      </c>
      <c r="O140" s="334">
        <v>0.98799999999999999</v>
      </c>
      <c r="P140" s="334">
        <f>O140*H140</f>
        <v>1.4286479999999999</v>
      </c>
      <c r="Q140" s="334">
        <v>0</v>
      </c>
      <c r="R140" s="334">
        <f>Q140*H140</f>
        <v>0</v>
      </c>
      <c r="S140" s="334">
        <v>0</v>
      </c>
      <c r="T140" s="335">
        <f>S140*H140</f>
        <v>0</v>
      </c>
      <c r="AR140" s="151" t="s">
        <v>144</v>
      </c>
      <c r="AT140" s="151" t="s">
        <v>141</v>
      </c>
      <c r="AU140" s="151" t="s">
        <v>95</v>
      </c>
      <c r="AY140" s="151" t="s">
        <v>140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51" t="s">
        <v>80</v>
      </c>
      <c r="BK140" s="233">
        <f>ROUND(I140*H140,2)</f>
        <v>0</v>
      </c>
      <c r="BL140" s="151" t="s">
        <v>144</v>
      </c>
      <c r="BM140" s="151" t="s">
        <v>390</v>
      </c>
    </row>
    <row r="141" spans="2:65" s="216" customFormat="1" ht="37.35" customHeight="1" x14ac:dyDescent="0.35">
      <c r="B141" s="217"/>
      <c r="D141" s="218" t="s">
        <v>74</v>
      </c>
      <c r="E141" s="219" t="s">
        <v>121</v>
      </c>
      <c r="F141" s="219" t="s">
        <v>391</v>
      </c>
      <c r="J141" s="220">
        <f>BK141</f>
        <v>0</v>
      </c>
      <c r="L141" s="217"/>
      <c r="M141" s="328"/>
      <c r="N141" s="329"/>
      <c r="O141" s="329"/>
      <c r="P141" s="330">
        <f>P142+P144</f>
        <v>0</v>
      </c>
      <c r="Q141" s="329"/>
      <c r="R141" s="330">
        <f>R142+R144</f>
        <v>0</v>
      </c>
      <c r="S141" s="329"/>
      <c r="T141" s="331">
        <f>T142+T144</f>
        <v>0</v>
      </c>
      <c r="AR141" s="218" t="s">
        <v>151</v>
      </c>
      <c r="AT141" s="221" t="s">
        <v>74</v>
      </c>
      <c r="AU141" s="221" t="s">
        <v>75</v>
      </c>
      <c r="AY141" s="218" t="s">
        <v>140</v>
      </c>
      <c r="BK141" s="222">
        <f>BK142+BK144</f>
        <v>0</v>
      </c>
    </row>
    <row r="142" spans="2:65" s="216" customFormat="1" ht="19.899999999999999" customHeight="1" x14ac:dyDescent="0.3">
      <c r="B142" s="217"/>
      <c r="D142" s="223" t="s">
        <v>74</v>
      </c>
      <c r="E142" s="224" t="s">
        <v>392</v>
      </c>
      <c r="F142" s="224" t="s">
        <v>393</v>
      </c>
      <c r="J142" s="225">
        <f>BK142</f>
        <v>0</v>
      </c>
      <c r="L142" s="217"/>
      <c r="M142" s="328"/>
      <c r="N142" s="329"/>
      <c r="O142" s="329"/>
      <c r="P142" s="330">
        <f>SUM(P143:P143)</f>
        <v>0</v>
      </c>
      <c r="Q142" s="329"/>
      <c r="R142" s="330">
        <f>SUM(R143:R143)</f>
        <v>0</v>
      </c>
      <c r="S142" s="329"/>
      <c r="T142" s="331">
        <f>SUM(T143:T143)</f>
        <v>0</v>
      </c>
      <c r="AR142" s="218" t="s">
        <v>151</v>
      </c>
      <c r="AT142" s="221" t="s">
        <v>74</v>
      </c>
      <c r="AU142" s="221" t="s">
        <v>80</v>
      </c>
      <c r="AY142" s="218" t="s">
        <v>140</v>
      </c>
      <c r="BK142" s="222">
        <f>SUM(BK143:BK143)</f>
        <v>0</v>
      </c>
    </row>
    <row r="143" spans="2:65" s="311" customFormat="1" ht="22.5" customHeight="1" x14ac:dyDescent="0.3">
      <c r="B143" s="226"/>
      <c r="C143" s="227">
        <v>43</v>
      </c>
      <c r="D143" s="227" t="s">
        <v>141</v>
      </c>
      <c r="E143" s="228" t="s">
        <v>394</v>
      </c>
      <c r="F143" s="229" t="s">
        <v>395</v>
      </c>
      <c r="G143" s="230" t="s">
        <v>341</v>
      </c>
      <c r="H143" s="231">
        <v>1</v>
      </c>
      <c r="I143" s="232"/>
      <c r="J143" s="232">
        <f>ROUND(I143*H143,2)</f>
        <v>0</v>
      </c>
      <c r="K143" s="229" t="s">
        <v>519</v>
      </c>
      <c r="L143" s="159"/>
      <c r="M143" s="332" t="s">
        <v>20</v>
      </c>
      <c r="N143" s="333" t="s">
        <v>40</v>
      </c>
      <c r="O143" s="334">
        <v>0</v>
      </c>
      <c r="P143" s="334">
        <f>O143*H143</f>
        <v>0</v>
      </c>
      <c r="Q143" s="334">
        <v>0</v>
      </c>
      <c r="R143" s="334">
        <f>Q143*H143</f>
        <v>0</v>
      </c>
      <c r="S143" s="334">
        <v>0</v>
      </c>
      <c r="T143" s="335">
        <f>S143*H143</f>
        <v>0</v>
      </c>
      <c r="AR143" s="151" t="s">
        <v>396</v>
      </c>
      <c r="AT143" s="151" t="s">
        <v>141</v>
      </c>
      <c r="AU143" s="151" t="s">
        <v>95</v>
      </c>
      <c r="AY143" s="151" t="s">
        <v>140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51" t="s">
        <v>80</v>
      </c>
      <c r="BK143" s="233">
        <f>ROUND(I143*H143,2)</f>
        <v>0</v>
      </c>
      <c r="BL143" s="151" t="s">
        <v>396</v>
      </c>
      <c r="BM143" s="151" t="s">
        <v>397</v>
      </c>
    </row>
    <row r="144" spans="2:65" s="216" customFormat="1" ht="29.85" customHeight="1" x14ac:dyDescent="0.3">
      <c r="B144" s="217"/>
      <c r="D144" s="223" t="s">
        <v>74</v>
      </c>
      <c r="E144" s="224" t="s">
        <v>398</v>
      </c>
      <c r="F144" s="224" t="s">
        <v>399</v>
      </c>
      <c r="J144" s="225">
        <f>BK144</f>
        <v>0</v>
      </c>
      <c r="L144" s="217"/>
      <c r="M144" s="328"/>
      <c r="N144" s="329"/>
      <c r="O144" s="329"/>
      <c r="P144" s="330">
        <f>SUM(P145:P147)</f>
        <v>0</v>
      </c>
      <c r="Q144" s="329"/>
      <c r="R144" s="330">
        <f>SUM(R145:R147)</f>
        <v>0</v>
      </c>
      <c r="S144" s="329"/>
      <c r="T144" s="331">
        <f>SUM(T145:T147)</f>
        <v>0</v>
      </c>
      <c r="AR144" s="218" t="s">
        <v>151</v>
      </c>
      <c r="AT144" s="221" t="s">
        <v>74</v>
      </c>
      <c r="AU144" s="221" t="s">
        <v>80</v>
      </c>
      <c r="AY144" s="218" t="s">
        <v>140</v>
      </c>
      <c r="BK144" s="222">
        <f>SUM(BK145:BK147)</f>
        <v>0</v>
      </c>
    </row>
    <row r="145" spans="2:65" s="311" customFormat="1" ht="22.5" customHeight="1" x14ac:dyDescent="0.3">
      <c r="B145" s="226"/>
      <c r="C145" s="227">
        <v>44</v>
      </c>
      <c r="D145" s="227" t="s">
        <v>141</v>
      </c>
      <c r="E145" s="228" t="s">
        <v>400</v>
      </c>
      <c r="F145" s="229" t="s">
        <v>401</v>
      </c>
      <c r="G145" s="230" t="s">
        <v>341</v>
      </c>
      <c r="H145" s="231">
        <v>1</v>
      </c>
      <c r="I145" s="232"/>
      <c r="J145" s="232">
        <f>ROUND(I145*H145,2)</f>
        <v>0</v>
      </c>
      <c r="K145" s="229" t="s">
        <v>519</v>
      </c>
      <c r="L145" s="159"/>
      <c r="M145" s="332" t="s">
        <v>20</v>
      </c>
      <c r="N145" s="333" t="s">
        <v>40</v>
      </c>
      <c r="O145" s="334">
        <v>0</v>
      </c>
      <c r="P145" s="334">
        <f>O145*H145</f>
        <v>0</v>
      </c>
      <c r="Q145" s="334">
        <v>0</v>
      </c>
      <c r="R145" s="334">
        <f>Q145*H145</f>
        <v>0</v>
      </c>
      <c r="S145" s="334">
        <v>0</v>
      </c>
      <c r="T145" s="335">
        <f>S145*H145</f>
        <v>0</v>
      </c>
      <c r="AR145" s="151" t="s">
        <v>396</v>
      </c>
      <c r="AT145" s="151" t="s">
        <v>141</v>
      </c>
      <c r="AU145" s="151" t="s">
        <v>95</v>
      </c>
      <c r="AY145" s="151" t="s">
        <v>140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51" t="s">
        <v>80</v>
      </c>
      <c r="BK145" s="233">
        <f>ROUND(I145*H145,2)</f>
        <v>0</v>
      </c>
      <c r="BL145" s="151" t="s">
        <v>396</v>
      </c>
      <c r="BM145" s="151" t="s">
        <v>402</v>
      </c>
    </row>
    <row r="146" spans="2:65" s="311" customFormat="1" ht="22.5" customHeight="1" x14ac:dyDescent="0.3">
      <c r="B146" s="226"/>
      <c r="C146" s="227">
        <v>45</v>
      </c>
      <c r="D146" s="227" t="s">
        <v>141</v>
      </c>
      <c r="E146" s="228" t="s">
        <v>403</v>
      </c>
      <c r="F146" s="229" t="s">
        <v>404</v>
      </c>
      <c r="G146" s="230" t="s">
        <v>341</v>
      </c>
      <c r="H146" s="231">
        <v>1</v>
      </c>
      <c r="I146" s="232"/>
      <c r="J146" s="232">
        <f>ROUND(I146*H146,2)</f>
        <v>0</v>
      </c>
      <c r="K146" s="229" t="s">
        <v>20</v>
      </c>
      <c r="L146" s="159"/>
      <c r="M146" s="332" t="s">
        <v>20</v>
      </c>
      <c r="N146" s="333" t="s">
        <v>40</v>
      </c>
      <c r="O146" s="334">
        <v>0</v>
      </c>
      <c r="P146" s="334">
        <f>O146*H146</f>
        <v>0</v>
      </c>
      <c r="Q146" s="334">
        <v>0</v>
      </c>
      <c r="R146" s="334">
        <f>Q146*H146</f>
        <v>0</v>
      </c>
      <c r="S146" s="334">
        <v>0</v>
      </c>
      <c r="T146" s="335">
        <f>S146*H146</f>
        <v>0</v>
      </c>
      <c r="AR146" s="151" t="s">
        <v>396</v>
      </c>
      <c r="AT146" s="151" t="s">
        <v>141</v>
      </c>
      <c r="AU146" s="151" t="s">
        <v>95</v>
      </c>
      <c r="AY146" s="151" t="s">
        <v>140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51" t="s">
        <v>80</v>
      </c>
      <c r="BK146" s="233">
        <f>ROUND(I146*H146,2)</f>
        <v>0</v>
      </c>
      <c r="BL146" s="151" t="s">
        <v>396</v>
      </c>
      <c r="BM146" s="151" t="s">
        <v>405</v>
      </c>
    </row>
    <row r="147" spans="2:65" s="311" customFormat="1" ht="22.5" customHeight="1" x14ac:dyDescent="0.3">
      <c r="B147" s="159"/>
      <c r="D147" s="234" t="s">
        <v>292</v>
      </c>
      <c r="F147" s="235" t="s">
        <v>406</v>
      </c>
      <c r="L147" s="159"/>
      <c r="M147" s="344"/>
      <c r="N147" s="345"/>
      <c r="O147" s="345"/>
      <c r="P147" s="345"/>
      <c r="Q147" s="345"/>
      <c r="R147" s="345"/>
      <c r="S147" s="345"/>
      <c r="T147" s="346"/>
      <c r="AT147" s="151" t="s">
        <v>292</v>
      </c>
      <c r="AU147" s="151" t="s">
        <v>95</v>
      </c>
    </row>
    <row r="148" spans="2:65" s="311" customFormat="1" ht="6.95" customHeight="1" x14ac:dyDescent="0.3">
      <c r="B148" s="180"/>
      <c r="C148" s="181"/>
      <c r="D148" s="181"/>
      <c r="E148" s="181"/>
      <c r="F148" s="181"/>
      <c r="G148" s="181"/>
      <c r="H148" s="181"/>
      <c r="I148" s="181"/>
      <c r="J148" s="181"/>
      <c r="K148" s="181"/>
      <c r="L148" s="159"/>
    </row>
    <row r="149" spans="2:65" x14ac:dyDescent="0.3">
      <c r="AT149" s="250"/>
    </row>
  </sheetData>
  <mergeCells count="9">
    <mergeCell ref="L2:V2"/>
    <mergeCell ref="E47:H47"/>
    <mergeCell ref="E76:H76"/>
    <mergeCell ref="E78:H78"/>
    <mergeCell ref="G1:H1"/>
    <mergeCell ref="E9:H9"/>
    <mergeCell ref="E24:H24"/>
    <mergeCell ref="E45:H45"/>
    <mergeCell ref="E7:M7"/>
  </mergeCells>
  <hyperlinks>
    <hyperlink ref="F1:G1" location="C2" tooltip="Krycí list soupisu" display="1) Krycí list soupisu"/>
    <hyperlink ref="G1:H1" location="C54" tooltip="Rekapitulace" display="2) Rekapitulace"/>
    <hyperlink ref="J1" location="C86" tooltip="Soupis prací" display="3) Soupis prací"/>
    <hyperlink ref="L1:V1" location="'Rekapitulace stavby'!C2" tooltip="Rekapitulace stavby" display="Rekapitulace stavby"/>
  </hyperlinks>
  <pageMargins left="0.31496062992125984" right="0.31496062992125984" top="0.39370078740157483" bottom="0.39370078740157483" header="0.31496062992125984" footer="0.31496062992125984"/>
  <pageSetup paperSize="9" scale="78" fitToHeight="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10"/>
  <sheetViews>
    <sheetView workbookViewId="0">
      <selection activeCell="F9" sqref="F9:F86"/>
    </sheetView>
  </sheetViews>
  <sheetFormatPr defaultColWidth="11.6640625" defaultRowHeight="15" x14ac:dyDescent="0.25"/>
  <cols>
    <col min="1" max="1" width="5.33203125" style="254" bestFit="1" customWidth="1"/>
    <col min="2" max="2" width="12.83203125" style="254" bestFit="1" customWidth="1"/>
    <col min="3" max="3" width="64.33203125" style="254" bestFit="1" customWidth="1"/>
    <col min="4" max="4" width="4.5" style="254" bestFit="1" customWidth="1"/>
    <col min="5" max="5" width="10.6640625" style="254" bestFit="1" customWidth="1"/>
    <col min="6" max="6" width="14.1640625" style="254" bestFit="1" customWidth="1"/>
    <col min="7" max="7" width="19.83203125" style="293" customWidth="1"/>
    <col min="8" max="8" width="7" style="282" hidden="1" customWidth="1"/>
    <col min="9" max="9" width="7" style="254" hidden="1" customWidth="1"/>
    <col min="10" max="10" width="0" style="254" hidden="1" customWidth="1"/>
    <col min="11" max="11" width="5.83203125" style="254" hidden="1" customWidth="1"/>
    <col min="12" max="254" width="11.6640625" style="254"/>
    <col min="255" max="255" width="5.33203125" style="254" bestFit="1" customWidth="1"/>
    <col min="256" max="256" width="12.83203125" style="254" bestFit="1" customWidth="1"/>
    <col min="257" max="257" width="64.33203125" style="254" bestFit="1" customWidth="1"/>
    <col min="258" max="258" width="4.5" style="254" bestFit="1" customWidth="1"/>
    <col min="259" max="259" width="10.6640625" style="254" bestFit="1" customWidth="1"/>
    <col min="260" max="260" width="14.1640625" style="254" bestFit="1" customWidth="1"/>
    <col min="261" max="261" width="14.83203125" style="254" bestFit="1" customWidth="1"/>
    <col min="262" max="262" width="8.5" style="254" bestFit="1" customWidth="1"/>
    <col min="263" max="263" width="13" style="254" bestFit="1" customWidth="1"/>
    <col min="264" max="267" width="0" style="254" hidden="1" customWidth="1"/>
    <col min="268" max="510" width="11.6640625" style="254"/>
    <col min="511" max="511" width="5.33203125" style="254" bestFit="1" customWidth="1"/>
    <col min="512" max="512" width="12.83203125" style="254" bestFit="1" customWidth="1"/>
    <col min="513" max="513" width="64.33203125" style="254" bestFit="1" customWidth="1"/>
    <col min="514" max="514" width="4.5" style="254" bestFit="1" customWidth="1"/>
    <col min="515" max="515" width="10.6640625" style="254" bestFit="1" customWidth="1"/>
    <col min="516" max="516" width="14.1640625" style="254" bestFit="1" customWidth="1"/>
    <col min="517" max="517" width="14.83203125" style="254" bestFit="1" customWidth="1"/>
    <col min="518" max="518" width="8.5" style="254" bestFit="1" customWidth="1"/>
    <col min="519" max="519" width="13" style="254" bestFit="1" customWidth="1"/>
    <col min="520" max="523" width="0" style="254" hidden="1" customWidth="1"/>
    <col min="524" max="766" width="11.6640625" style="254"/>
    <col min="767" max="767" width="5.33203125" style="254" bestFit="1" customWidth="1"/>
    <col min="768" max="768" width="12.83203125" style="254" bestFit="1" customWidth="1"/>
    <col min="769" max="769" width="64.33203125" style="254" bestFit="1" customWidth="1"/>
    <col min="770" max="770" width="4.5" style="254" bestFit="1" customWidth="1"/>
    <col min="771" max="771" width="10.6640625" style="254" bestFit="1" customWidth="1"/>
    <col min="772" max="772" width="14.1640625" style="254" bestFit="1" customWidth="1"/>
    <col min="773" max="773" width="14.83203125" style="254" bestFit="1" customWidth="1"/>
    <col min="774" max="774" width="8.5" style="254" bestFit="1" customWidth="1"/>
    <col min="775" max="775" width="13" style="254" bestFit="1" customWidth="1"/>
    <col min="776" max="779" width="0" style="254" hidden="1" customWidth="1"/>
    <col min="780" max="1022" width="11.6640625" style="254"/>
    <col min="1023" max="1023" width="5.33203125" style="254" bestFit="1" customWidth="1"/>
    <col min="1024" max="1024" width="12.83203125" style="254" bestFit="1" customWidth="1"/>
    <col min="1025" max="1025" width="64.33203125" style="254" bestFit="1" customWidth="1"/>
    <col min="1026" max="1026" width="4.5" style="254" bestFit="1" customWidth="1"/>
    <col min="1027" max="1027" width="10.6640625" style="254" bestFit="1" customWidth="1"/>
    <col min="1028" max="1028" width="14.1640625" style="254" bestFit="1" customWidth="1"/>
    <col min="1029" max="1029" width="14.83203125" style="254" bestFit="1" customWidth="1"/>
    <col min="1030" max="1030" width="8.5" style="254" bestFit="1" customWidth="1"/>
    <col min="1031" max="1031" width="13" style="254" bestFit="1" customWidth="1"/>
    <col min="1032" max="1035" width="0" style="254" hidden="1" customWidth="1"/>
    <col min="1036" max="1278" width="11.6640625" style="254"/>
    <col min="1279" max="1279" width="5.33203125" style="254" bestFit="1" customWidth="1"/>
    <col min="1280" max="1280" width="12.83203125" style="254" bestFit="1" customWidth="1"/>
    <col min="1281" max="1281" width="64.33203125" style="254" bestFit="1" customWidth="1"/>
    <col min="1282" max="1282" width="4.5" style="254" bestFit="1" customWidth="1"/>
    <col min="1283" max="1283" width="10.6640625" style="254" bestFit="1" customWidth="1"/>
    <col min="1284" max="1284" width="14.1640625" style="254" bestFit="1" customWidth="1"/>
    <col min="1285" max="1285" width="14.83203125" style="254" bestFit="1" customWidth="1"/>
    <col min="1286" max="1286" width="8.5" style="254" bestFit="1" customWidth="1"/>
    <col min="1287" max="1287" width="13" style="254" bestFit="1" customWidth="1"/>
    <col min="1288" max="1291" width="0" style="254" hidden="1" customWidth="1"/>
    <col min="1292" max="1534" width="11.6640625" style="254"/>
    <col min="1535" max="1535" width="5.33203125" style="254" bestFit="1" customWidth="1"/>
    <col min="1536" max="1536" width="12.83203125" style="254" bestFit="1" customWidth="1"/>
    <col min="1537" max="1537" width="64.33203125" style="254" bestFit="1" customWidth="1"/>
    <col min="1538" max="1538" width="4.5" style="254" bestFit="1" customWidth="1"/>
    <col min="1539" max="1539" width="10.6640625" style="254" bestFit="1" customWidth="1"/>
    <col min="1540" max="1540" width="14.1640625" style="254" bestFit="1" customWidth="1"/>
    <col min="1541" max="1541" width="14.83203125" style="254" bestFit="1" customWidth="1"/>
    <col min="1542" max="1542" width="8.5" style="254" bestFit="1" customWidth="1"/>
    <col min="1543" max="1543" width="13" style="254" bestFit="1" customWidth="1"/>
    <col min="1544" max="1547" width="0" style="254" hidden="1" customWidth="1"/>
    <col min="1548" max="1790" width="11.6640625" style="254"/>
    <col min="1791" max="1791" width="5.33203125" style="254" bestFit="1" customWidth="1"/>
    <col min="1792" max="1792" width="12.83203125" style="254" bestFit="1" customWidth="1"/>
    <col min="1793" max="1793" width="64.33203125" style="254" bestFit="1" customWidth="1"/>
    <col min="1794" max="1794" width="4.5" style="254" bestFit="1" customWidth="1"/>
    <col min="1795" max="1795" width="10.6640625" style="254" bestFit="1" customWidth="1"/>
    <col min="1796" max="1796" width="14.1640625" style="254" bestFit="1" customWidth="1"/>
    <col min="1797" max="1797" width="14.83203125" style="254" bestFit="1" customWidth="1"/>
    <col min="1798" max="1798" width="8.5" style="254" bestFit="1" customWidth="1"/>
    <col min="1799" max="1799" width="13" style="254" bestFit="1" customWidth="1"/>
    <col min="1800" max="1803" width="0" style="254" hidden="1" customWidth="1"/>
    <col min="1804" max="2046" width="11.6640625" style="254"/>
    <col min="2047" max="2047" width="5.33203125" style="254" bestFit="1" customWidth="1"/>
    <col min="2048" max="2048" width="12.83203125" style="254" bestFit="1" customWidth="1"/>
    <col min="2049" max="2049" width="64.33203125" style="254" bestFit="1" customWidth="1"/>
    <col min="2050" max="2050" width="4.5" style="254" bestFit="1" customWidth="1"/>
    <col min="2051" max="2051" width="10.6640625" style="254" bestFit="1" customWidth="1"/>
    <col min="2052" max="2052" width="14.1640625" style="254" bestFit="1" customWidth="1"/>
    <col min="2053" max="2053" width="14.83203125" style="254" bestFit="1" customWidth="1"/>
    <col min="2054" max="2054" width="8.5" style="254" bestFit="1" customWidth="1"/>
    <col min="2055" max="2055" width="13" style="254" bestFit="1" customWidth="1"/>
    <col min="2056" max="2059" width="0" style="254" hidden="1" customWidth="1"/>
    <col min="2060" max="2302" width="11.6640625" style="254"/>
    <col min="2303" max="2303" width="5.33203125" style="254" bestFit="1" customWidth="1"/>
    <col min="2304" max="2304" width="12.83203125" style="254" bestFit="1" customWidth="1"/>
    <col min="2305" max="2305" width="64.33203125" style="254" bestFit="1" customWidth="1"/>
    <col min="2306" max="2306" width="4.5" style="254" bestFit="1" customWidth="1"/>
    <col min="2307" max="2307" width="10.6640625" style="254" bestFit="1" customWidth="1"/>
    <col min="2308" max="2308" width="14.1640625" style="254" bestFit="1" customWidth="1"/>
    <col min="2309" max="2309" width="14.83203125" style="254" bestFit="1" customWidth="1"/>
    <col min="2310" max="2310" width="8.5" style="254" bestFit="1" customWidth="1"/>
    <col min="2311" max="2311" width="13" style="254" bestFit="1" customWidth="1"/>
    <col min="2312" max="2315" width="0" style="254" hidden="1" customWidth="1"/>
    <col min="2316" max="2558" width="11.6640625" style="254"/>
    <col min="2559" max="2559" width="5.33203125" style="254" bestFit="1" customWidth="1"/>
    <col min="2560" max="2560" width="12.83203125" style="254" bestFit="1" customWidth="1"/>
    <col min="2561" max="2561" width="64.33203125" style="254" bestFit="1" customWidth="1"/>
    <col min="2562" max="2562" width="4.5" style="254" bestFit="1" customWidth="1"/>
    <col min="2563" max="2563" width="10.6640625" style="254" bestFit="1" customWidth="1"/>
    <col min="2564" max="2564" width="14.1640625" style="254" bestFit="1" customWidth="1"/>
    <col min="2565" max="2565" width="14.83203125" style="254" bestFit="1" customWidth="1"/>
    <col min="2566" max="2566" width="8.5" style="254" bestFit="1" customWidth="1"/>
    <col min="2567" max="2567" width="13" style="254" bestFit="1" customWidth="1"/>
    <col min="2568" max="2571" width="0" style="254" hidden="1" customWidth="1"/>
    <col min="2572" max="2814" width="11.6640625" style="254"/>
    <col min="2815" max="2815" width="5.33203125" style="254" bestFit="1" customWidth="1"/>
    <col min="2816" max="2816" width="12.83203125" style="254" bestFit="1" customWidth="1"/>
    <col min="2817" max="2817" width="64.33203125" style="254" bestFit="1" customWidth="1"/>
    <col min="2818" max="2818" width="4.5" style="254" bestFit="1" customWidth="1"/>
    <col min="2819" max="2819" width="10.6640625" style="254" bestFit="1" customWidth="1"/>
    <col min="2820" max="2820" width="14.1640625" style="254" bestFit="1" customWidth="1"/>
    <col min="2821" max="2821" width="14.83203125" style="254" bestFit="1" customWidth="1"/>
    <col min="2822" max="2822" width="8.5" style="254" bestFit="1" customWidth="1"/>
    <col min="2823" max="2823" width="13" style="254" bestFit="1" customWidth="1"/>
    <col min="2824" max="2827" width="0" style="254" hidden="1" customWidth="1"/>
    <col min="2828" max="3070" width="11.6640625" style="254"/>
    <col min="3071" max="3071" width="5.33203125" style="254" bestFit="1" customWidth="1"/>
    <col min="3072" max="3072" width="12.83203125" style="254" bestFit="1" customWidth="1"/>
    <col min="3073" max="3073" width="64.33203125" style="254" bestFit="1" customWidth="1"/>
    <col min="3074" max="3074" width="4.5" style="254" bestFit="1" customWidth="1"/>
    <col min="3075" max="3075" width="10.6640625" style="254" bestFit="1" customWidth="1"/>
    <col min="3076" max="3076" width="14.1640625" style="254" bestFit="1" customWidth="1"/>
    <col min="3077" max="3077" width="14.83203125" style="254" bestFit="1" customWidth="1"/>
    <col min="3078" max="3078" width="8.5" style="254" bestFit="1" customWidth="1"/>
    <col min="3079" max="3079" width="13" style="254" bestFit="1" customWidth="1"/>
    <col min="3080" max="3083" width="0" style="254" hidden="1" customWidth="1"/>
    <col min="3084" max="3326" width="11.6640625" style="254"/>
    <col min="3327" max="3327" width="5.33203125" style="254" bestFit="1" customWidth="1"/>
    <col min="3328" max="3328" width="12.83203125" style="254" bestFit="1" customWidth="1"/>
    <col min="3329" max="3329" width="64.33203125" style="254" bestFit="1" customWidth="1"/>
    <col min="3330" max="3330" width="4.5" style="254" bestFit="1" customWidth="1"/>
    <col min="3331" max="3331" width="10.6640625" style="254" bestFit="1" customWidth="1"/>
    <col min="3332" max="3332" width="14.1640625" style="254" bestFit="1" customWidth="1"/>
    <col min="3333" max="3333" width="14.83203125" style="254" bestFit="1" customWidth="1"/>
    <col min="3334" max="3334" width="8.5" style="254" bestFit="1" customWidth="1"/>
    <col min="3335" max="3335" width="13" style="254" bestFit="1" customWidth="1"/>
    <col min="3336" max="3339" width="0" style="254" hidden="1" customWidth="1"/>
    <col min="3340" max="3582" width="11.6640625" style="254"/>
    <col min="3583" max="3583" width="5.33203125" style="254" bestFit="1" customWidth="1"/>
    <col min="3584" max="3584" width="12.83203125" style="254" bestFit="1" customWidth="1"/>
    <col min="3585" max="3585" width="64.33203125" style="254" bestFit="1" customWidth="1"/>
    <col min="3586" max="3586" width="4.5" style="254" bestFit="1" customWidth="1"/>
    <col min="3587" max="3587" width="10.6640625" style="254" bestFit="1" customWidth="1"/>
    <col min="3588" max="3588" width="14.1640625" style="254" bestFit="1" customWidth="1"/>
    <col min="3589" max="3589" width="14.83203125" style="254" bestFit="1" customWidth="1"/>
    <col min="3590" max="3590" width="8.5" style="254" bestFit="1" customWidth="1"/>
    <col min="3591" max="3591" width="13" style="254" bestFit="1" customWidth="1"/>
    <col min="3592" max="3595" width="0" style="254" hidden="1" customWidth="1"/>
    <col min="3596" max="3838" width="11.6640625" style="254"/>
    <col min="3839" max="3839" width="5.33203125" style="254" bestFit="1" customWidth="1"/>
    <col min="3840" max="3840" width="12.83203125" style="254" bestFit="1" customWidth="1"/>
    <col min="3841" max="3841" width="64.33203125" style="254" bestFit="1" customWidth="1"/>
    <col min="3842" max="3842" width="4.5" style="254" bestFit="1" customWidth="1"/>
    <col min="3843" max="3843" width="10.6640625" style="254" bestFit="1" customWidth="1"/>
    <col min="3844" max="3844" width="14.1640625" style="254" bestFit="1" customWidth="1"/>
    <col min="3845" max="3845" width="14.83203125" style="254" bestFit="1" customWidth="1"/>
    <col min="3846" max="3846" width="8.5" style="254" bestFit="1" customWidth="1"/>
    <col min="3847" max="3847" width="13" style="254" bestFit="1" customWidth="1"/>
    <col min="3848" max="3851" width="0" style="254" hidden="1" customWidth="1"/>
    <col min="3852" max="4094" width="11.6640625" style="254"/>
    <col min="4095" max="4095" width="5.33203125" style="254" bestFit="1" customWidth="1"/>
    <col min="4096" max="4096" width="12.83203125" style="254" bestFit="1" customWidth="1"/>
    <col min="4097" max="4097" width="64.33203125" style="254" bestFit="1" customWidth="1"/>
    <col min="4098" max="4098" width="4.5" style="254" bestFit="1" customWidth="1"/>
    <col min="4099" max="4099" width="10.6640625" style="254" bestFit="1" customWidth="1"/>
    <col min="4100" max="4100" width="14.1640625" style="254" bestFit="1" customWidth="1"/>
    <col min="4101" max="4101" width="14.83203125" style="254" bestFit="1" customWidth="1"/>
    <col min="4102" max="4102" width="8.5" style="254" bestFit="1" customWidth="1"/>
    <col min="4103" max="4103" width="13" style="254" bestFit="1" customWidth="1"/>
    <col min="4104" max="4107" width="0" style="254" hidden="1" customWidth="1"/>
    <col min="4108" max="4350" width="11.6640625" style="254"/>
    <col min="4351" max="4351" width="5.33203125" style="254" bestFit="1" customWidth="1"/>
    <col min="4352" max="4352" width="12.83203125" style="254" bestFit="1" customWidth="1"/>
    <col min="4353" max="4353" width="64.33203125" style="254" bestFit="1" customWidth="1"/>
    <col min="4354" max="4354" width="4.5" style="254" bestFit="1" customWidth="1"/>
    <col min="4355" max="4355" width="10.6640625" style="254" bestFit="1" customWidth="1"/>
    <col min="4356" max="4356" width="14.1640625" style="254" bestFit="1" customWidth="1"/>
    <col min="4357" max="4357" width="14.83203125" style="254" bestFit="1" customWidth="1"/>
    <col min="4358" max="4358" width="8.5" style="254" bestFit="1" customWidth="1"/>
    <col min="4359" max="4359" width="13" style="254" bestFit="1" customWidth="1"/>
    <col min="4360" max="4363" width="0" style="254" hidden="1" customWidth="1"/>
    <col min="4364" max="4606" width="11.6640625" style="254"/>
    <col min="4607" max="4607" width="5.33203125" style="254" bestFit="1" customWidth="1"/>
    <col min="4608" max="4608" width="12.83203125" style="254" bestFit="1" customWidth="1"/>
    <col min="4609" max="4609" width="64.33203125" style="254" bestFit="1" customWidth="1"/>
    <col min="4610" max="4610" width="4.5" style="254" bestFit="1" customWidth="1"/>
    <col min="4611" max="4611" width="10.6640625" style="254" bestFit="1" customWidth="1"/>
    <col min="4612" max="4612" width="14.1640625" style="254" bestFit="1" customWidth="1"/>
    <col min="4613" max="4613" width="14.83203125" style="254" bestFit="1" customWidth="1"/>
    <col min="4614" max="4614" width="8.5" style="254" bestFit="1" customWidth="1"/>
    <col min="4615" max="4615" width="13" style="254" bestFit="1" customWidth="1"/>
    <col min="4616" max="4619" width="0" style="254" hidden="1" customWidth="1"/>
    <col min="4620" max="4862" width="11.6640625" style="254"/>
    <col min="4863" max="4863" width="5.33203125" style="254" bestFit="1" customWidth="1"/>
    <col min="4864" max="4864" width="12.83203125" style="254" bestFit="1" customWidth="1"/>
    <col min="4865" max="4865" width="64.33203125" style="254" bestFit="1" customWidth="1"/>
    <col min="4866" max="4866" width="4.5" style="254" bestFit="1" customWidth="1"/>
    <col min="4867" max="4867" width="10.6640625" style="254" bestFit="1" customWidth="1"/>
    <col min="4868" max="4868" width="14.1640625" style="254" bestFit="1" customWidth="1"/>
    <col min="4869" max="4869" width="14.83203125" style="254" bestFit="1" customWidth="1"/>
    <col min="4870" max="4870" width="8.5" style="254" bestFit="1" customWidth="1"/>
    <col min="4871" max="4871" width="13" style="254" bestFit="1" customWidth="1"/>
    <col min="4872" max="4875" width="0" style="254" hidden="1" customWidth="1"/>
    <col min="4876" max="5118" width="11.6640625" style="254"/>
    <col min="5119" max="5119" width="5.33203125" style="254" bestFit="1" customWidth="1"/>
    <col min="5120" max="5120" width="12.83203125" style="254" bestFit="1" customWidth="1"/>
    <col min="5121" max="5121" width="64.33203125" style="254" bestFit="1" customWidth="1"/>
    <col min="5122" max="5122" width="4.5" style="254" bestFit="1" customWidth="1"/>
    <col min="5123" max="5123" width="10.6640625" style="254" bestFit="1" customWidth="1"/>
    <col min="5124" max="5124" width="14.1640625" style="254" bestFit="1" customWidth="1"/>
    <col min="5125" max="5125" width="14.83203125" style="254" bestFit="1" customWidth="1"/>
    <col min="5126" max="5126" width="8.5" style="254" bestFit="1" customWidth="1"/>
    <col min="5127" max="5127" width="13" style="254" bestFit="1" customWidth="1"/>
    <col min="5128" max="5131" width="0" style="254" hidden="1" customWidth="1"/>
    <col min="5132" max="5374" width="11.6640625" style="254"/>
    <col min="5375" max="5375" width="5.33203125" style="254" bestFit="1" customWidth="1"/>
    <col min="5376" max="5376" width="12.83203125" style="254" bestFit="1" customWidth="1"/>
    <col min="5377" max="5377" width="64.33203125" style="254" bestFit="1" customWidth="1"/>
    <col min="5378" max="5378" width="4.5" style="254" bestFit="1" customWidth="1"/>
    <col min="5379" max="5379" width="10.6640625" style="254" bestFit="1" customWidth="1"/>
    <col min="5380" max="5380" width="14.1640625" style="254" bestFit="1" customWidth="1"/>
    <col min="5381" max="5381" width="14.83203125" style="254" bestFit="1" customWidth="1"/>
    <col min="5382" max="5382" width="8.5" style="254" bestFit="1" customWidth="1"/>
    <col min="5383" max="5383" width="13" style="254" bestFit="1" customWidth="1"/>
    <col min="5384" max="5387" width="0" style="254" hidden="1" customWidth="1"/>
    <col min="5388" max="5630" width="11.6640625" style="254"/>
    <col min="5631" max="5631" width="5.33203125" style="254" bestFit="1" customWidth="1"/>
    <col min="5632" max="5632" width="12.83203125" style="254" bestFit="1" customWidth="1"/>
    <col min="5633" max="5633" width="64.33203125" style="254" bestFit="1" customWidth="1"/>
    <col min="5634" max="5634" width="4.5" style="254" bestFit="1" customWidth="1"/>
    <col min="5635" max="5635" width="10.6640625" style="254" bestFit="1" customWidth="1"/>
    <col min="5636" max="5636" width="14.1640625" style="254" bestFit="1" customWidth="1"/>
    <col min="5637" max="5637" width="14.83203125" style="254" bestFit="1" customWidth="1"/>
    <col min="5638" max="5638" width="8.5" style="254" bestFit="1" customWidth="1"/>
    <col min="5639" max="5639" width="13" style="254" bestFit="1" customWidth="1"/>
    <col min="5640" max="5643" width="0" style="254" hidden="1" customWidth="1"/>
    <col min="5644" max="5886" width="11.6640625" style="254"/>
    <col min="5887" max="5887" width="5.33203125" style="254" bestFit="1" customWidth="1"/>
    <col min="5888" max="5888" width="12.83203125" style="254" bestFit="1" customWidth="1"/>
    <col min="5889" max="5889" width="64.33203125" style="254" bestFit="1" customWidth="1"/>
    <col min="5890" max="5890" width="4.5" style="254" bestFit="1" customWidth="1"/>
    <col min="5891" max="5891" width="10.6640625" style="254" bestFit="1" customWidth="1"/>
    <col min="5892" max="5892" width="14.1640625" style="254" bestFit="1" customWidth="1"/>
    <col min="5893" max="5893" width="14.83203125" style="254" bestFit="1" customWidth="1"/>
    <col min="5894" max="5894" width="8.5" style="254" bestFit="1" customWidth="1"/>
    <col min="5895" max="5895" width="13" style="254" bestFit="1" customWidth="1"/>
    <col min="5896" max="5899" width="0" style="254" hidden="1" customWidth="1"/>
    <col min="5900" max="6142" width="11.6640625" style="254"/>
    <col min="6143" max="6143" width="5.33203125" style="254" bestFit="1" customWidth="1"/>
    <col min="6144" max="6144" width="12.83203125" style="254" bestFit="1" customWidth="1"/>
    <col min="6145" max="6145" width="64.33203125" style="254" bestFit="1" customWidth="1"/>
    <col min="6146" max="6146" width="4.5" style="254" bestFit="1" customWidth="1"/>
    <col min="6147" max="6147" width="10.6640625" style="254" bestFit="1" customWidth="1"/>
    <col min="6148" max="6148" width="14.1640625" style="254" bestFit="1" customWidth="1"/>
    <col min="6149" max="6149" width="14.83203125" style="254" bestFit="1" customWidth="1"/>
    <col min="6150" max="6150" width="8.5" style="254" bestFit="1" customWidth="1"/>
    <col min="6151" max="6151" width="13" style="254" bestFit="1" customWidth="1"/>
    <col min="6152" max="6155" width="0" style="254" hidden="1" customWidth="1"/>
    <col min="6156" max="6398" width="11.6640625" style="254"/>
    <col min="6399" max="6399" width="5.33203125" style="254" bestFit="1" customWidth="1"/>
    <col min="6400" max="6400" width="12.83203125" style="254" bestFit="1" customWidth="1"/>
    <col min="6401" max="6401" width="64.33203125" style="254" bestFit="1" customWidth="1"/>
    <col min="6402" max="6402" width="4.5" style="254" bestFit="1" customWidth="1"/>
    <col min="6403" max="6403" width="10.6640625" style="254" bestFit="1" customWidth="1"/>
    <col min="6404" max="6404" width="14.1640625" style="254" bestFit="1" customWidth="1"/>
    <col min="6405" max="6405" width="14.83203125" style="254" bestFit="1" customWidth="1"/>
    <col min="6406" max="6406" width="8.5" style="254" bestFit="1" customWidth="1"/>
    <col min="6407" max="6407" width="13" style="254" bestFit="1" customWidth="1"/>
    <col min="6408" max="6411" width="0" style="254" hidden="1" customWidth="1"/>
    <col min="6412" max="6654" width="11.6640625" style="254"/>
    <col min="6655" max="6655" width="5.33203125" style="254" bestFit="1" customWidth="1"/>
    <col min="6656" max="6656" width="12.83203125" style="254" bestFit="1" customWidth="1"/>
    <col min="6657" max="6657" width="64.33203125" style="254" bestFit="1" customWidth="1"/>
    <col min="6658" max="6658" width="4.5" style="254" bestFit="1" customWidth="1"/>
    <col min="6659" max="6659" width="10.6640625" style="254" bestFit="1" customWidth="1"/>
    <col min="6660" max="6660" width="14.1640625" style="254" bestFit="1" customWidth="1"/>
    <col min="6661" max="6661" width="14.83203125" style="254" bestFit="1" customWidth="1"/>
    <col min="6662" max="6662" width="8.5" style="254" bestFit="1" customWidth="1"/>
    <col min="6663" max="6663" width="13" style="254" bestFit="1" customWidth="1"/>
    <col min="6664" max="6667" width="0" style="254" hidden="1" customWidth="1"/>
    <col min="6668" max="6910" width="11.6640625" style="254"/>
    <col min="6911" max="6911" width="5.33203125" style="254" bestFit="1" customWidth="1"/>
    <col min="6912" max="6912" width="12.83203125" style="254" bestFit="1" customWidth="1"/>
    <col min="6913" max="6913" width="64.33203125" style="254" bestFit="1" customWidth="1"/>
    <col min="6914" max="6914" width="4.5" style="254" bestFit="1" customWidth="1"/>
    <col min="6915" max="6915" width="10.6640625" style="254" bestFit="1" customWidth="1"/>
    <col min="6916" max="6916" width="14.1640625" style="254" bestFit="1" customWidth="1"/>
    <col min="6917" max="6917" width="14.83203125" style="254" bestFit="1" customWidth="1"/>
    <col min="6918" max="6918" width="8.5" style="254" bestFit="1" customWidth="1"/>
    <col min="6919" max="6919" width="13" style="254" bestFit="1" customWidth="1"/>
    <col min="6920" max="6923" width="0" style="254" hidden="1" customWidth="1"/>
    <col min="6924" max="7166" width="11.6640625" style="254"/>
    <col min="7167" max="7167" width="5.33203125" style="254" bestFit="1" customWidth="1"/>
    <col min="7168" max="7168" width="12.83203125" style="254" bestFit="1" customWidth="1"/>
    <col min="7169" max="7169" width="64.33203125" style="254" bestFit="1" customWidth="1"/>
    <col min="7170" max="7170" width="4.5" style="254" bestFit="1" customWidth="1"/>
    <col min="7171" max="7171" width="10.6640625" style="254" bestFit="1" customWidth="1"/>
    <col min="7172" max="7172" width="14.1640625" style="254" bestFit="1" customWidth="1"/>
    <col min="7173" max="7173" width="14.83203125" style="254" bestFit="1" customWidth="1"/>
    <col min="7174" max="7174" width="8.5" style="254" bestFit="1" customWidth="1"/>
    <col min="7175" max="7175" width="13" style="254" bestFit="1" customWidth="1"/>
    <col min="7176" max="7179" width="0" style="254" hidden="1" customWidth="1"/>
    <col min="7180" max="7422" width="11.6640625" style="254"/>
    <col min="7423" max="7423" width="5.33203125" style="254" bestFit="1" customWidth="1"/>
    <col min="7424" max="7424" width="12.83203125" style="254" bestFit="1" customWidth="1"/>
    <col min="7425" max="7425" width="64.33203125" style="254" bestFit="1" customWidth="1"/>
    <col min="7426" max="7426" width="4.5" style="254" bestFit="1" customWidth="1"/>
    <col min="7427" max="7427" width="10.6640625" style="254" bestFit="1" customWidth="1"/>
    <col min="7428" max="7428" width="14.1640625" style="254" bestFit="1" customWidth="1"/>
    <col min="7429" max="7429" width="14.83203125" style="254" bestFit="1" customWidth="1"/>
    <col min="7430" max="7430" width="8.5" style="254" bestFit="1" customWidth="1"/>
    <col min="7431" max="7431" width="13" style="254" bestFit="1" customWidth="1"/>
    <col min="7432" max="7435" width="0" style="254" hidden="1" customWidth="1"/>
    <col min="7436" max="7678" width="11.6640625" style="254"/>
    <col min="7679" max="7679" width="5.33203125" style="254" bestFit="1" customWidth="1"/>
    <col min="7680" max="7680" width="12.83203125" style="254" bestFit="1" customWidth="1"/>
    <col min="7681" max="7681" width="64.33203125" style="254" bestFit="1" customWidth="1"/>
    <col min="7682" max="7682" width="4.5" style="254" bestFit="1" customWidth="1"/>
    <col min="7683" max="7683" width="10.6640625" style="254" bestFit="1" customWidth="1"/>
    <col min="7684" max="7684" width="14.1640625" style="254" bestFit="1" customWidth="1"/>
    <col min="7685" max="7685" width="14.83203125" style="254" bestFit="1" customWidth="1"/>
    <col min="7686" max="7686" width="8.5" style="254" bestFit="1" customWidth="1"/>
    <col min="7687" max="7687" width="13" style="254" bestFit="1" customWidth="1"/>
    <col min="7688" max="7691" width="0" style="254" hidden="1" customWidth="1"/>
    <col min="7692" max="7934" width="11.6640625" style="254"/>
    <col min="7935" max="7935" width="5.33203125" style="254" bestFit="1" customWidth="1"/>
    <col min="7936" max="7936" width="12.83203125" style="254" bestFit="1" customWidth="1"/>
    <col min="7937" max="7937" width="64.33203125" style="254" bestFit="1" customWidth="1"/>
    <col min="7938" max="7938" width="4.5" style="254" bestFit="1" customWidth="1"/>
    <col min="7939" max="7939" width="10.6640625" style="254" bestFit="1" customWidth="1"/>
    <col min="7940" max="7940" width="14.1640625" style="254" bestFit="1" customWidth="1"/>
    <col min="7941" max="7941" width="14.83203125" style="254" bestFit="1" customWidth="1"/>
    <col min="7942" max="7942" width="8.5" style="254" bestFit="1" customWidth="1"/>
    <col min="7943" max="7943" width="13" style="254" bestFit="1" customWidth="1"/>
    <col min="7944" max="7947" width="0" style="254" hidden="1" customWidth="1"/>
    <col min="7948" max="8190" width="11.6640625" style="254"/>
    <col min="8191" max="8191" width="5.33203125" style="254" bestFit="1" customWidth="1"/>
    <col min="8192" max="8192" width="12.83203125" style="254" bestFit="1" customWidth="1"/>
    <col min="8193" max="8193" width="64.33203125" style="254" bestFit="1" customWidth="1"/>
    <col min="8194" max="8194" width="4.5" style="254" bestFit="1" customWidth="1"/>
    <col min="8195" max="8195" width="10.6640625" style="254" bestFit="1" customWidth="1"/>
    <col min="8196" max="8196" width="14.1640625" style="254" bestFit="1" customWidth="1"/>
    <col min="8197" max="8197" width="14.83203125" style="254" bestFit="1" customWidth="1"/>
    <col min="8198" max="8198" width="8.5" style="254" bestFit="1" customWidth="1"/>
    <col min="8199" max="8199" width="13" style="254" bestFit="1" customWidth="1"/>
    <col min="8200" max="8203" width="0" style="254" hidden="1" customWidth="1"/>
    <col min="8204" max="8446" width="11.6640625" style="254"/>
    <col min="8447" max="8447" width="5.33203125" style="254" bestFit="1" customWidth="1"/>
    <col min="8448" max="8448" width="12.83203125" style="254" bestFit="1" customWidth="1"/>
    <col min="8449" max="8449" width="64.33203125" style="254" bestFit="1" customWidth="1"/>
    <col min="8450" max="8450" width="4.5" style="254" bestFit="1" customWidth="1"/>
    <col min="8451" max="8451" width="10.6640625" style="254" bestFit="1" customWidth="1"/>
    <col min="8452" max="8452" width="14.1640625" style="254" bestFit="1" customWidth="1"/>
    <col min="8453" max="8453" width="14.83203125" style="254" bestFit="1" customWidth="1"/>
    <col min="8454" max="8454" width="8.5" style="254" bestFit="1" customWidth="1"/>
    <col min="8455" max="8455" width="13" style="254" bestFit="1" customWidth="1"/>
    <col min="8456" max="8459" width="0" style="254" hidden="1" customWidth="1"/>
    <col min="8460" max="8702" width="11.6640625" style="254"/>
    <col min="8703" max="8703" width="5.33203125" style="254" bestFit="1" customWidth="1"/>
    <col min="8704" max="8704" width="12.83203125" style="254" bestFit="1" customWidth="1"/>
    <col min="8705" max="8705" width="64.33203125" style="254" bestFit="1" customWidth="1"/>
    <col min="8706" max="8706" width="4.5" style="254" bestFit="1" customWidth="1"/>
    <col min="8707" max="8707" width="10.6640625" style="254" bestFit="1" customWidth="1"/>
    <col min="8708" max="8708" width="14.1640625" style="254" bestFit="1" customWidth="1"/>
    <col min="8709" max="8709" width="14.83203125" style="254" bestFit="1" customWidth="1"/>
    <col min="8710" max="8710" width="8.5" style="254" bestFit="1" customWidth="1"/>
    <col min="8711" max="8711" width="13" style="254" bestFit="1" customWidth="1"/>
    <col min="8712" max="8715" width="0" style="254" hidden="1" customWidth="1"/>
    <col min="8716" max="8958" width="11.6640625" style="254"/>
    <col min="8959" max="8959" width="5.33203125" style="254" bestFit="1" customWidth="1"/>
    <col min="8960" max="8960" width="12.83203125" style="254" bestFit="1" customWidth="1"/>
    <col min="8961" max="8961" width="64.33203125" style="254" bestFit="1" customWidth="1"/>
    <col min="8962" max="8962" width="4.5" style="254" bestFit="1" customWidth="1"/>
    <col min="8963" max="8963" width="10.6640625" style="254" bestFit="1" customWidth="1"/>
    <col min="8964" max="8964" width="14.1640625" style="254" bestFit="1" customWidth="1"/>
    <col min="8965" max="8965" width="14.83203125" style="254" bestFit="1" customWidth="1"/>
    <col min="8966" max="8966" width="8.5" style="254" bestFit="1" customWidth="1"/>
    <col min="8967" max="8967" width="13" style="254" bestFit="1" customWidth="1"/>
    <col min="8968" max="8971" width="0" style="254" hidden="1" customWidth="1"/>
    <col min="8972" max="9214" width="11.6640625" style="254"/>
    <col min="9215" max="9215" width="5.33203125" style="254" bestFit="1" customWidth="1"/>
    <col min="9216" max="9216" width="12.83203125" style="254" bestFit="1" customWidth="1"/>
    <col min="9217" max="9217" width="64.33203125" style="254" bestFit="1" customWidth="1"/>
    <col min="9218" max="9218" width="4.5" style="254" bestFit="1" customWidth="1"/>
    <col min="9219" max="9219" width="10.6640625" style="254" bestFit="1" customWidth="1"/>
    <col min="9220" max="9220" width="14.1640625" style="254" bestFit="1" customWidth="1"/>
    <col min="9221" max="9221" width="14.83203125" style="254" bestFit="1" customWidth="1"/>
    <col min="9222" max="9222" width="8.5" style="254" bestFit="1" customWidth="1"/>
    <col min="9223" max="9223" width="13" style="254" bestFit="1" customWidth="1"/>
    <col min="9224" max="9227" width="0" style="254" hidden="1" customWidth="1"/>
    <col min="9228" max="9470" width="11.6640625" style="254"/>
    <col min="9471" max="9471" width="5.33203125" style="254" bestFit="1" customWidth="1"/>
    <col min="9472" max="9472" width="12.83203125" style="254" bestFit="1" customWidth="1"/>
    <col min="9473" max="9473" width="64.33203125" style="254" bestFit="1" customWidth="1"/>
    <col min="9474" max="9474" width="4.5" style="254" bestFit="1" customWidth="1"/>
    <col min="9475" max="9475" width="10.6640625" style="254" bestFit="1" customWidth="1"/>
    <col min="9476" max="9476" width="14.1640625" style="254" bestFit="1" customWidth="1"/>
    <col min="9477" max="9477" width="14.83203125" style="254" bestFit="1" customWidth="1"/>
    <col min="9478" max="9478" width="8.5" style="254" bestFit="1" customWidth="1"/>
    <col min="9479" max="9479" width="13" style="254" bestFit="1" customWidth="1"/>
    <col min="9480" max="9483" width="0" style="254" hidden="1" customWidth="1"/>
    <col min="9484" max="9726" width="11.6640625" style="254"/>
    <col min="9727" max="9727" width="5.33203125" style="254" bestFit="1" customWidth="1"/>
    <col min="9728" max="9728" width="12.83203125" style="254" bestFit="1" customWidth="1"/>
    <col min="9729" max="9729" width="64.33203125" style="254" bestFit="1" customWidth="1"/>
    <col min="9730" max="9730" width="4.5" style="254" bestFit="1" customWidth="1"/>
    <col min="9731" max="9731" width="10.6640625" style="254" bestFit="1" customWidth="1"/>
    <col min="9732" max="9732" width="14.1640625" style="254" bestFit="1" customWidth="1"/>
    <col min="9733" max="9733" width="14.83203125" style="254" bestFit="1" customWidth="1"/>
    <col min="9734" max="9734" width="8.5" style="254" bestFit="1" customWidth="1"/>
    <col min="9735" max="9735" width="13" style="254" bestFit="1" customWidth="1"/>
    <col min="9736" max="9739" width="0" style="254" hidden="1" customWidth="1"/>
    <col min="9740" max="9982" width="11.6640625" style="254"/>
    <col min="9983" max="9983" width="5.33203125" style="254" bestFit="1" customWidth="1"/>
    <col min="9984" max="9984" width="12.83203125" style="254" bestFit="1" customWidth="1"/>
    <col min="9985" max="9985" width="64.33203125" style="254" bestFit="1" customWidth="1"/>
    <col min="9986" max="9986" width="4.5" style="254" bestFit="1" customWidth="1"/>
    <col min="9987" max="9987" width="10.6640625" style="254" bestFit="1" customWidth="1"/>
    <col min="9988" max="9988" width="14.1640625" style="254" bestFit="1" customWidth="1"/>
    <col min="9989" max="9989" width="14.83203125" style="254" bestFit="1" customWidth="1"/>
    <col min="9990" max="9990" width="8.5" style="254" bestFit="1" customWidth="1"/>
    <col min="9991" max="9991" width="13" style="254" bestFit="1" customWidth="1"/>
    <col min="9992" max="9995" width="0" style="254" hidden="1" customWidth="1"/>
    <col min="9996" max="10238" width="11.6640625" style="254"/>
    <col min="10239" max="10239" width="5.33203125" style="254" bestFit="1" customWidth="1"/>
    <col min="10240" max="10240" width="12.83203125" style="254" bestFit="1" customWidth="1"/>
    <col min="10241" max="10241" width="64.33203125" style="254" bestFit="1" customWidth="1"/>
    <col min="10242" max="10242" width="4.5" style="254" bestFit="1" customWidth="1"/>
    <col min="10243" max="10243" width="10.6640625" style="254" bestFit="1" customWidth="1"/>
    <col min="10244" max="10244" width="14.1640625" style="254" bestFit="1" customWidth="1"/>
    <col min="10245" max="10245" width="14.83203125" style="254" bestFit="1" customWidth="1"/>
    <col min="10246" max="10246" width="8.5" style="254" bestFit="1" customWidth="1"/>
    <col min="10247" max="10247" width="13" style="254" bestFit="1" customWidth="1"/>
    <col min="10248" max="10251" width="0" style="254" hidden="1" customWidth="1"/>
    <col min="10252" max="10494" width="11.6640625" style="254"/>
    <col min="10495" max="10495" width="5.33203125" style="254" bestFit="1" customWidth="1"/>
    <col min="10496" max="10496" width="12.83203125" style="254" bestFit="1" customWidth="1"/>
    <col min="10497" max="10497" width="64.33203125" style="254" bestFit="1" customWidth="1"/>
    <col min="10498" max="10498" width="4.5" style="254" bestFit="1" customWidth="1"/>
    <col min="10499" max="10499" width="10.6640625" style="254" bestFit="1" customWidth="1"/>
    <col min="10500" max="10500" width="14.1640625" style="254" bestFit="1" customWidth="1"/>
    <col min="10501" max="10501" width="14.83203125" style="254" bestFit="1" customWidth="1"/>
    <col min="10502" max="10502" width="8.5" style="254" bestFit="1" customWidth="1"/>
    <col min="10503" max="10503" width="13" style="254" bestFit="1" customWidth="1"/>
    <col min="10504" max="10507" width="0" style="254" hidden="1" customWidth="1"/>
    <col min="10508" max="10750" width="11.6640625" style="254"/>
    <col min="10751" max="10751" width="5.33203125" style="254" bestFit="1" customWidth="1"/>
    <col min="10752" max="10752" width="12.83203125" style="254" bestFit="1" customWidth="1"/>
    <col min="10753" max="10753" width="64.33203125" style="254" bestFit="1" customWidth="1"/>
    <col min="10754" max="10754" width="4.5" style="254" bestFit="1" customWidth="1"/>
    <col min="10755" max="10755" width="10.6640625" style="254" bestFit="1" customWidth="1"/>
    <col min="10756" max="10756" width="14.1640625" style="254" bestFit="1" customWidth="1"/>
    <col min="10757" max="10757" width="14.83203125" style="254" bestFit="1" customWidth="1"/>
    <col min="10758" max="10758" width="8.5" style="254" bestFit="1" customWidth="1"/>
    <col min="10759" max="10759" width="13" style="254" bestFit="1" customWidth="1"/>
    <col min="10760" max="10763" width="0" style="254" hidden="1" customWidth="1"/>
    <col min="10764" max="11006" width="11.6640625" style="254"/>
    <col min="11007" max="11007" width="5.33203125" style="254" bestFit="1" customWidth="1"/>
    <col min="11008" max="11008" width="12.83203125" style="254" bestFit="1" customWidth="1"/>
    <col min="11009" max="11009" width="64.33203125" style="254" bestFit="1" customWidth="1"/>
    <col min="11010" max="11010" width="4.5" style="254" bestFit="1" customWidth="1"/>
    <col min="11011" max="11011" width="10.6640625" style="254" bestFit="1" customWidth="1"/>
    <col min="11012" max="11012" width="14.1640625" style="254" bestFit="1" customWidth="1"/>
    <col min="11013" max="11013" width="14.83203125" style="254" bestFit="1" customWidth="1"/>
    <col min="11014" max="11014" width="8.5" style="254" bestFit="1" customWidth="1"/>
    <col min="11015" max="11015" width="13" style="254" bestFit="1" customWidth="1"/>
    <col min="11016" max="11019" width="0" style="254" hidden="1" customWidth="1"/>
    <col min="11020" max="11262" width="11.6640625" style="254"/>
    <col min="11263" max="11263" width="5.33203125" style="254" bestFit="1" customWidth="1"/>
    <col min="11264" max="11264" width="12.83203125" style="254" bestFit="1" customWidth="1"/>
    <col min="11265" max="11265" width="64.33203125" style="254" bestFit="1" customWidth="1"/>
    <col min="11266" max="11266" width="4.5" style="254" bestFit="1" customWidth="1"/>
    <col min="11267" max="11267" width="10.6640625" style="254" bestFit="1" customWidth="1"/>
    <col min="11268" max="11268" width="14.1640625" style="254" bestFit="1" customWidth="1"/>
    <col min="11269" max="11269" width="14.83203125" style="254" bestFit="1" customWidth="1"/>
    <col min="11270" max="11270" width="8.5" style="254" bestFit="1" customWidth="1"/>
    <col min="11271" max="11271" width="13" style="254" bestFit="1" customWidth="1"/>
    <col min="11272" max="11275" width="0" style="254" hidden="1" customWidth="1"/>
    <col min="11276" max="11518" width="11.6640625" style="254"/>
    <col min="11519" max="11519" width="5.33203125" style="254" bestFit="1" customWidth="1"/>
    <col min="11520" max="11520" width="12.83203125" style="254" bestFit="1" customWidth="1"/>
    <col min="11521" max="11521" width="64.33203125" style="254" bestFit="1" customWidth="1"/>
    <col min="11522" max="11522" width="4.5" style="254" bestFit="1" customWidth="1"/>
    <col min="11523" max="11523" width="10.6640625" style="254" bestFit="1" customWidth="1"/>
    <col min="11524" max="11524" width="14.1640625" style="254" bestFit="1" customWidth="1"/>
    <col min="11525" max="11525" width="14.83203125" style="254" bestFit="1" customWidth="1"/>
    <col min="11526" max="11526" width="8.5" style="254" bestFit="1" customWidth="1"/>
    <col min="11527" max="11527" width="13" style="254" bestFit="1" customWidth="1"/>
    <col min="11528" max="11531" width="0" style="254" hidden="1" customWidth="1"/>
    <col min="11532" max="11774" width="11.6640625" style="254"/>
    <col min="11775" max="11775" width="5.33203125" style="254" bestFit="1" customWidth="1"/>
    <col min="11776" max="11776" width="12.83203125" style="254" bestFit="1" customWidth="1"/>
    <col min="11777" max="11777" width="64.33203125" style="254" bestFit="1" customWidth="1"/>
    <col min="11778" max="11778" width="4.5" style="254" bestFit="1" customWidth="1"/>
    <col min="11779" max="11779" width="10.6640625" style="254" bestFit="1" customWidth="1"/>
    <col min="11780" max="11780" width="14.1640625" style="254" bestFit="1" customWidth="1"/>
    <col min="11781" max="11781" width="14.83203125" style="254" bestFit="1" customWidth="1"/>
    <col min="11782" max="11782" width="8.5" style="254" bestFit="1" customWidth="1"/>
    <col min="11783" max="11783" width="13" style="254" bestFit="1" customWidth="1"/>
    <col min="11784" max="11787" width="0" style="254" hidden="1" customWidth="1"/>
    <col min="11788" max="12030" width="11.6640625" style="254"/>
    <col min="12031" max="12031" width="5.33203125" style="254" bestFit="1" customWidth="1"/>
    <col min="12032" max="12032" width="12.83203125" style="254" bestFit="1" customWidth="1"/>
    <col min="12033" max="12033" width="64.33203125" style="254" bestFit="1" customWidth="1"/>
    <col min="12034" max="12034" width="4.5" style="254" bestFit="1" customWidth="1"/>
    <col min="12035" max="12035" width="10.6640625" style="254" bestFit="1" customWidth="1"/>
    <col min="12036" max="12036" width="14.1640625" style="254" bestFit="1" customWidth="1"/>
    <col min="12037" max="12037" width="14.83203125" style="254" bestFit="1" customWidth="1"/>
    <col min="12038" max="12038" width="8.5" style="254" bestFit="1" customWidth="1"/>
    <col min="12039" max="12039" width="13" style="254" bestFit="1" customWidth="1"/>
    <col min="12040" max="12043" width="0" style="254" hidden="1" customWidth="1"/>
    <col min="12044" max="12286" width="11.6640625" style="254"/>
    <col min="12287" max="12287" width="5.33203125" style="254" bestFit="1" customWidth="1"/>
    <col min="12288" max="12288" width="12.83203125" style="254" bestFit="1" customWidth="1"/>
    <col min="12289" max="12289" width="64.33203125" style="254" bestFit="1" customWidth="1"/>
    <col min="12290" max="12290" width="4.5" style="254" bestFit="1" customWidth="1"/>
    <col min="12291" max="12291" width="10.6640625" style="254" bestFit="1" customWidth="1"/>
    <col min="12292" max="12292" width="14.1640625" style="254" bestFit="1" customWidth="1"/>
    <col min="12293" max="12293" width="14.83203125" style="254" bestFit="1" customWidth="1"/>
    <col min="12294" max="12294" width="8.5" style="254" bestFit="1" customWidth="1"/>
    <col min="12295" max="12295" width="13" style="254" bestFit="1" customWidth="1"/>
    <col min="12296" max="12299" width="0" style="254" hidden="1" customWidth="1"/>
    <col min="12300" max="12542" width="11.6640625" style="254"/>
    <col min="12543" max="12543" width="5.33203125" style="254" bestFit="1" customWidth="1"/>
    <col min="12544" max="12544" width="12.83203125" style="254" bestFit="1" customWidth="1"/>
    <col min="12545" max="12545" width="64.33203125" style="254" bestFit="1" customWidth="1"/>
    <col min="12546" max="12546" width="4.5" style="254" bestFit="1" customWidth="1"/>
    <col min="12547" max="12547" width="10.6640625" style="254" bestFit="1" customWidth="1"/>
    <col min="12548" max="12548" width="14.1640625" style="254" bestFit="1" customWidth="1"/>
    <col min="12549" max="12549" width="14.83203125" style="254" bestFit="1" customWidth="1"/>
    <col min="12550" max="12550" width="8.5" style="254" bestFit="1" customWidth="1"/>
    <col min="12551" max="12551" width="13" style="254" bestFit="1" customWidth="1"/>
    <col min="12552" max="12555" width="0" style="254" hidden="1" customWidth="1"/>
    <col min="12556" max="12798" width="11.6640625" style="254"/>
    <col min="12799" max="12799" width="5.33203125" style="254" bestFit="1" customWidth="1"/>
    <col min="12800" max="12800" width="12.83203125" style="254" bestFit="1" customWidth="1"/>
    <col min="12801" max="12801" width="64.33203125" style="254" bestFit="1" customWidth="1"/>
    <col min="12802" max="12802" width="4.5" style="254" bestFit="1" customWidth="1"/>
    <col min="12803" max="12803" width="10.6640625" style="254" bestFit="1" customWidth="1"/>
    <col min="12804" max="12804" width="14.1640625" style="254" bestFit="1" customWidth="1"/>
    <col min="12805" max="12805" width="14.83203125" style="254" bestFit="1" customWidth="1"/>
    <col min="12806" max="12806" width="8.5" style="254" bestFit="1" customWidth="1"/>
    <col min="12807" max="12807" width="13" style="254" bestFit="1" customWidth="1"/>
    <col min="12808" max="12811" width="0" style="254" hidden="1" customWidth="1"/>
    <col min="12812" max="13054" width="11.6640625" style="254"/>
    <col min="13055" max="13055" width="5.33203125" style="254" bestFit="1" customWidth="1"/>
    <col min="13056" max="13056" width="12.83203125" style="254" bestFit="1" customWidth="1"/>
    <col min="13057" max="13057" width="64.33203125" style="254" bestFit="1" customWidth="1"/>
    <col min="13058" max="13058" width="4.5" style="254" bestFit="1" customWidth="1"/>
    <col min="13059" max="13059" width="10.6640625" style="254" bestFit="1" customWidth="1"/>
    <col min="13060" max="13060" width="14.1640625" style="254" bestFit="1" customWidth="1"/>
    <col min="13061" max="13061" width="14.83203125" style="254" bestFit="1" customWidth="1"/>
    <col min="13062" max="13062" width="8.5" style="254" bestFit="1" customWidth="1"/>
    <col min="13063" max="13063" width="13" style="254" bestFit="1" customWidth="1"/>
    <col min="13064" max="13067" width="0" style="254" hidden="1" customWidth="1"/>
    <col min="13068" max="13310" width="11.6640625" style="254"/>
    <col min="13311" max="13311" width="5.33203125" style="254" bestFit="1" customWidth="1"/>
    <col min="13312" max="13312" width="12.83203125" style="254" bestFit="1" customWidth="1"/>
    <col min="13313" max="13313" width="64.33203125" style="254" bestFit="1" customWidth="1"/>
    <col min="13314" max="13314" width="4.5" style="254" bestFit="1" customWidth="1"/>
    <col min="13315" max="13315" width="10.6640625" style="254" bestFit="1" customWidth="1"/>
    <col min="13316" max="13316" width="14.1640625" style="254" bestFit="1" customWidth="1"/>
    <col min="13317" max="13317" width="14.83203125" style="254" bestFit="1" customWidth="1"/>
    <col min="13318" max="13318" width="8.5" style="254" bestFit="1" customWidth="1"/>
    <col min="13319" max="13319" width="13" style="254" bestFit="1" customWidth="1"/>
    <col min="13320" max="13323" width="0" style="254" hidden="1" customWidth="1"/>
    <col min="13324" max="13566" width="11.6640625" style="254"/>
    <col min="13567" max="13567" width="5.33203125" style="254" bestFit="1" customWidth="1"/>
    <col min="13568" max="13568" width="12.83203125" style="254" bestFit="1" customWidth="1"/>
    <col min="13569" max="13569" width="64.33203125" style="254" bestFit="1" customWidth="1"/>
    <col min="13570" max="13570" width="4.5" style="254" bestFit="1" customWidth="1"/>
    <col min="13571" max="13571" width="10.6640625" style="254" bestFit="1" customWidth="1"/>
    <col min="13572" max="13572" width="14.1640625" style="254" bestFit="1" customWidth="1"/>
    <col min="13573" max="13573" width="14.83203125" style="254" bestFit="1" customWidth="1"/>
    <col min="13574" max="13574" width="8.5" style="254" bestFit="1" customWidth="1"/>
    <col min="13575" max="13575" width="13" style="254" bestFit="1" customWidth="1"/>
    <col min="13576" max="13579" width="0" style="254" hidden="1" customWidth="1"/>
    <col min="13580" max="13822" width="11.6640625" style="254"/>
    <col min="13823" max="13823" width="5.33203125" style="254" bestFit="1" customWidth="1"/>
    <col min="13824" max="13824" width="12.83203125" style="254" bestFit="1" customWidth="1"/>
    <col min="13825" max="13825" width="64.33203125" style="254" bestFit="1" customWidth="1"/>
    <col min="13826" max="13826" width="4.5" style="254" bestFit="1" customWidth="1"/>
    <col min="13827" max="13827" width="10.6640625" style="254" bestFit="1" customWidth="1"/>
    <col min="13828" max="13828" width="14.1640625" style="254" bestFit="1" customWidth="1"/>
    <col min="13829" max="13829" width="14.83203125" style="254" bestFit="1" customWidth="1"/>
    <col min="13830" max="13830" width="8.5" style="254" bestFit="1" customWidth="1"/>
    <col min="13831" max="13831" width="13" style="254" bestFit="1" customWidth="1"/>
    <col min="13832" max="13835" width="0" style="254" hidden="1" customWidth="1"/>
    <col min="13836" max="14078" width="11.6640625" style="254"/>
    <col min="14079" max="14079" width="5.33203125" style="254" bestFit="1" customWidth="1"/>
    <col min="14080" max="14080" width="12.83203125" style="254" bestFit="1" customWidth="1"/>
    <col min="14081" max="14081" width="64.33203125" style="254" bestFit="1" customWidth="1"/>
    <col min="14082" max="14082" width="4.5" style="254" bestFit="1" customWidth="1"/>
    <col min="14083" max="14083" width="10.6640625" style="254" bestFit="1" customWidth="1"/>
    <col min="14084" max="14084" width="14.1640625" style="254" bestFit="1" customWidth="1"/>
    <col min="14085" max="14085" width="14.83203125" style="254" bestFit="1" customWidth="1"/>
    <col min="14086" max="14086" width="8.5" style="254" bestFit="1" customWidth="1"/>
    <col min="14087" max="14087" width="13" style="254" bestFit="1" customWidth="1"/>
    <col min="14088" max="14091" width="0" style="254" hidden="1" customWidth="1"/>
    <col min="14092" max="14334" width="11.6640625" style="254"/>
    <col min="14335" max="14335" width="5.33203125" style="254" bestFit="1" customWidth="1"/>
    <col min="14336" max="14336" width="12.83203125" style="254" bestFit="1" customWidth="1"/>
    <col min="14337" max="14337" width="64.33203125" style="254" bestFit="1" customWidth="1"/>
    <col min="14338" max="14338" width="4.5" style="254" bestFit="1" customWidth="1"/>
    <col min="14339" max="14339" width="10.6640625" style="254" bestFit="1" customWidth="1"/>
    <col min="14340" max="14340" width="14.1640625" style="254" bestFit="1" customWidth="1"/>
    <col min="14341" max="14341" width="14.83203125" style="254" bestFit="1" customWidth="1"/>
    <col min="14342" max="14342" width="8.5" style="254" bestFit="1" customWidth="1"/>
    <col min="14343" max="14343" width="13" style="254" bestFit="1" customWidth="1"/>
    <col min="14344" max="14347" width="0" style="254" hidden="1" customWidth="1"/>
    <col min="14348" max="14590" width="11.6640625" style="254"/>
    <col min="14591" max="14591" width="5.33203125" style="254" bestFit="1" customWidth="1"/>
    <col min="14592" max="14592" width="12.83203125" style="254" bestFit="1" customWidth="1"/>
    <col min="14593" max="14593" width="64.33203125" style="254" bestFit="1" customWidth="1"/>
    <col min="14594" max="14594" width="4.5" style="254" bestFit="1" customWidth="1"/>
    <col min="14595" max="14595" width="10.6640625" style="254" bestFit="1" customWidth="1"/>
    <col min="14596" max="14596" width="14.1640625" style="254" bestFit="1" customWidth="1"/>
    <col min="14597" max="14597" width="14.83203125" style="254" bestFit="1" customWidth="1"/>
    <col min="14598" max="14598" width="8.5" style="254" bestFit="1" customWidth="1"/>
    <col min="14599" max="14599" width="13" style="254" bestFit="1" customWidth="1"/>
    <col min="14600" max="14603" width="0" style="254" hidden="1" customWidth="1"/>
    <col min="14604" max="14846" width="11.6640625" style="254"/>
    <col min="14847" max="14847" width="5.33203125" style="254" bestFit="1" customWidth="1"/>
    <col min="14848" max="14848" width="12.83203125" style="254" bestFit="1" customWidth="1"/>
    <col min="14849" max="14849" width="64.33203125" style="254" bestFit="1" customWidth="1"/>
    <col min="14850" max="14850" width="4.5" style="254" bestFit="1" customWidth="1"/>
    <col min="14851" max="14851" width="10.6640625" style="254" bestFit="1" customWidth="1"/>
    <col min="14852" max="14852" width="14.1640625" style="254" bestFit="1" customWidth="1"/>
    <col min="14853" max="14853" width="14.83203125" style="254" bestFit="1" customWidth="1"/>
    <col min="14854" max="14854" width="8.5" style="254" bestFit="1" customWidth="1"/>
    <col min="14855" max="14855" width="13" style="254" bestFit="1" customWidth="1"/>
    <col min="14856" max="14859" width="0" style="254" hidden="1" customWidth="1"/>
    <col min="14860" max="15102" width="11.6640625" style="254"/>
    <col min="15103" max="15103" width="5.33203125" style="254" bestFit="1" customWidth="1"/>
    <col min="15104" max="15104" width="12.83203125" style="254" bestFit="1" customWidth="1"/>
    <col min="15105" max="15105" width="64.33203125" style="254" bestFit="1" customWidth="1"/>
    <col min="15106" max="15106" width="4.5" style="254" bestFit="1" customWidth="1"/>
    <col min="15107" max="15107" width="10.6640625" style="254" bestFit="1" customWidth="1"/>
    <col min="15108" max="15108" width="14.1640625" style="254" bestFit="1" customWidth="1"/>
    <col min="15109" max="15109" width="14.83203125" style="254" bestFit="1" customWidth="1"/>
    <col min="15110" max="15110" width="8.5" style="254" bestFit="1" customWidth="1"/>
    <col min="15111" max="15111" width="13" style="254" bestFit="1" customWidth="1"/>
    <col min="15112" max="15115" width="0" style="254" hidden="1" customWidth="1"/>
    <col min="15116" max="15358" width="11.6640625" style="254"/>
    <col min="15359" max="15359" width="5.33203125" style="254" bestFit="1" customWidth="1"/>
    <col min="15360" max="15360" width="12.83203125" style="254" bestFit="1" customWidth="1"/>
    <col min="15361" max="15361" width="64.33203125" style="254" bestFit="1" customWidth="1"/>
    <col min="15362" max="15362" width="4.5" style="254" bestFit="1" customWidth="1"/>
    <col min="15363" max="15363" width="10.6640625" style="254" bestFit="1" customWidth="1"/>
    <col min="15364" max="15364" width="14.1640625" style="254" bestFit="1" customWidth="1"/>
    <col min="15365" max="15365" width="14.83203125" style="254" bestFit="1" customWidth="1"/>
    <col min="15366" max="15366" width="8.5" style="254" bestFit="1" customWidth="1"/>
    <col min="15367" max="15367" width="13" style="254" bestFit="1" customWidth="1"/>
    <col min="15368" max="15371" width="0" style="254" hidden="1" customWidth="1"/>
    <col min="15372" max="15614" width="11.6640625" style="254"/>
    <col min="15615" max="15615" width="5.33203125" style="254" bestFit="1" customWidth="1"/>
    <col min="15616" max="15616" width="12.83203125" style="254" bestFit="1" customWidth="1"/>
    <col min="15617" max="15617" width="64.33203125" style="254" bestFit="1" customWidth="1"/>
    <col min="15618" max="15618" width="4.5" style="254" bestFit="1" customWidth="1"/>
    <col min="15619" max="15619" width="10.6640625" style="254" bestFit="1" customWidth="1"/>
    <col min="15620" max="15620" width="14.1640625" style="254" bestFit="1" customWidth="1"/>
    <col min="15621" max="15621" width="14.83203125" style="254" bestFit="1" customWidth="1"/>
    <col min="15622" max="15622" width="8.5" style="254" bestFit="1" customWidth="1"/>
    <col min="15623" max="15623" width="13" style="254" bestFit="1" customWidth="1"/>
    <col min="15624" max="15627" width="0" style="254" hidden="1" customWidth="1"/>
    <col min="15628" max="15870" width="11.6640625" style="254"/>
    <col min="15871" max="15871" width="5.33203125" style="254" bestFit="1" customWidth="1"/>
    <col min="15872" max="15872" width="12.83203125" style="254" bestFit="1" customWidth="1"/>
    <col min="15873" max="15873" width="64.33203125" style="254" bestFit="1" customWidth="1"/>
    <col min="15874" max="15874" width="4.5" style="254" bestFit="1" customWidth="1"/>
    <col min="15875" max="15875" width="10.6640625" style="254" bestFit="1" customWidth="1"/>
    <col min="15876" max="15876" width="14.1640625" style="254" bestFit="1" customWidth="1"/>
    <col min="15877" max="15877" width="14.83203125" style="254" bestFit="1" customWidth="1"/>
    <col min="15878" max="15878" width="8.5" style="254" bestFit="1" customWidth="1"/>
    <col min="15879" max="15879" width="13" style="254" bestFit="1" customWidth="1"/>
    <col min="15880" max="15883" width="0" style="254" hidden="1" customWidth="1"/>
    <col min="15884" max="16126" width="11.6640625" style="254"/>
    <col min="16127" max="16127" width="5.33203125" style="254" bestFit="1" customWidth="1"/>
    <col min="16128" max="16128" width="12.83203125" style="254" bestFit="1" customWidth="1"/>
    <col min="16129" max="16129" width="64.33203125" style="254" bestFit="1" customWidth="1"/>
    <col min="16130" max="16130" width="4.5" style="254" bestFit="1" customWidth="1"/>
    <col min="16131" max="16131" width="10.6640625" style="254" bestFit="1" customWidth="1"/>
    <col min="16132" max="16132" width="14.1640625" style="254" bestFit="1" customWidth="1"/>
    <col min="16133" max="16133" width="14.83203125" style="254" bestFit="1" customWidth="1"/>
    <col min="16134" max="16134" width="8.5" style="254" bestFit="1" customWidth="1"/>
    <col min="16135" max="16135" width="13" style="254" bestFit="1" customWidth="1"/>
    <col min="16136" max="16139" width="0" style="254" hidden="1" customWidth="1"/>
    <col min="16140" max="16384" width="11.6640625" style="254"/>
  </cols>
  <sheetData>
    <row r="1" spans="1:14" x14ac:dyDescent="0.25">
      <c r="A1" s="251"/>
      <c r="B1" s="252" t="s">
        <v>20</v>
      </c>
      <c r="C1" s="251"/>
      <c r="D1" s="251"/>
      <c r="E1" s="251"/>
      <c r="F1" s="251"/>
      <c r="G1" s="288"/>
      <c r="H1" s="253"/>
      <c r="I1" s="251"/>
      <c r="J1" s="251"/>
      <c r="K1" s="251"/>
      <c r="L1" s="251"/>
      <c r="M1" s="251"/>
      <c r="N1" s="251"/>
    </row>
    <row r="2" spans="1:14" ht="18" x14ac:dyDescent="0.25">
      <c r="A2" s="251"/>
      <c r="B2" s="479" t="s">
        <v>547</v>
      </c>
      <c r="C2" s="480"/>
      <c r="D2" s="480"/>
      <c r="E2" s="480"/>
      <c r="F2" s="480"/>
      <c r="G2" s="480"/>
      <c r="H2" s="480"/>
      <c r="I2" s="251"/>
      <c r="J2" s="251"/>
      <c r="K2" s="251"/>
      <c r="L2" s="251"/>
      <c r="M2" s="251"/>
      <c r="N2" s="251"/>
    </row>
    <row r="3" spans="1:14" s="287" customFormat="1" ht="18.75" x14ac:dyDescent="0.3">
      <c r="A3" s="285"/>
      <c r="B3" s="284" t="s">
        <v>407</v>
      </c>
      <c r="C3" s="285"/>
      <c r="D3" s="285"/>
      <c r="E3" s="285"/>
      <c r="F3" s="285"/>
      <c r="G3" s="289"/>
      <c r="H3" s="286"/>
      <c r="I3" s="285"/>
      <c r="J3" s="285"/>
      <c r="K3" s="285"/>
      <c r="L3" s="285"/>
      <c r="M3" s="285"/>
      <c r="N3" s="285"/>
    </row>
    <row r="4" spans="1:14" s="287" customFormat="1" ht="18.75" x14ac:dyDescent="0.3">
      <c r="A4" s="285"/>
      <c r="B4" s="284"/>
      <c r="C4" s="285"/>
      <c r="D4" s="285"/>
      <c r="E4" s="285"/>
      <c r="F4" s="285"/>
      <c r="G4" s="289"/>
      <c r="H4" s="286"/>
      <c r="I4" s="285"/>
      <c r="J4" s="285"/>
      <c r="K4" s="285"/>
      <c r="L4" s="285"/>
      <c r="M4" s="285"/>
      <c r="N4" s="285"/>
    </row>
    <row r="5" spans="1:14" s="287" customFormat="1" ht="18.75" x14ac:dyDescent="0.3">
      <c r="A5" s="285"/>
      <c r="B5" s="284"/>
      <c r="C5" s="297" t="s">
        <v>515</v>
      </c>
      <c r="D5" s="285"/>
      <c r="E5" s="285"/>
      <c r="F5" s="285"/>
      <c r="G5" s="289">
        <f>SUM(G11+G39+G45+G73+G87)</f>
        <v>0</v>
      </c>
      <c r="H5" s="286"/>
      <c r="I5" s="285"/>
      <c r="J5" s="285"/>
      <c r="K5" s="285"/>
      <c r="L5" s="285"/>
      <c r="M5" s="285"/>
      <c r="N5" s="285"/>
    </row>
    <row r="6" spans="1:14" s="255" customFormat="1" ht="33.950000000000003" customHeight="1" x14ac:dyDescent="0.3">
      <c r="A6" s="255" t="s">
        <v>408</v>
      </c>
      <c r="G6" s="290"/>
      <c r="H6" s="256"/>
    </row>
    <row r="7" spans="1:14" x14ac:dyDescent="0.25">
      <c r="A7" s="257" t="s">
        <v>409</v>
      </c>
      <c r="B7" s="258" t="s">
        <v>410</v>
      </c>
      <c r="C7" s="257" t="s">
        <v>411</v>
      </c>
      <c r="D7" s="257" t="s">
        <v>412</v>
      </c>
      <c r="E7" s="259" t="s">
        <v>413</v>
      </c>
      <c r="F7" s="259" t="s">
        <v>414</v>
      </c>
      <c r="G7" s="291" t="s">
        <v>415</v>
      </c>
      <c r="H7" s="260" t="s">
        <v>39</v>
      </c>
      <c r="I7" s="254" t="s">
        <v>416</v>
      </c>
      <c r="J7" s="254" t="s">
        <v>417</v>
      </c>
      <c r="K7" s="254" t="s">
        <v>418</v>
      </c>
    </row>
    <row r="8" spans="1:14" s="261" customFormat="1" ht="20.100000000000001" customHeight="1" x14ac:dyDescent="0.25">
      <c r="A8" s="261" t="s">
        <v>419</v>
      </c>
      <c r="B8" s="262"/>
      <c r="E8" s="263"/>
      <c r="F8" s="263"/>
      <c r="G8" s="292"/>
      <c r="H8" s="264"/>
    </row>
    <row r="9" spans="1:14" x14ac:dyDescent="0.25">
      <c r="A9" s="254">
        <v>1</v>
      </c>
      <c r="B9" s="265">
        <v>722641</v>
      </c>
      <c r="C9" s="266" t="s">
        <v>554</v>
      </c>
      <c r="D9" s="266" t="s">
        <v>185</v>
      </c>
      <c r="E9" s="267">
        <v>1</v>
      </c>
      <c r="F9" s="267"/>
      <c r="G9" s="293">
        <f>SUM(E9*F9)</f>
        <v>0</v>
      </c>
      <c r="H9" s="268" t="s">
        <v>420</v>
      </c>
      <c r="I9" s="254" t="s">
        <v>421</v>
      </c>
      <c r="K9" s="266" t="s">
        <v>422</v>
      </c>
    </row>
    <row r="10" spans="1:14" x14ac:dyDescent="0.25">
      <c r="A10" s="269">
        <v>2</v>
      </c>
      <c r="B10" s="270">
        <v>0</v>
      </c>
      <c r="C10" s="271" t="s">
        <v>423</v>
      </c>
      <c r="D10" s="271" t="s">
        <v>185</v>
      </c>
      <c r="E10" s="272">
        <v>1</v>
      </c>
      <c r="F10" s="272"/>
      <c r="G10" s="294">
        <f>E10*F10</f>
        <v>0</v>
      </c>
      <c r="H10" s="273" t="s">
        <v>424</v>
      </c>
      <c r="I10" s="254" t="s">
        <v>421</v>
      </c>
      <c r="K10" s="266" t="s">
        <v>422</v>
      </c>
    </row>
    <row r="11" spans="1:14" s="274" customFormat="1" ht="14.25" x14ac:dyDescent="0.2">
      <c r="B11" s="275"/>
      <c r="C11" s="276" t="s">
        <v>425</v>
      </c>
      <c r="D11" s="276"/>
      <c r="E11" s="277"/>
      <c r="F11" s="277"/>
      <c r="G11" s="295">
        <f>SUM(G9:G10)</f>
        <v>0</v>
      </c>
      <c r="H11" s="278"/>
      <c r="K11" s="276" t="s">
        <v>422</v>
      </c>
    </row>
    <row r="12" spans="1:14" s="261" customFormat="1" ht="20.100000000000001" customHeight="1" x14ac:dyDescent="0.25">
      <c r="A12" s="261" t="s">
        <v>426</v>
      </c>
      <c r="B12" s="262"/>
      <c r="C12" s="279"/>
      <c r="D12" s="279"/>
      <c r="E12" s="263"/>
      <c r="F12" s="263"/>
      <c r="G12" s="292"/>
      <c r="H12" s="280"/>
      <c r="K12" s="279"/>
    </row>
    <row r="13" spans="1:14" x14ac:dyDescent="0.25">
      <c r="A13" s="254">
        <v>3</v>
      </c>
      <c r="B13" s="265">
        <v>101105</v>
      </c>
      <c r="C13" s="266" t="s">
        <v>427</v>
      </c>
      <c r="D13" s="266" t="s">
        <v>182</v>
      </c>
      <c r="E13" s="267">
        <v>12</v>
      </c>
      <c r="F13" s="267"/>
      <c r="G13" s="293">
        <f>SUM(E13*F13)</f>
        <v>0</v>
      </c>
      <c r="H13" s="268" t="s">
        <v>424</v>
      </c>
      <c r="I13" s="254" t="s">
        <v>421</v>
      </c>
      <c r="K13" s="266" t="s">
        <v>428</v>
      </c>
    </row>
    <row r="14" spans="1:14" x14ac:dyDescent="0.25">
      <c r="A14" s="254">
        <v>4</v>
      </c>
      <c r="B14" s="265">
        <v>101106</v>
      </c>
      <c r="C14" s="266" t="s">
        <v>429</v>
      </c>
      <c r="D14" s="266" t="s">
        <v>182</v>
      </c>
      <c r="E14" s="267">
        <v>20</v>
      </c>
      <c r="F14" s="267"/>
      <c r="G14" s="293">
        <f t="shared" ref="G14:G38" si="0">SUM(E14*F14)</f>
        <v>0</v>
      </c>
      <c r="H14" s="268" t="s">
        <v>424</v>
      </c>
      <c r="I14" s="254" t="s">
        <v>421</v>
      </c>
      <c r="K14" s="266" t="s">
        <v>428</v>
      </c>
    </row>
    <row r="15" spans="1:14" x14ac:dyDescent="0.25">
      <c r="A15" s="254">
        <v>5</v>
      </c>
      <c r="B15" s="265">
        <v>101308</v>
      </c>
      <c r="C15" s="266" t="s">
        <v>430</v>
      </c>
      <c r="D15" s="266" t="s">
        <v>182</v>
      </c>
      <c r="E15" s="267">
        <v>2</v>
      </c>
      <c r="F15" s="267"/>
      <c r="G15" s="293">
        <f t="shared" si="0"/>
        <v>0</v>
      </c>
      <c r="H15" s="268" t="s">
        <v>424</v>
      </c>
      <c r="I15" s="254" t="s">
        <v>421</v>
      </c>
      <c r="K15" s="266" t="s">
        <v>428</v>
      </c>
    </row>
    <row r="16" spans="1:14" x14ac:dyDescent="0.25">
      <c r="A16" s="254">
        <v>6</v>
      </c>
      <c r="B16" s="265">
        <v>101209</v>
      </c>
      <c r="C16" s="266" t="s">
        <v>431</v>
      </c>
      <c r="D16" s="266" t="s">
        <v>182</v>
      </c>
      <c r="E16" s="267">
        <v>46</v>
      </c>
      <c r="F16" s="267"/>
      <c r="G16" s="293">
        <f t="shared" si="0"/>
        <v>0</v>
      </c>
      <c r="H16" s="268" t="s">
        <v>424</v>
      </c>
      <c r="I16" s="254" t="s">
        <v>421</v>
      </c>
      <c r="K16" s="266" t="s">
        <v>428</v>
      </c>
    </row>
    <row r="17" spans="1:11" x14ac:dyDescent="0.25">
      <c r="A17" s="254">
        <v>7</v>
      </c>
      <c r="B17" s="265">
        <v>171108</v>
      </c>
      <c r="C17" s="266" t="s">
        <v>432</v>
      </c>
      <c r="D17" s="266" t="s">
        <v>182</v>
      </c>
      <c r="E17" s="267">
        <v>12</v>
      </c>
      <c r="F17" s="267"/>
      <c r="G17" s="293">
        <f t="shared" si="0"/>
        <v>0</v>
      </c>
      <c r="H17" s="268" t="s">
        <v>424</v>
      </c>
      <c r="I17" s="254" t="s">
        <v>421</v>
      </c>
      <c r="K17" s="266" t="s">
        <v>428</v>
      </c>
    </row>
    <row r="18" spans="1:11" x14ac:dyDescent="0.25">
      <c r="A18" s="254">
        <v>8</v>
      </c>
      <c r="B18" s="265">
        <v>191408</v>
      </c>
      <c r="C18" s="266" t="s">
        <v>433</v>
      </c>
      <c r="D18" s="266" t="s">
        <v>185</v>
      </c>
      <c r="E18" s="267">
        <v>3</v>
      </c>
      <c r="F18" s="267"/>
      <c r="G18" s="293">
        <f t="shared" si="0"/>
        <v>0</v>
      </c>
      <c r="H18" s="268" t="s">
        <v>424</v>
      </c>
      <c r="I18" s="254" t="s">
        <v>421</v>
      </c>
      <c r="K18" s="266" t="s">
        <v>428</v>
      </c>
    </row>
    <row r="19" spans="1:11" x14ac:dyDescent="0.25">
      <c r="A19" s="254">
        <v>9</v>
      </c>
      <c r="B19" s="265">
        <v>190108</v>
      </c>
      <c r="C19" s="266" t="s">
        <v>434</v>
      </c>
      <c r="D19" s="266" t="s">
        <v>185</v>
      </c>
      <c r="E19" s="267">
        <v>9</v>
      </c>
      <c r="F19" s="267"/>
      <c r="G19" s="293">
        <f t="shared" si="0"/>
        <v>0</v>
      </c>
      <c r="H19" s="268" t="s">
        <v>424</v>
      </c>
      <c r="K19" s="266" t="s">
        <v>428</v>
      </c>
    </row>
    <row r="20" spans="1:11" x14ac:dyDescent="0.25">
      <c r="A20" s="254">
        <v>10</v>
      </c>
      <c r="B20" s="265">
        <v>125</v>
      </c>
      <c r="C20" s="266" t="s">
        <v>435</v>
      </c>
      <c r="D20" s="266" t="s">
        <v>182</v>
      </c>
      <c r="E20" s="267">
        <v>0.2</v>
      </c>
      <c r="F20" s="267"/>
      <c r="G20" s="293">
        <f t="shared" si="0"/>
        <v>0</v>
      </c>
      <c r="H20" s="268" t="s">
        <v>424</v>
      </c>
      <c r="K20" s="266" t="s">
        <v>428</v>
      </c>
    </row>
    <row r="21" spans="1:11" x14ac:dyDescent="0.25">
      <c r="A21" s="254">
        <v>11</v>
      </c>
      <c r="B21" s="265">
        <v>192309</v>
      </c>
      <c r="C21" s="266" t="s">
        <v>436</v>
      </c>
      <c r="D21" s="266" t="s">
        <v>185</v>
      </c>
      <c r="E21" s="267">
        <v>2</v>
      </c>
      <c r="F21" s="267"/>
      <c r="G21" s="293">
        <f t="shared" si="0"/>
        <v>0</v>
      </c>
      <c r="H21" s="268" t="s">
        <v>424</v>
      </c>
      <c r="I21" s="254" t="s">
        <v>421</v>
      </c>
      <c r="K21" s="266" t="s">
        <v>428</v>
      </c>
    </row>
    <row r="22" spans="1:11" x14ac:dyDescent="0.25">
      <c r="A22" s="254">
        <v>12</v>
      </c>
      <c r="B22" s="265">
        <v>190109</v>
      </c>
      <c r="C22" s="266" t="s">
        <v>437</v>
      </c>
      <c r="D22" s="266" t="s">
        <v>185</v>
      </c>
      <c r="E22" s="267">
        <v>8</v>
      </c>
      <c r="F22" s="267"/>
      <c r="G22" s="293">
        <f t="shared" si="0"/>
        <v>0</v>
      </c>
      <c r="H22" s="268" t="s">
        <v>424</v>
      </c>
      <c r="K22" s="266" t="s">
        <v>428</v>
      </c>
    </row>
    <row r="23" spans="1:11" x14ac:dyDescent="0.25">
      <c r="A23" s="254">
        <v>13</v>
      </c>
      <c r="B23" s="265">
        <v>295001</v>
      </c>
      <c r="C23" s="266" t="s">
        <v>438</v>
      </c>
      <c r="D23" s="266" t="s">
        <v>182</v>
      </c>
      <c r="E23" s="267">
        <v>58</v>
      </c>
      <c r="F23" s="267"/>
      <c r="G23" s="293">
        <f t="shared" si="0"/>
        <v>0</v>
      </c>
      <c r="H23" s="268" t="s">
        <v>424</v>
      </c>
      <c r="I23" s="254" t="s">
        <v>421</v>
      </c>
      <c r="K23" s="266" t="s">
        <v>428</v>
      </c>
    </row>
    <row r="24" spans="1:11" x14ac:dyDescent="0.25">
      <c r="A24" s="254">
        <v>14</v>
      </c>
      <c r="B24" s="265">
        <v>295011</v>
      </c>
      <c r="C24" s="266" t="s">
        <v>439</v>
      </c>
      <c r="D24" s="266" t="s">
        <v>182</v>
      </c>
      <c r="E24" s="267">
        <v>10</v>
      </c>
      <c r="F24" s="267"/>
      <c r="G24" s="293">
        <f t="shared" si="0"/>
        <v>0</v>
      </c>
      <c r="H24" s="268" t="s">
        <v>424</v>
      </c>
      <c r="I24" s="254" t="s">
        <v>421</v>
      </c>
      <c r="K24" s="266" t="s">
        <v>428</v>
      </c>
    </row>
    <row r="25" spans="1:11" x14ac:dyDescent="0.25">
      <c r="A25" s="254">
        <v>15</v>
      </c>
      <c r="B25" s="265">
        <v>295011</v>
      </c>
      <c r="C25" s="266" t="s">
        <v>439</v>
      </c>
      <c r="D25" s="266" t="s">
        <v>182</v>
      </c>
      <c r="E25" s="267">
        <v>15</v>
      </c>
      <c r="F25" s="267"/>
      <c r="G25" s="293">
        <f t="shared" si="0"/>
        <v>0</v>
      </c>
      <c r="H25" s="268" t="s">
        <v>424</v>
      </c>
      <c r="I25" s="254" t="s">
        <v>421</v>
      </c>
      <c r="K25" s="266" t="s">
        <v>428</v>
      </c>
    </row>
    <row r="26" spans="1:11" x14ac:dyDescent="0.25">
      <c r="A26" s="254">
        <v>16</v>
      </c>
      <c r="B26" s="265">
        <v>199096</v>
      </c>
      <c r="C26" s="266" t="s">
        <v>440</v>
      </c>
      <c r="D26" s="266" t="s">
        <v>185</v>
      </c>
      <c r="E26" s="267">
        <v>1</v>
      </c>
      <c r="F26" s="267"/>
      <c r="G26" s="293">
        <f t="shared" si="0"/>
        <v>0</v>
      </c>
      <c r="H26" s="268" t="s">
        <v>424</v>
      </c>
      <c r="I26" s="254" t="s">
        <v>421</v>
      </c>
      <c r="K26" s="266" t="s">
        <v>428</v>
      </c>
    </row>
    <row r="27" spans="1:11" x14ac:dyDescent="0.25">
      <c r="A27" s="254">
        <v>17</v>
      </c>
      <c r="B27" s="265">
        <v>313123</v>
      </c>
      <c r="C27" s="266" t="s">
        <v>441</v>
      </c>
      <c r="D27" s="266" t="s">
        <v>185</v>
      </c>
      <c r="E27" s="267">
        <v>2</v>
      </c>
      <c r="F27" s="267"/>
      <c r="G27" s="293">
        <f t="shared" si="0"/>
        <v>0</v>
      </c>
      <c r="H27" s="268" t="s">
        <v>424</v>
      </c>
      <c r="I27" s="254" t="s">
        <v>421</v>
      </c>
      <c r="K27" s="266" t="s">
        <v>428</v>
      </c>
    </row>
    <row r="28" spans="1:11" x14ac:dyDescent="0.25">
      <c r="A28" s="254">
        <v>18</v>
      </c>
      <c r="B28" s="265">
        <v>313121</v>
      </c>
      <c r="C28" s="266" t="s">
        <v>442</v>
      </c>
      <c r="D28" s="266" t="s">
        <v>185</v>
      </c>
      <c r="E28" s="267">
        <v>1</v>
      </c>
      <c r="F28" s="267"/>
      <c r="G28" s="293">
        <f t="shared" si="0"/>
        <v>0</v>
      </c>
      <c r="H28" s="268" t="s">
        <v>424</v>
      </c>
      <c r="I28" s="254" t="s">
        <v>421</v>
      </c>
      <c r="K28" s="266" t="s">
        <v>428</v>
      </c>
    </row>
    <row r="29" spans="1:11" x14ac:dyDescent="0.25">
      <c r="A29" s="254">
        <v>19</v>
      </c>
      <c r="B29" s="265">
        <v>333021</v>
      </c>
      <c r="C29" s="266" t="s">
        <v>443</v>
      </c>
      <c r="D29" s="266" t="s">
        <v>182</v>
      </c>
      <c r="E29" s="267">
        <v>10</v>
      </c>
      <c r="F29" s="267"/>
      <c r="G29" s="293">
        <f t="shared" si="0"/>
        <v>0</v>
      </c>
      <c r="H29" s="268" t="s">
        <v>424</v>
      </c>
      <c r="I29" s="254" t="s">
        <v>421</v>
      </c>
      <c r="K29" s="266" t="s">
        <v>428</v>
      </c>
    </row>
    <row r="30" spans="1:11" x14ac:dyDescent="0.25">
      <c r="A30" s="254">
        <v>20</v>
      </c>
      <c r="B30" s="265">
        <v>333041</v>
      </c>
      <c r="C30" s="266" t="s">
        <v>444</v>
      </c>
      <c r="D30" s="266" t="s">
        <v>182</v>
      </c>
      <c r="E30" s="267">
        <v>6</v>
      </c>
      <c r="F30" s="267"/>
      <c r="G30" s="293">
        <f t="shared" si="0"/>
        <v>0</v>
      </c>
      <c r="H30" s="268" t="s">
        <v>424</v>
      </c>
      <c r="I30" s="254" t="s">
        <v>421</v>
      </c>
      <c r="K30" s="266" t="s">
        <v>428</v>
      </c>
    </row>
    <row r="31" spans="1:11" x14ac:dyDescent="0.25">
      <c r="A31" s="254">
        <v>21</v>
      </c>
      <c r="B31" s="265">
        <v>201</v>
      </c>
      <c r="C31" s="266" t="s">
        <v>445</v>
      </c>
      <c r="D31" s="266" t="s">
        <v>244</v>
      </c>
      <c r="E31" s="267">
        <v>4</v>
      </c>
      <c r="F31" s="267"/>
      <c r="G31" s="293">
        <f t="shared" si="0"/>
        <v>0</v>
      </c>
      <c r="H31" s="268" t="s">
        <v>424</v>
      </c>
      <c r="K31" s="266" t="s">
        <v>428</v>
      </c>
    </row>
    <row r="32" spans="1:11" x14ac:dyDescent="0.25">
      <c r="A32" s="254">
        <v>22</v>
      </c>
      <c r="B32" s="265">
        <v>432216</v>
      </c>
      <c r="C32" s="266" t="s">
        <v>446</v>
      </c>
      <c r="D32" s="266" t="s">
        <v>185</v>
      </c>
      <c r="E32" s="267">
        <v>1</v>
      </c>
      <c r="F32" s="267"/>
      <c r="G32" s="293">
        <f t="shared" si="0"/>
        <v>0</v>
      </c>
      <c r="H32" s="268" t="s">
        <v>424</v>
      </c>
      <c r="I32" s="254" t="s">
        <v>421</v>
      </c>
      <c r="K32" s="266" t="s">
        <v>428</v>
      </c>
    </row>
    <row r="33" spans="1:11" x14ac:dyDescent="0.25">
      <c r="A33" s="254">
        <v>23</v>
      </c>
      <c r="B33" s="265">
        <v>432232</v>
      </c>
      <c r="C33" s="266" t="s">
        <v>447</v>
      </c>
      <c r="D33" s="266" t="s">
        <v>185</v>
      </c>
      <c r="E33" s="267">
        <v>3</v>
      </c>
      <c r="F33" s="267"/>
      <c r="G33" s="293">
        <f t="shared" si="0"/>
        <v>0</v>
      </c>
      <c r="H33" s="268" t="s">
        <v>424</v>
      </c>
      <c r="I33" s="254" t="s">
        <v>421</v>
      </c>
      <c r="K33" s="266" t="s">
        <v>428</v>
      </c>
    </row>
    <row r="34" spans="1:11" x14ac:dyDescent="0.25">
      <c r="A34" s="254">
        <v>24</v>
      </c>
      <c r="B34" s="265">
        <v>612843169</v>
      </c>
      <c r="C34" s="266" t="s">
        <v>448</v>
      </c>
      <c r="D34" s="266" t="s">
        <v>185</v>
      </c>
      <c r="E34" s="267">
        <v>1</v>
      </c>
      <c r="F34" s="267"/>
      <c r="G34" s="293">
        <f t="shared" si="0"/>
        <v>0</v>
      </c>
      <c r="H34" s="268" t="s">
        <v>424</v>
      </c>
      <c r="I34" s="254" t="s">
        <v>421</v>
      </c>
      <c r="K34" s="266" t="s">
        <v>428</v>
      </c>
    </row>
    <row r="35" spans="1:11" x14ac:dyDescent="0.25">
      <c r="A35" s="254">
        <v>25</v>
      </c>
      <c r="B35" s="265">
        <v>420006</v>
      </c>
      <c r="C35" s="266" t="s">
        <v>449</v>
      </c>
      <c r="D35" s="266" t="s">
        <v>185</v>
      </c>
      <c r="E35" s="267">
        <v>1</v>
      </c>
      <c r="F35" s="267"/>
      <c r="G35" s="293">
        <f t="shared" si="0"/>
        <v>0</v>
      </c>
      <c r="H35" s="268" t="s">
        <v>424</v>
      </c>
      <c r="I35" s="254" t="s">
        <v>421</v>
      </c>
      <c r="K35" s="266" t="s">
        <v>428</v>
      </c>
    </row>
    <row r="36" spans="1:11" x14ac:dyDescent="0.25">
      <c r="A36" s="254">
        <v>26</v>
      </c>
      <c r="B36" s="265">
        <v>420091</v>
      </c>
      <c r="C36" s="266" t="s">
        <v>450</v>
      </c>
      <c r="D36" s="266" t="s">
        <v>185</v>
      </c>
      <c r="E36" s="267">
        <v>1</v>
      </c>
      <c r="F36" s="267"/>
      <c r="G36" s="293">
        <f t="shared" si="0"/>
        <v>0</v>
      </c>
      <c r="H36" s="268" t="s">
        <v>424</v>
      </c>
      <c r="K36" s="266" t="s">
        <v>428</v>
      </c>
    </row>
    <row r="37" spans="1:11" x14ac:dyDescent="0.25">
      <c r="A37" s="254">
        <v>27</v>
      </c>
      <c r="B37" s="265">
        <v>295413</v>
      </c>
      <c r="C37" s="266" t="s">
        <v>451</v>
      </c>
      <c r="D37" s="266" t="s">
        <v>185</v>
      </c>
      <c r="E37" s="267">
        <v>1</v>
      </c>
      <c r="F37" s="267"/>
      <c r="G37" s="293">
        <f t="shared" si="0"/>
        <v>0</v>
      </c>
      <c r="H37" s="268" t="s">
        <v>424</v>
      </c>
      <c r="I37" s="254" t="s">
        <v>421</v>
      </c>
      <c r="K37" s="266" t="s">
        <v>428</v>
      </c>
    </row>
    <row r="38" spans="1:11" x14ac:dyDescent="0.25">
      <c r="A38" s="269">
        <v>28</v>
      </c>
      <c r="B38" s="270">
        <v>902005</v>
      </c>
      <c r="C38" s="271" t="s">
        <v>452</v>
      </c>
      <c r="D38" s="271" t="s">
        <v>185</v>
      </c>
      <c r="E38" s="272">
        <v>7</v>
      </c>
      <c r="F38" s="267"/>
      <c r="G38" s="293">
        <f t="shared" si="0"/>
        <v>0</v>
      </c>
      <c r="H38" s="273" t="s">
        <v>424</v>
      </c>
      <c r="I38" s="254" t="s">
        <v>421</v>
      </c>
      <c r="K38" s="266" t="s">
        <v>428</v>
      </c>
    </row>
    <row r="39" spans="1:11" s="274" customFormat="1" ht="14.25" x14ac:dyDescent="0.2">
      <c r="B39" s="275"/>
      <c r="C39" s="276" t="s">
        <v>425</v>
      </c>
      <c r="D39" s="276"/>
      <c r="E39" s="277"/>
      <c r="F39" s="277"/>
      <c r="G39" s="295">
        <f>SUM(G13:G38)</f>
        <v>0</v>
      </c>
      <c r="H39" s="278"/>
      <c r="K39" s="276" t="s">
        <v>428</v>
      </c>
    </row>
    <row r="40" spans="1:11" s="261" customFormat="1" ht="20.100000000000001" customHeight="1" x14ac:dyDescent="0.25">
      <c r="A40" s="261" t="s">
        <v>453</v>
      </c>
      <c r="B40" s="262"/>
      <c r="C40" s="279"/>
      <c r="D40" s="279"/>
      <c r="E40" s="263"/>
      <c r="F40" s="263"/>
      <c r="G40" s="292"/>
      <c r="H40" s="280"/>
      <c r="K40" s="279"/>
    </row>
    <row r="41" spans="1:11" x14ac:dyDescent="0.25">
      <c r="A41" s="254">
        <v>29</v>
      </c>
      <c r="B41" s="265">
        <v>46133</v>
      </c>
      <c r="C41" s="266" t="s">
        <v>454</v>
      </c>
      <c r="D41" s="266" t="s">
        <v>148</v>
      </c>
      <c r="E41" s="267">
        <v>4.32</v>
      </c>
      <c r="F41" s="267"/>
      <c r="G41" s="293">
        <f t="shared" ref="G41:G44" si="1">SUM(E41*F41)</f>
        <v>0</v>
      </c>
      <c r="H41" s="268" t="s">
        <v>424</v>
      </c>
      <c r="K41" s="266" t="s">
        <v>455</v>
      </c>
    </row>
    <row r="42" spans="1:11" x14ac:dyDescent="0.25">
      <c r="A42" s="254">
        <v>30</v>
      </c>
      <c r="B42" s="265">
        <v>46383</v>
      </c>
      <c r="C42" s="266" t="s">
        <v>456</v>
      </c>
      <c r="D42" s="266" t="s">
        <v>182</v>
      </c>
      <c r="E42" s="267">
        <v>42</v>
      </c>
      <c r="F42" s="267"/>
      <c r="G42" s="293">
        <f t="shared" si="1"/>
        <v>0</v>
      </c>
      <c r="H42" s="268" t="s">
        <v>424</v>
      </c>
      <c r="K42" s="266" t="s">
        <v>455</v>
      </c>
    </row>
    <row r="43" spans="1:11" x14ac:dyDescent="0.25">
      <c r="A43" s="254">
        <v>31</v>
      </c>
      <c r="B43" s="265">
        <v>46514</v>
      </c>
      <c r="C43" s="266" t="s">
        <v>457</v>
      </c>
      <c r="D43" s="266" t="s">
        <v>182</v>
      </c>
      <c r="E43" s="267">
        <v>42</v>
      </c>
      <c r="F43" s="267"/>
      <c r="G43" s="293">
        <f t="shared" si="1"/>
        <v>0</v>
      </c>
      <c r="H43" s="268" t="s">
        <v>424</v>
      </c>
      <c r="K43" s="266" t="s">
        <v>455</v>
      </c>
    </row>
    <row r="44" spans="1:11" x14ac:dyDescent="0.25">
      <c r="A44" s="269">
        <v>32</v>
      </c>
      <c r="B44" s="270">
        <v>46524</v>
      </c>
      <c r="C44" s="271" t="s">
        <v>458</v>
      </c>
      <c r="D44" s="271" t="s">
        <v>185</v>
      </c>
      <c r="E44" s="272">
        <v>7</v>
      </c>
      <c r="F44" s="267"/>
      <c r="G44" s="293">
        <f t="shared" si="1"/>
        <v>0</v>
      </c>
      <c r="H44" s="273" t="s">
        <v>424</v>
      </c>
      <c r="K44" s="266" t="s">
        <v>455</v>
      </c>
    </row>
    <row r="45" spans="1:11" s="274" customFormat="1" ht="14.25" x14ac:dyDescent="0.2">
      <c r="B45" s="275"/>
      <c r="C45" s="276" t="s">
        <v>425</v>
      </c>
      <c r="D45" s="276"/>
      <c r="E45" s="277"/>
      <c r="F45" s="277"/>
      <c r="G45" s="295">
        <f>SUM(G41:G44)</f>
        <v>0</v>
      </c>
      <c r="H45" s="278"/>
      <c r="K45" s="276" t="s">
        <v>455</v>
      </c>
    </row>
    <row r="46" spans="1:11" s="261" customFormat="1" ht="20.100000000000001" customHeight="1" x14ac:dyDescent="0.25">
      <c r="A46" s="261" t="s">
        <v>459</v>
      </c>
      <c r="B46" s="262"/>
      <c r="C46" s="279"/>
      <c r="D46" s="279"/>
      <c r="E46" s="263"/>
      <c r="F46" s="263"/>
      <c r="G46" s="292"/>
      <c r="H46" s="280"/>
      <c r="K46" s="279"/>
    </row>
    <row r="47" spans="1:11" x14ac:dyDescent="0.25">
      <c r="A47" s="254">
        <v>33</v>
      </c>
      <c r="B47" s="265">
        <v>210810008</v>
      </c>
      <c r="C47" s="266" t="s">
        <v>460</v>
      </c>
      <c r="D47" s="266" t="s">
        <v>182</v>
      </c>
      <c r="E47" s="267">
        <v>12</v>
      </c>
      <c r="F47" s="267"/>
      <c r="G47" s="293">
        <f t="shared" ref="G47:G72" si="2">SUM(E47*F47)</f>
        <v>0</v>
      </c>
      <c r="H47" s="268" t="s">
        <v>424</v>
      </c>
      <c r="K47" s="266" t="s">
        <v>461</v>
      </c>
    </row>
    <row r="48" spans="1:11" x14ac:dyDescent="0.25">
      <c r="A48" s="254">
        <v>34</v>
      </c>
      <c r="B48" s="265">
        <v>210810008</v>
      </c>
      <c r="C48" s="266" t="s">
        <v>460</v>
      </c>
      <c r="D48" s="266" t="s">
        <v>182</v>
      </c>
      <c r="E48" s="267">
        <v>20</v>
      </c>
      <c r="F48" s="267"/>
      <c r="G48" s="293">
        <f t="shared" si="2"/>
        <v>0</v>
      </c>
      <c r="H48" s="268" t="s">
        <v>424</v>
      </c>
      <c r="K48" s="266" t="s">
        <v>461</v>
      </c>
    </row>
    <row r="49" spans="1:11" x14ac:dyDescent="0.25">
      <c r="A49" s="254">
        <v>35</v>
      </c>
      <c r="B49" s="265">
        <v>210810012</v>
      </c>
      <c r="C49" s="266" t="s">
        <v>462</v>
      </c>
      <c r="D49" s="266" t="s">
        <v>182</v>
      </c>
      <c r="E49" s="267">
        <v>2</v>
      </c>
      <c r="F49" s="267"/>
      <c r="G49" s="293">
        <f t="shared" si="2"/>
        <v>0</v>
      </c>
      <c r="H49" s="268" t="s">
        <v>424</v>
      </c>
      <c r="K49" s="266" t="s">
        <v>461</v>
      </c>
    </row>
    <row r="50" spans="1:11" x14ac:dyDescent="0.25">
      <c r="A50" s="254">
        <v>36</v>
      </c>
      <c r="B50" s="265">
        <v>210810013</v>
      </c>
      <c r="C50" s="266" t="s">
        <v>463</v>
      </c>
      <c r="D50" s="266" t="s">
        <v>182</v>
      </c>
      <c r="E50" s="267">
        <v>46</v>
      </c>
      <c r="F50" s="267"/>
      <c r="G50" s="293">
        <f t="shared" si="2"/>
        <v>0</v>
      </c>
      <c r="H50" s="268" t="s">
        <v>424</v>
      </c>
      <c r="K50" s="266" t="s">
        <v>461</v>
      </c>
    </row>
    <row r="51" spans="1:11" x14ac:dyDescent="0.25">
      <c r="A51" s="254">
        <v>37</v>
      </c>
      <c r="B51" s="265">
        <v>210800831</v>
      </c>
      <c r="C51" s="266" t="s">
        <v>464</v>
      </c>
      <c r="D51" s="266" t="s">
        <v>182</v>
      </c>
      <c r="E51" s="267">
        <v>12</v>
      </c>
      <c r="F51" s="267"/>
      <c r="G51" s="293">
        <f t="shared" si="2"/>
        <v>0</v>
      </c>
      <c r="H51" s="268" t="s">
        <v>424</v>
      </c>
      <c r="K51" s="266" t="s">
        <v>461</v>
      </c>
    </row>
    <row r="52" spans="1:11" x14ac:dyDescent="0.25">
      <c r="A52" s="254">
        <v>38</v>
      </c>
      <c r="B52" s="265">
        <v>210100001</v>
      </c>
      <c r="C52" s="266" t="s">
        <v>465</v>
      </c>
      <c r="D52" s="266" t="s">
        <v>185</v>
      </c>
      <c r="E52" s="267">
        <v>9</v>
      </c>
      <c r="F52" s="267"/>
      <c r="G52" s="293">
        <f t="shared" si="2"/>
        <v>0</v>
      </c>
      <c r="H52" s="268" t="s">
        <v>424</v>
      </c>
      <c r="I52" s="254" t="s">
        <v>421</v>
      </c>
      <c r="K52" s="266" t="s">
        <v>461</v>
      </c>
    </row>
    <row r="53" spans="1:11" x14ac:dyDescent="0.25">
      <c r="A53" s="254">
        <v>39</v>
      </c>
      <c r="B53" s="265">
        <v>210100002</v>
      </c>
      <c r="C53" s="266" t="s">
        <v>466</v>
      </c>
      <c r="D53" s="266" t="s">
        <v>185</v>
      </c>
      <c r="E53" s="267">
        <v>12</v>
      </c>
      <c r="F53" s="267"/>
      <c r="G53" s="293">
        <f t="shared" si="2"/>
        <v>0</v>
      </c>
      <c r="H53" s="268" t="s">
        <v>424</v>
      </c>
      <c r="I53" s="254" t="s">
        <v>421</v>
      </c>
      <c r="K53" s="266" t="s">
        <v>461</v>
      </c>
    </row>
    <row r="54" spans="1:11" x14ac:dyDescent="0.25">
      <c r="A54" s="254">
        <v>40</v>
      </c>
      <c r="B54" s="265">
        <v>210100003</v>
      </c>
      <c r="C54" s="266" t="s">
        <v>467</v>
      </c>
      <c r="D54" s="266" t="s">
        <v>185</v>
      </c>
      <c r="E54" s="267">
        <v>8</v>
      </c>
      <c r="F54" s="267"/>
      <c r="G54" s="293">
        <f t="shared" si="2"/>
        <v>0</v>
      </c>
      <c r="H54" s="268" t="s">
        <v>424</v>
      </c>
      <c r="I54" s="254" t="s">
        <v>421</v>
      </c>
      <c r="K54" s="266" t="s">
        <v>461</v>
      </c>
    </row>
    <row r="55" spans="1:11" x14ac:dyDescent="0.25">
      <c r="A55" s="254">
        <v>41</v>
      </c>
      <c r="B55" s="265">
        <v>210100251</v>
      </c>
      <c r="C55" s="266" t="s">
        <v>468</v>
      </c>
      <c r="D55" s="266" t="s">
        <v>185</v>
      </c>
      <c r="E55" s="267">
        <v>3</v>
      </c>
      <c r="F55" s="267"/>
      <c r="G55" s="293">
        <f t="shared" si="2"/>
        <v>0</v>
      </c>
      <c r="H55" s="268" t="s">
        <v>424</v>
      </c>
      <c r="K55" s="266" t="s">
        <v>461</v>
      </c>
    </row>
    <row r="56" spans="1:11" x14ac:dyDescent="0.25">
      <c r="A56" s="254">
        <v>42</v>
      </c>
      <c r="B56" s="265">
        <v>210100259</v>
      </c>
      <c r="C56" s="266" t="s">
        <v>469</v>
      </c>
      <c r="D56" s="266" t="s">
        <v>185</v>
      </c>
      <c r="E56" s="267">
        <v>2</v>
      </c>
      <c r="F56" s="267"/>
      <c r="G56" s="293">
        <f t="shared" si="2"/>
        <v>0</v>
      </c>
      <c r="H56" s="268" t="s">
        <v>424</v>
      </c>
      <c r="I56" s="254" t="s">
        <v>421</v>
      </c>
      <c r="K56" s="266" t="s">
        <v>461</v>
      </c>
    </row>
    <row r="57" spans="1:11" x14ac:dyDescent="0.25">
      <c r="A57" s="254">
        <v>43</v>
      </c>
      <c r="B57" s="265">
        <v>210100641</v>
      </c>
      <c r="C57" s="266" t="s">
        <v>470</v>
      </c>
      <c r="D57" s="266" t="s">
        <v>185</v>
      </c>
      <c r="E57" s="267">
        <v>2</v>
      </c>
      <c r="F57" s="267"/>
      <c r="G57" s="293">
        <f t="shared" si="2"/>
        <v>0</v>
      </c>
      <c r="H57" s="268" t="s">
        <v>424</v>
      </c>
      <c r="K57" s="266" t="s">
        <v>461</v>
      </c>
    </row>
    <row r="58" spans="1:11" x14ac:dyDescent="0.25">
      <c r="A58" s="254">
        <v>44</v>
      </c>
      <c r="B58" s="265">
        <v>210220021</v>
      </c>
      <c r="C58" s="266" t="s">
        <v>471</v>
      </c>
      <c r="D58" s="266" t="s">
        <v>182</v>
      </c>
      <c r="E58" s="267">
        <v>58</v>
      </c>
      <c r="F58" s="267"/>
      <c r="G58" s="293">
        <f t="shared" si="2"/>
        <v>0</v>
      </c>
      <c r="H58" s="268" t="s">
        <v>424</v>
      </c>
      <c r="K58" s="266" t="s">
        <v>461</v>
      </c>
    </row>
    <row r="59" spans="1:11" x14ac:dyDescent="0.25">
      <c r="A59" s="254">
        <v>45</v>
      </c>
      <c r="B59" s="265">
        <v>210220022</v>
      </c>
      <c r="C59" s="266" t="s">
        <v>472</v>
      </c>
      <c r="D59" s="266" t="s">
        <v>182</v>
      </c>
      <c r="E59" s="267">
        <v>10</v>
      </c>
      <c r="F59" s="267"/>
      <c r="G59" s="293">
        <f t="shared" si="2"/>
        <v>0</v>
      </c>
      <c r="H59" s="268" t="s">
        <v>424</v>
      </c>
      <c r="K59" s="266" t="s">
        <v>461</v>
      </c>
    </row>
    <row r="60" spans="1:11" x14ac:dyDescent="0.25">
      <c r="A60" s="254">
        <v>46</v>
      </c>
      <c r="B60" s="265">
        <v>210220002</v>
      </c>
      <c r="C60" s="266" t="s">
        <v>473</v>
      </c>
      <c r="D60" s="266" t="s">
        <v>182</v>
      </c>
      <c r="E60" s="267">
        <v>15</v>
      </c>
      <c r="F60" s="267"/>
      <c r="G60" s="293">
        <f t="shared" si="2"/>
        <v>0</v>
      </c>
      <c r="H60" s="268" t="s">
        <v>424</v>
      </c>
      <c r="K60" s="266" t="s">
        <v>461</v>
      </c>
    </row>
    <row r="61" spans="1:11" x14ac:dyDescent="0.25">
      <c r="A61" s="254">
        <v>47</v>
      </c>
      <c r="B61" s="265">
        <v>210192562</v>
      </c>
      <c r="C61" s="266" t="s">
        <v>474</v>
      </c>
      <c r="D61" s="266" t="s">
        <v>185</v>
      </c>
      <c r="E61" s="267">
        <v>1</v>
      </c>
      <c r="F61" s="267"/>
      <c r="G61" s="293">
        <f t="shared" si="2"/>
        <v>0</v>
      </c>
      <c r="H61" s="268" t="s">
        <v>424</v>
      </c>
      <c r="K61" s="266" t="s">
        <v>461</v>
      </c>
    </row>
    <row r="62" spans="1:11" x14ac:dyDescent="0.25">
      <c r="A62" s="254">
        <v>48</v>
      </c>
      <c r="B62" s="265">
        <v>210010332</v>
      </c>
      <c r="C62" s="266" t="s">
        <v>475</v>
      </c>
      <c r="D62" s="266" t="s">
        <v>185</v>
      </c>
      <c r="E62" s="267">
        <v>2</v>
      </c>
      <c r="F62" s="267"/>
      <c r="G62" s="293">
        <f t="shared" si="2"/>
        <v>0</v>
      </c>
      <c r="H62" s="268" t="s">
        <v>424</v>
      </c>
      <c r="K62" s="266" t="s">
        <v>461</v>
      </c>
    </row>
    <row r="63" spans="1:11" x14ac:dyDescent="0.25">
      <c r="A63" s="254">
        <v>49</v>
      </c>
      <c r="B63" s="265">
        <v>210010331</v>
      </c>
      <c r="C63" s="266" t="s">
        <v>476</v>
      </c>
      <c r="D63" s="266" t="s">
        <v>185</v>
      </c>
      <c r="E63" s="267">
        <v>1</v>
      </c>
      <c r="F63" s="267"/>
      <c r="G63" s="293">
        <f t="shared" si="2"/>
        <v>0</v>
      </c>
      <c r="H63" s="268" t="s">
        <v>424</v>
      </c>
      <c r="K63" s="266" t="s">
        <v>461</v>
      </c>
    </row>
    <row r="64" spans="1:11" x14ac:dyDescent="0.25">
      <c r="A64" s="254">
        <v>50</v>
      </c>
      <c r="B64" s="265">
        <v>210010111</v>
      </c>
      <c r="C64" s="266" t="s">
        <v>477</v>
      </c>
      <c r="D64" s="266" t="s">
        <v>182</v>
      </c>
      <c r="E64" s="267">
        <v>10</v>
      </c>
      <c r="F64" s="267"/>
      <c r="G64" s="293">
        <f t="shared" si="2"/>
        <v>0</v>
      </c>
      <c r="H64" s="268" t="s">
        <v>424</v>
      </c>
      <c r="K64" s="266" t="s">
        <v>461</v>
      </c>
    </row>
    <row r="65" spans="1:11" x14ac:dyDescent="0.25">
      <c r="A65" s="254">
        <v>51</v>
      </c>
      <c r="B65" s="265">
        <v>210010105</v>
      </c>
      <c r="C65" s="266" t="s">
        <v>478</v>
      </c>
      <c r="D65" s="266" t="s">
        <v>182</v>
      </c>
      <c r="E65" s="267">
        <v>6</v>
      </c>
      <c r="F65" s="267"/>
      <c r="G65" s="293">
        <f t="shared" si="2"/>
        <v>0</v>
      </c>
      <c r="H65" s="268" t="s">
        <v>424</v>
      </c>
      <c r="K65" s="266" t="s">
        <v>461</v>
      </c>
    </row>
    <row r="66" spans="1:11" x14ac:dyDescent="0.25">
      <c r="A66" s="254">
        <v>52</v>
      </c>
      <c r="B66" s="265">
        <v>210020651</v>
      </c>
      <c r="C66" s="266" t="s">
        <v>479</v>
      </c>
      <c r="D66" s="266" t="s">
        <v>185</v>
      </c>
      <c r="E66" s="267">
        <v>2</v>
      </c>
      <c r="F66" s="267"/>
      <c r="G66" s="293">
        <f t="shared" si="2"/>
        <v>0</v>
      </c>
      <c r="H66" s="268" t="s">
        <v>424</v>
      </c>
      <c r="I66" s="254" t="s">
        <v>421</v>
      </c>
      <c r="K66" s="266" t="s">
        <v>461</v>
      </c>
    </row>
    <row r="67" spans="1:11" x14ac:dyDescent="0.25">
      <c r="A67" s="254">
        <v>53</v>
      </c>
      <c r="B67" s="265">
        <v>210120015</v>
      </c>
      <c r="C67" s="266" t="s">
        <v>480</v>
      </c>
      <c r="D67" s="266" t="s">
        <v>185</v>
      </c>
      <c r="E67" s="267">
        <v>1</v>
      </c>
      <c r="F67" s="267"/>
      <c r="G67" s="293">
        <f t="shared" si="2"/>
        <v>0</v>
      </c>
      <c r="H67" s="268" t="s">
        <v>424</v>
      </c>
      <c r="K67" s="266" t="s">
        <v>461</v>
      </c>
    </row>
    <row r="68" spans="1:11" x14ac:dyDescent="0.25">
      <c r="A68" s="254">
        <v>54</v>
      </c>
      <c r="B68" s="265">
        <v>210120102</v>
      </c>
      <c r="C68" s="266" t="s">
        <v>481</v>
      </c>
      <c r="D68" s="266" t="s">
        <v>185</v>
      </c>
      <c r="E68" s="267">
        <v>3</v>
      </c>
      <c r="F68" s="267"/>
      <c r="G68" s="293">
        <f t="shared" si="2"/>
        <v>0</v>
      </c>
      <c r="H68" s="268" t="s">
        <v>424</v>
      </c>
      <c r="K68" s="266" t="s">
        <v>461</v>
      </c>
    </row>
    <row r="69" spans="1:11" x14ac:dyDescent="0.25">
      <c r="A69" s="254">
        <v>55</v>
      </c>
      <c r="B69" s="265">
        <v>210190001</v>
      </c>
      <c r="C69" s="266" t="s">
        <v>482</v>
      </c>
      <c r="D69" s="266" t="s">
        <v>185</v>
      </c>
      <c r="E69" s="267">
        <v>2</v>
      </c>
      <c r="F69" s="267"/>
      <c r="G69" s="293">
        <f t="shared" si="2"/>
        <v>0</v>
      </c>
      <c r="H69" s="268" t="s">
        <v>424</v>
      </c>
      <c r="I69" s="254" t="s">
        <v>421</v>
      </c>
      <c r="K69" s="266" t="s">
        <v>461</v>
      </c>
    </row>
    <row r="70" spans="1:11" x14ac:dyDescent="0.25">
      <c r="A70" s="254">
        <v>56</v>
      </c>
      <c r="B70" s="265">
        <v>210191546</v>
      </c>
      <c r="C70" s="266" t="s">
        <v>483</v>
      </c>
      <c r="D70" s="266" t="s">
        <v>185</v>
      </c>
      <c r="E70" s="267">
        <v>1</v>
      </c>
      <c r="F70" s="267"/>
      <c r="G70" s="293">
        <f t="shared" si="2"/>
        <v>0</v>
      </c>
      <c r="H70" s="268" t="s">
        <v>424</v>
      </c>
      <c r="K70" s="266" t="s">
        <v>461</v>
      </c>
    </row>
    <row r="71" spans="1:11" x14ac:dyDescent="0.25">
      <c r="A71" s="254">
        <v>57</v>
      </c>
      <c r="B71" s="265">
        <v>210220301</v>
      </c>
      <c r="C71" s="266" t="s">
        <v>484</v>
      </c>
      <c r="D71" s="266" t="s">
        <v>185</v>
      </c>
      <c r="E71" s="267">
        <v>1</v>
      </c>
      <c r="F71" s="267"/>
      <c r="G71" s="293">
        <f t="shared" si="2"/>
        <v>0</v>
      </c>
      <c r="H71" s="268" t="s">
        <v>424</v>
      </c>
      <c r="K71" s="266" t="s">
        <v>461</v>
      </c>
    </row>
    <row r="72" spans="1:11" x14ac:dyDescent="0.25">
      <c r="A72" s="269">
        <v>58</v>
      </c>
      <c r="B72" s="270">
        <v>210992235</v>
      </c>
      <c r="C72" s="271" t="s">
        <v>485</v>
      </c>
      <c r="D72" s="271" t="s">
        <v>185</v>
      </c>
      <c r="E72" s="272">
        <v>7</v>
      </c>
      <c r="F72" s="267"/>
      <c r="G72" s="293">
        <f t="shared" si="2"/>
        <v>0</v>
      </c>
      <c r="H72" s="273" t="s">
        <v>424</v>
      </c>
      <c r="K72" s="266" t="s">
        <v>461</v>
      </c>
    </row>
    <row r="73" spans="1:11" s="274" customFormat="1" ht="14.25" x14ac:dyDescent="0.2">
      <c r="B73" s="275"/>
      <c r="C73" s="276" t="s">
        <v>425</v>
      </c>
      <c r="D73" s="276"/>
      <c r="E73" s="277"/>
      <c r="F73" s="277"/>
      <c r="G73" s="295">
        <f>SUM(G47:G72)</f>
        <v>0</v>
      </c>
      <c r="H73" s="278"/>
      <c r="K73" s="276" t="s">
        <v>461</v>
      </c>
    </row>
    <row r="74" spans="1:11" s="261" customFormat="1" ht="20.100000000000001" customHeight="1" x14ac:dyDescent="0.25">
      <c r="A74" s="261" t="s">
        <v>288</v>
      </c>
      <c r="B74" s="262"/>
      <c r="C74" s="279"/>
      <c r="D74" s="279"/>
      <c r="E74" s="263"/>
      <c r="F74" s="263"/>
      <c r="G74" s="292"/>
      <c r="H74" s="280"/>
      <c r="K74" s="279"/>
    </row>
    <row r="75" spans="1:11" x14ac:dyDescent="0.25">
      <c r="A75" s="254">
        <v>59</v>
      </c>
      <c r="B75" s="265">
        <v>460200283</v>
      </c>
      <c r="C75" s="266" t="s">
        <v>486</v>
      </c>
      <c r="D75" s="266" t="s">
        <v>182</v>
      </c>
      <c r="E75" s="267">
        <v>42</v>
      </c>
      <c r="F75" s="267"/>
      <c r="G75" s="293">
        <f t="shared" ref="G75:G86" si="3">SUM(E75*F75)</f>
        <v>0</v>
      </c>
      <c r="H75" s="268" t="s">
        <v>424</v>
      </c>
      <c r="I75" s="254" t="s">
        <v>421</v>
      </c>
      <c r="K75" s="266" t="s">
        <v>487</v>
      </c>
    </row>
    <row r="76" spans="1:11" x14ac:dyDescent="0.25">
      <c r="A76" s="254">
        <v>60</v>
      </c>
      <c r="B76" s="265">
        <v>460030072</v>
      </c>
      <c r="C76" s="266" t="s">
        <v>488</v>
      </c>
      <c r="D76" s="266" t="s">
        <v>143</v>
      </c>
      <c r="E76" s="267">
        <v>14</v>
      </c>
      <c r="F76" s="267"/>
      <c r="G76" s="293">
        <f t="shared" si="3"/>
        <v>0</v>
      </c>
      <c r="H76" s="268" t="s">
        <v>424</v>
      </c>
      <c r="K76" s="266" t="s">
        <v>487</v>
      </c>
    </row>
    <row r="77" spans="1:11" x14ac:dyDescent="0.25">
      <c r="A77" s="254">
        <v>62</v>
      </c>
      <c r="B77" s="265">
        <v>460080102</v>
      </c>
      <c r="C77" s="266" t="s">
        <v>490</v>
      </c>
      <c r="D77" s="266" t="s">
        <v>143</v>
      </c>
      <c r="E77" s="267">
        <v>21</v>
      </c>
      <c r="F77" s="267"/>
      <c r="G77" s="293">
        <f t="shared" si="3"/>
        <v>0</v>
      </c>
      <c r="H77" s="268" t="s">
        <v>424</v>
      </c>
      <c r="K77" s="266" t="s">
        <v>487</v>
      </c>
    </row>
    <row r="78" spans="1:11" x14ac:dyDescent="0.25">
      <c r="A78" s="254">
        <v>63</v>
      </c>
      <c r="B78" s="265">
        <v>460490012</v>
      </c>
      <c r="C78" s="266" t="s">
        <v>491</v>
      </c>
      <c r="D78" s="266" t="s">
        <v>182</v>
      </c>
      <c r="E78" s="267">
        <v>42</v>
      </c>
      <c r="F78" s="267"/>
      <c r="G78" s="293">
        <f t="shared" si="3"/>
        <v>0</v>
      </c>
      <c r="H78" s="268" t="s">
        <v>424</v>
      </c>
      <c r="K78" s="266" t="s">
        <v>487</v>
      </c>
    </row>
    <row r="79" spans="1:11" x14ac:dyDescent="0.25">
      <c r="A79" s="254">
        <v>64</v>
      </c>
      <c r="B79" s="265">
        <v>460510031</v>
      </c>
      <c r="C79" s="266" t="s">
        <v>492</v>
      </c>
      <c r="D79" s="266" t="s">
        <v>182</v>
      </c>
      <c r="E79" s="267">
        <v>42</v>
      </c>
      <c r="F79" s="267"/>
      <c r="G79" s="293">
        <f t="shared" si="3"/>
        <v>0</v>
      </c>
      <c r="H79" s="268" t="s">
        <v>424</v>
      </c>
      <c r="K79" s="266" t="s">
        <v>487</v>
      </c>
    </row>
    <row r="80" spans="1:11" x14ac:dyDescent="0.25">
      <c r="A80" s="254">
        <v>65</v>
      </c>
      <c r="B80" s="265">
        <v>460560283</v>
      </c>
      <c r="C80" s="266" t="s">
        <v>493</v>
      </c>
      <c r="D80" s="266" t="s">
        <v>182</v>
      </c>
      <c r="E80" s="267">
        <v>42</v>
      </c>
      <c r="F80" s="267"/>
      <c r="G80" s="293">
        <f t="shared" si="3"/>
        <v>0</v>
      </c>
      <c r="H80" s="268" t="s">
        <v>424</v>
      </c>
      <c r="K80" s="266" t="s">
        <v>487</v>
      </c>
    </row>
    <row r="81" spans="1:11" x14ac:dyDescent="0.25">
      <c r="A81" s="254">
        <v>66</v>
      </c>
      <c r="B81" s="265">
        <v>460600001</v>
      </c>
      <c r="C81" s="266" t="s">
        <v>494</v>
      </c>
      <c r="D81" s="266" t="s">
        <v>148</v>
      </c>
      <c r="E81" s="267">
        <v>7.76</v>
      </c>
      <c r="F81" s="267"/>
      <c r="G81" s="293">
        <f t="shared" si="3"/>
        <v>0</v>
      </c>
      <c r="H81" s="268" t="s">
        <v>424</v>
      </c>
      <c r="K81" s="266" t="s">
        <v>487</v>
      </c>
    </row>
    <row r="82" spans="1:11" x14ac:dyDescent="0.25">
      <c r="A82" s="254">
        <v>67</v>
      </c>
      <c r="B82" s="265">
        <v>460650017</v>
      </c>
      <c r="C82" s="266" t="s">
        <v>495</v>
      </c>
      <c r="D82" s="266" t="s">
        <v>148</v>
      </c>
      <c r="E82" s="267">
        <v>1.1000000000000001</v>
      </c>
      <c r="F82" s="267"/>
      <c r="G82" s="293">
        <f t="shared" si="3"/>
        <v>0</v>
      </c>
      <c r="H82" s="268" t="s">
        <v>424</v>
      </c>
      <c r="K82" s="266" t="s">
        <v>487</v>
      </c>
    </row>
    <row r="83" spans="1:11" x14ac:dyDescent="0.25">
      <c r="A83" s="254">
        <v>69</v>
      </c>
      <c r="B83" s="265">
        <v>460650042</v>
      </c>
      <c r="C83" s="266" t="s">
        <v>497</v>
      </c>
      <c r="D83" s="266" t="s">
        <v>143</v>
      </c>
      <c r="E83" s="267">
        <v>8</v>
      </c>
      <c r="F83" s="267"/>
      <c r="G83" s="293">
        <f t="shared" si="3"/>
        <v>0</v>
      </c>
      <c r="H83" s="268" t="s">
        <v>424</v>
      </c>
      <c r="K83" s="266" t="s">
        <v>487</v>
      </c>
    </row>
    <row r="84" spans="1:11" x14ac:dyDescent="0.25">
      <c r="A84" s="254">
        <v>76</v>
      </c>
      <c r="B84" s="265">
        <v>460650021</v>
      </c>
      <c r="C84" s="266" t="s">
        <v>496</v>
      </c>
      <c r="D84" s="266" t="s">
        <v>143</v>
      </c>
      <c r="E84" s="267">
        <v>6</v>
      </c>
      <c r="F84" s="267"/>
      <c r="G84" s="293">
        <f t="shared" si="3"/>
        <v>0</v>
      </c>
      <c r="H84" s="268" t="s">
        <v>424</v>
      </c>
      <c r="K84" s="266" t="s">
        <v>487</v>
      </c>
    </row>
    <row r="85" spans="1:11" x14ac:dyDescent="0.25">
      <c r="A85" s="254">
        <v>78</v>
      </c>
      <c r="B85" s="265">
        <v>460050603</v>
      </c>
      <c r="C85" s="266" t="s">
        <v>498</v>
      </c>
      <c r="D85" s="266" t="s">
        <v>148</v>
      </c>
      <c r="E85" s="267">
        <v>0.5</v>
      </c>
      <c r="F85" s="267"/>
      <c r="G85" s="293">
        <f t="shared" si="3"/>
        <v>0</v>
      </c>
      <c r="H85" s="268" t="s">
        <v>424</v>
      </c>
      <c r="I85" s="254" t="s">
        <v>421</v>
      </c>
      <c r="K85" s="266" t="s">
        <v>487</v>
      </c>
    </row>
    <row r="86" spans="1:11" x14ac:dyDescent="0.25">
      <c r="A86" s="269">
        <v>79</v>
      </c>
      <c r="B86" s="270">
        <v>460030081</v>
      </c>
      <c r="C86" s="271" t="s">
        <v>489</v>
      </c>
      <c r="D86" s="271" t="s">
        <v>182</v>
      </c>
      <c r="E86" s="272">
        <v>12</v>
      </c>
      <c r="F86" s="267"/>
      <c r="G86" s="293">
        <f t="shared" si="3"/>
        <v>0</v>
      </c>
      <c r="H86" s="273" t="s">
        <v>424</v>
      </c>
      <c r="I86" s="254" t="s">
        <v>421</v>
      </c>
      <c r="K86" s="266" t="s">
        <v>487</v>
      </c>
    </row>
    <row r="87" spans="1:11" s="274" customFormat="1" ht="14.25" x14ac:dyDescent="0.2">
      <c r="C87" s="274" t="s">
        <v>425</v>
      </c>
      <c r="G87" s="295">
        <f>SUM(G75:G86)</f>
        <v>0</v>
      </c>
      <c r="H87" s="281"/>
      <c r="K87" s="274" t="s">
        <v>487</v>
      </c>
    </row>
    <row r="88" spans="1:11" x14ac:dyDescent="0.25">
      <c r="A88" s="251"/>
      <c r="B88" s="252"/>
      <c r="C88" s="251"/>
      <c r="D88" s="251"/>
      <c r="E88" s="251"/>
      <c r="F88" s="251"/>
      <c r="G88" s="288"/>
      <c r="H88" s="251"/>
    </row>
    <row r="89" spans="1:11" x14ac:dyDescent="0.25">
      <c r="A89" s="251"/>
      <c r="B89" s="252"/>
      <c r="C89" s="251"/>
      <c r="D89" s="251"/>
      <c r="E89" s="251"/>
      <c r="F89" s="251"/>
      <c r="G89" s="288"/>
      <c r="H89" s="251"/>
    </row>
    <row r="90" spans="1:11" x14ac:dyDescent="0.25">
      <c r="A90" s="251"/>
      <c r="B90" s="252"/>
      <c r="C90" s="251"/>
      <c r="D90" s="251"/>
      <c r="E90" s="251"/>
      <c r="F90" s="251"/>
      <c r="G90" s="288"/>
      <c r="H90" s="251"/>
    </row>
    <row r="91" spans="1:11" ht="18.75" x14ac:dyDescent="0.3">
      <c r="A91" s="251"/>
      <c r="B91" s="284" t="s">
        <v>499</v>
      </c>
      <c r="C91" s="251"/>
      <c r="D91" s="251"/>
      <c r="E91" s="251"/>
      <c r="F91" s="251"/>
      <c r="G91" s="288"/>
      <c r="H91" s="251"/>
    </row>
    <row r="92" spans="1:11" x14ac:dyDescent="0.25">
      <c r="A92" s="251"/>
      <c r="B92" s="252"/>
      <c r="C92" s="251"/>
      <c r="D92" s="251"/>
      <c r="E92" s="251"/>
      <c r="F92" s="251"/>
      <c r="G92" s="288"/>
      <c r="H92" s="251"/>
    </row>
    <row r="93" spans="1:11" s="283" customFormat="1" ht="33.950000000000003" customHeight="1" x14ac:dyDescent="0.3">
      <c r="A93" s="283" t="s">
        <v>408</v>
      </c>
      <c r="G93" s="296"/>
    </row>
    <row r="94" spans="1:11" x14ac:dyDescent="0.25">
      <c r="A94" s="257" t="s">
        <v>409</v>
      </c>
      <c r="B94" s="258" t="s">
        <v>410</v>
      </c>
      <c r="C94" s="257" t="s">
        <v>411</v>
      </c>
      <c r="D94" s="257" t="s">
        <v>412</v>
      </c>
      <c r="E94" s="259" t="s">
        <v>413</v>
      </c>
      <c r="F94" s="259" t="s">
        <v>500</v>
      </c>
      <c r="G94" s="291" t="s">
        <v>415</v>
      </c>
      <c r="H94" s="254"/>
    </row>
    <row r="95" spans="1:11" s="261" customFormat="1" ht="20.100000000000001" customHeight="1" x14ac:dyDescent="0.25">
      <c r="B95" s="262" t="s">
        <v>501</v>
      </c>
      <c r="E95" s="263"/>
      <c r="F95" s="263"/>
      <c r="G95" s="292"/>
    </row>
    <row r="96" spans="1:11" x14ac:dyDescent="0.25">
      <c r="A96" s="254">
        <v>1</v>
      </c>
      <c r="B96" s="265">
        <v>612845361</v>
      </c>
      <c r="C96" s="266" t="s">
        <v>502</v>
      </c>
      <c r="D96" s="266" t="s">
        <v>185</v>
      </c>
      <c r="E96" s="267">
        <v>1</v>
      </c>
      <c r="F96" s="267">
        <v>964</v>
      </c>
      <c r="G96" s="293">
        <f t="shared" ref="G96:G105" si="4">SUM(E96*F96)</f>
        <v>964</v>
      </c>
      <c r="H96" s="254"/>
    </row>
    <row r="97" spans="1:8" x14ac:dyDescent="0.25">
      <c r="A97" s="254">
        <v>2</v>
      </c>
      <c r="B97" s="265">
        <v>615510181</v>
      </c>
      <c r="C97" s="266" t="s">
        <v>503</v>
      </c>
      <c r="D97" s="266" t="s">
        <v>185</v>
      </c>
      <c r="E97" s="267">
        <v>1</v>
      </c>
      <c r="F97" s="267">
        <v>612</v>
      </c>
      <c r="G97" s="293">
        <f t="shared" si="4"/>
        <v>612</v>
      </c>
      <c r="H97" s="254"/>
    </row>
    <row r="98" spans="1:8" x14ac:dyDescent="0.25">
      <c r="A98" s="254">
        <v>3</v>
      </c>
      <c r="B98" s="265">
        <v>612233502</v>
      </c>
      <c r="C98" s="266" t="s">
        <v>504</v>
      </c>
      <c r="D98" s="266" t="s">
        <v>185</v>
      </c>
      <c r="E98" s="267">
        <v>1</v>
      </c>
      <c r="F98" s="267">
        <v>7865</v>
      </c>
      <c r="G98" s="293">
        <f t="shared" si="4"/>
        <v>7865</v>
      </c>
      <c r="H98" s="254"/>
    </row>
    <row r="99" spans="1:8" x14ac:dyDescent="0.25">
      <c r="A99" s="254">
        <v>4</v>
      </c>
      <c r="B99" s="265">
        <v>615660909</v>
      </c>
      <c r="C99" s="266" t="s">
        <v>505</v>
      </c>
      <c r="D99" s="266" t="s">
        <v>185</v>
      </c>
      <c r="E99" s="267">
        <v>1</v>
      </c>
      <c r="F99" s="267">
        <v>8215</v>
      </c>
      <c r="G99" s="293">
        <f t="shared" si="4"/>
        <v>8215</v>
      </c>
      <c r="H99" s="254"/>
    </row>
    <row r="100" spans="1:8" x14ac:dyDescent="0.25">
      <c r="A100" s="254">
        <v>5</v>
      </c>
      <c r="B100" s="265">
        <v>614123764</v>
      </c>
      <c r="C100" s="266" t="s">
        <v>506</v>
      </c>
      <c r="D100" s="266" t="s">
        <v>185</v>
      </c>
      <c r="E100" s="267">
        <v>3</v>
      </c>
      <c r="F100" s="267">
        <v>382</v>
      </c>
      <c r="G100" s="293">
        <f t="shared" si="4"/>
        <v>1146</v>
      </c>
      <c r="H100" s="254"/>
    </row>
    <row r="101" spans="1:8" x14ac:dyDescent="0.25">
      <c r="A101" s="254">
        <v>6</v>
      </c>
      <c r="B101" s="265">
        <v>614062452</v>
      </c>
      <c r="C101" s="266" t="s">
        <v>507</v>
      </c>
      <c r="D101" s="266" t="s">
        <v>185</v>
      </c>
      <c r="E101" s="267">
        <v>6</v>
      </c>
      <c r="F101" s="267">
        <v>38</v>
      </c>
      <c r="G101" s="293">
        <f t="shared" si="4"/>
        <v>228</v>
      </c>
      <c r="H101" s="254"/>
    </row>
    <row r="102" spans="1:8" x14ac:dyDescent="0.25">
      <c r="A102" s="254">
        <v>7</v>
      </c>
      <c r="B102" s="265">
        <v>614062469</v>
      </c>
      <c r="C102" s="266" t="s">
        <v>508</v>
      </c>
      <c r="D102" s="266" t="s">
        <v>185</v>
      </c>
      <c r="E102" s="267">
        <v>3</v>
      </c>
      <c r="F102" s="267">
        <v>42</v>
      </c>
      <c r="G102" s="293">
        <f t="shared" si="4"/>
        <v>126</v>
      </c>
      <c r="H102" s="254"/>
    </row>
    <row r="103" spans="1:8" x14ac:dyDescent="0.25">
      <c r="A103" s="254">
        <v>8</v>
      </c>
      <c r="B103" s="265">
        <v>614613692</v>
      </c>
      <c r="C103" s="266" t="s">
        <v>509</v>
      </c>
      <c r="D103" s="266" t="s">
        <v>185</v>
      </c>
      <c r="E103" s="267">
        <v>2</v>
      </c>
      <c r="F103" s="267">
        <v>211</v>
      </c>
      <c r="G103" s="293">
        <f t="shared" si="4"/>
        <v>422</v>
      </c>
      <c r="H103" s="254"/>
    </row>
    <row r="104" spans="1:8" x14ac:dyDescent="0.25">
      <c r="A104" s="254">
        <v>9</v>
      </c>
      <c r="B104" s="265">
        <v>614613708</v>
      </c>
      <c r="C104" s="266" t="s">
        <v>510</v>
      </c>
      <c r="D104" s="266" t="s">
        <v>185</v>
      </c>
      <c r="E104" s="267">
        <v>3</v>
      </c>
      <c r="F104" s="267">
        <v>174</v>
      </c>
      <c r="G104" s="293">
        <f t="shared" si="4"/>
        <v>522</v>
      </c>
      <c r="H104" s="254"/>
    </row>
    <row r="105" spans="1:8" x14ac:dyDescent="0.25">
      <c r="A105" s="269">
        <v>10</v>
      </c>
      <c r="B105" s="270">
        <v>616664159</v>
      </c>
      <c r="C105" s="271" t="s">
        <v>511</v>
      </c>
      <c r="D105" s="271" t="s">
        <v>185</v>
      </c>
      <c r="E105" s="272">
        <v>1</v>
      </c>
      <c r="F105" s="267">
        <v>54</v>
      </c>
      <c r="G105" s="293">
        <f t="shared" si="4"/>
        <v>54</v>
      </c>
      <c r="H105" s="254"/>
    </row>
    <row r="106" spans="1:8" s="274" customFormat="1" ht="14.25" x14ac:dyDescent="0.2">
      <c r="C106" s="274" t="s">
        <v>512</v>
      </c>
      <c r="G106" s="295">
        <f>SUM(G96:G105)</f>
        <v>20154</v>
      </c>
    </row>
    <row r="107" spans="1:8" x14ac:dyDescent="0.25">
      <c r="H107" s="254"/>
    </row>
    <row r="108" spans="1:8" x14ac:dyDescent="0.25">
      <c r="A108" s="254" t="s">
        <v>517</v>
      </c>
      <c r="H108" s="254"/>
    </row>
    <row r="109" spans="1:8" x14ac:dyDescent="0.25">
      <c r="A109" s="254" t="s">
        <v>34</v>
      </c>
      <c r="B109" s="254" t="s">
        <v>34</v>
      </c>
      <c r="C109" s="254" t="s">
        <v>34</v>
      </c>
      <c r="H109" s="254"/>
    </row>
    <row r="110" spans="1:8" x14ac:dyDescent="0.25">
      <c r="H110" s="254"/>
    </row>
  </sheetData>
  <mergeCells count="1">
    <mergeCell ref="B2:H2"/>
  </mergeCells>
  <pageMargins left="0.70866141732283472" right="0.70866141732283472" top="0.78740157480314965" bottom="0.78740157480314965" header="0.31496062992125984" footer="0.31496062992125984"/>
  <pageSetup paperSize="9" scale="89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Stavební část </vt:lpstr>
      <vt:lpstr>Přípojka V a K</vt:lpstr>
      <vt:lpstr>Elektroinstalace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Franta\Fulin</dc:creator>
  <cp:lastModifiedBy>Pavlína Tůmová</cp:lastModifiedBy>
  <cp:lastPrinted>2021-05-17T07:59:05Z</cp:lastPrinted>
  <dcterms:created xsi:type="dcterms:W3CDTF">2017-06-06T07:44:54Z</dcterms:created>
  <dcterms:modified xsi:type="dcterms:W3CDTF">2021-05-17T12:14:17Z</dcterms:modified>
</cp:coreProperties>
</file>