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27495" windowHeight="11190" activeTab="0"/>
  </bookViews>
  <sheets>
    <sheet name="Rekapitulace stavby" sheetId="1" r:id="rId1"/>
    <sheet name="soupis" sheetId="2" r:id="rId2"/>
  </sheets>
  <definedNames>
    <definedName name="_xlnm._FilterDatabase" localSheetId="1" hidden="1">'soupis'!$C$123:$K$232</definedName>
    <definedName name="_xlnm.Print_Area" localSheetId="0">'Rekapitulace stavby'!$D$4:$AO$76,'Rekapitulace stavby'!$C$82:$AQ$96</definedName>
    <definedName name="_xlnm.Print_Area" localSheetId="1">'soupis'!$C$4:$J$76,'soupis'!$C$113:$J$232</definedName>
    <definedName name="_xlnm.Print_Titles" localSheetId="0">'Rekapitulace stavby'!$92:$92</definedName>
    <definedName name="_xlnm.Print_Titles" localSheetId="1">'soupis'!$123:$123</definedName>
  </definedNames>
  <calcPr calcId="145621"/>
</workbook>
</file>

<file path=xl/sharedStrings.xml><?xml version="1.0" encoding="utf-8"?>
<sst xmlns="http://schemas.openxmlformats.org/spreadsheetml/2006/main" count="1671" uniqueCount="515">
  <si>
    <t>Export Komplet</t>
  </si>
  <si>
    <t/>
  </si>
  <si>
    <t>2.0</t>
  </si>
  <si>
    <t>False</t>
  </si>
  <si>
    <t>{429e5a68-3b3f-4bde-a35c-ee22d937bc63}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</si>
  <si>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</si>
  <si>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</si>
  <si>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</si>
  <si>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</si>
  <si>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</si>
  <si>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</si>
  <si>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</si>
  <si>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</si>
  <si>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</si>
  <si>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</si>
  <si>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</si>
  <si>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</si>
  <si>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ul. Dukelská - K. Nového</t>
  </si>
  <si>
    <t>Datum:</t>
  </si>
  <si>
    <t>Zadavatel:</t>
  </si>
  <si>
    <t>IČ:</t>
  </si>
  <si>
    <t>00231401</t>
  </si>
  <si>
    <t>Město Benešov</t>
  </si>
  <si>
    <t>DIČ:</t>
  </si>
  <si>
    <t>CZ00231401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</si>
  <si>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</si>
  <si>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</si>
  <si>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</si>
  <si>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</si>
  <si>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</si>
  <si>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</si>
  <si>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</si>
  <si>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</si>
  <si>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</si>
  <si>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</si>
  <si>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</si>
  <si>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</si>
  <si>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</si>
  <si>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</si>
  <si>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</si>
  <si>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</si>
  <si>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</si>
  <si>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</si>
  <si>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</si>
  <si>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</si>
  <si>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</si>
  <si>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</si>
  <si>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</si>
  <si>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</si>
  <si>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</si>
  <si>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</si>
  <si>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</si>
  <si>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</si>
  <si>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</si>
  <si>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</si>
  <si>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</si>
  <si>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</si>
  <si>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</si>
  <si>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</si>
  <si>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</si>
  <si>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</si>
  <si>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</si>
  <si>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</si>
  <si>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</si>
  <si>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</si>
  <si>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</si>
  <si>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</si>
  <si>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</si>
  <si>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</si>
  <si>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</si>
  <si>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</si>
  <si>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</si>
  <si>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</si>
  <si>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</si>
  <si>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</si>
  <si>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</si>
  <si>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</si>
  <si>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</si>
  <si>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</si>
  <si>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</si>
  <si>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</si>
  <si>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</si>
  <si>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</si>
  <si>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</si>
  <si>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</si>
  <si>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</si>
  <si>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</si>
  <si>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</si>
  <si>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</si>
  <si>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</si>
  <si>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</si>
  <si>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82 - Domovní přípojky na stoce </t>
  </si>
  <si>
    <t xml:space="preserve">      83 - Uliční vpusti</t>
  </si>
  <si>
    <t xml:space="preserve">      84 - Přepojení děšťové kanalizace</t>
  </si>
  <si>
    <t xml:space="preserve">      85 - Vodovodní řad</t>
  </si>
  <si>
    <t xml:space="preserve">      86 - Vodovodní přípojky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</si>
  <si>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</si>
  <si>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</si>
  <si>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</si>
  <si>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</si>
  <si>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</si>
  <si>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</si>
  <si>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</si>
  <si>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</si>
  <si>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</si>
  <si>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</si>
  <si>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</si>
  <si>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</si>
  <si>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</si>
  <si>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</si>
  <si>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</si>
  <si>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</si>
  <si>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</si>
  <si>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</si>
  <si>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135</t>
  </si>
  <si>
    <t>K</t>
  </si>
  <si>
    <t>113107142.1</t>
  </si>
  <si>
    <t>Odstranění podkladu pl do 50 m2 živičných tl 100 mm</t>
  </si>
  <si>
    <t>m2</t>
  </si>
  <si>
    <t>4</t>
  </si>
  <si>
    <t>59007158</t>
  </si>
  <si>
    <t>113107122</t>
  </si>
  <si>
    <t>Odstranění podkladu pl do 50 m2 z kameniva drceného tl 200 mm</t>
  </si>
  <si>
    <t>-1817792006</t>
  </si>
  <si>
    <t>132</t>
  </si>
  <si>
    <t>113151111</t>
  </si>
  <si>
    <t>Rozebrání zpevněných ploch ze silničních dílců</t>
  </si>
  <si>
    <t>-1149336305</t>
  </si>
  <si>
    <t>5</t>
  </si>
  <si>
    <t>115101201</t>
  </si>
  <si>
    <t>Čerpání vody na dopravní výšku do 10 m průměrný přítok do 500 l/min včetně čerpadla a MaR</t>
  </si>
  <si>
    <t>hr</t>
  </si>
  <si>
    <t>887390273</t>
  </si>
  <si>
    <t>6</t>
  </si>
  <si>
    <t>115101301</t>
  </si>
  <si>
    <t>Pohotovost čerpací soupravy pro dopravní výšku do 10 m přítok do 500 l/min</t>
  </si>
  <si>
    <t>den</t>
  </si>
  <si>
    <t>-1482058780</t>
  </si>
  <si>
    <t>7</t>
  </si>
  <si>
    <t>120001101</t>
  </si>
  <si>
    <t>Příplatek za ztížení vykopávky v blízkosti podzemního vedení</t>
  </si>
  <si>
    <t>m3</t>
  </si>
  <si>
    <t>661967206</t>
  </si>
  <si>
    <t>134</t>
  </si>
  <si>
    <t>129911121</t>
  </si>
  <si>
    <t>Bourání zdiva z betonu prostého neprokládaného v odkopávkách nebo prokopávkách ručně</t>
  </si>
  <si>
    <t>-494763365</t>
  </si>
  <si>
    <t>8</t>
  </si>
  <si>
    <t>132201202</t>
  </si>
  <si>
    <t>Hloubení rýh š do 2000 mm v hornině tř. 3 strojně</t>
  </si>
  <si>
    <t>-545316135</t>
  </si>
  <si>
    <t>9</t>
  </si>
  <si>
    <t>132201209</t>
  </si>
  <si>
    <t>Příplatek za lepivost k hloubení rýh š do 2000 mm v hornině tř. 3</t>
  </si>
  <si>
    <t>1990046732</t>
  </si>
  <si>
    <t>10</t>
  </si>
  <si>
    <t>132301202</t>
  </si>
  <si>
    <t>Hloubení rýh š do 2000 mm v hornině tř. 4 strojně</t>
  </si>
  <si>
    <t>1113749803</t>
  </si>
  <si>
    <t>11</t>
  </si>
  <si>
    <t>132301209</t>
  </si>
  <si>
    <t>Příplatek za lepivost k hloubení rýh š do 2000 mm v hornině tř. 4</t>
  </si>
  <si>
    <t>1687443327</t>
  </si>
  <si>
    <t>12</t>
  </si>
  <si>
    <t>151101103</t>
  </si>
  <si>
    <t>Zřízení příložného pažení a rozepření stěn rýh hl do 8 m</t>
  </si>
  <si>
    <t>618598242</t>
  </si>
  <si>
    <t>13</t>
  </si>
  <si>
    <t>151101113</t>
  </si>
  <si>
    <t>Odstranění příložného pažení a rozepření stěn rýh hl do 8 m</t>
  </si>
  <si>
    <t>-1896868805</t>
  </si>
  <si>
    <t>14</t>
  </si>
  <si>
    <t>161101101</t>
  </si>
  <si>
    <t>Svislé přemístění výkopku z horniny tř. 1 až 4 hl výkopu do 2,5 m</t>
  </si>
  <si>
    <t>-55453395</t>
  </si>
  <si>
    <t>162601102</t>
  </si>
  <si>
    <t>Vodorovné přemístění do 5000 m výkopku/sypaniny z horniny tř. 1 až 4</t>
  </si>
  <si>
    <t>194240321</t>
  </si>
  <si>
    <t>16</t>
  </si>
  <si>
    <t>171201201</t>
  </si>
  <si>
    <t>Uložení sypaniny na skládky</t>
  </si>
  <si>
    <t>-1834850807</t>
  </si>
  <si>
    <t>17</t>
  </si>
  <si>
    <t>171201211</t>
  </si>
  <si>
    <t>Poplatek za uložení odpadu ze sypaniny na skládce (skládkovné)</t>
  </si>
  <si>
    <t>t</t>
  </si>
  <si>
    <t>-1604979580</t>
  </si>
  <si>
    <t>18</t>
  </si>
  <si>
    <t>174101101</t>
  </si>
  <si>
    <t>Zásyp jam, šachet rýh nebo kolem objektů sypaninou se zhutněním</t>
  </si>
  <si>
    <t>-1572761799</t>
  </si>
  <si>
    <t>19</t>
  </si>
  <si>
    <t>175101101</t>
  </si>
  <si>
    <t>Obsyp potrubí bez prohození sypaniny z hornin tř. 1 až 4 uloženým do 3 m od kraje výkopu</t>
  </si>
  <si>
    <t>335844320</t>
  </si>
  <si>
    <t>20</t>
  </si>
  <si>
    <t>M</t>
  </si>
  <si>
    <t>583373020</t>
  </si>
  <si>
    <t>štěrkopísek frakce 0-16</t>
  </si>
  <si>
    <t>1783146627</t>
  </si>
  <si>
    <t>Vodorovné konstrukce</t>
  </si>
  <si>
    <t>451541111</t>
  </si>
  <si>
    <t>Lože pod potrubí otevřený výkop ze štěrkodrtě</t>
  </si>
  <si>
    <t>-1429951446</t>
  </si>
  <si>
    <t>22</t>
  </si>
  <si>
    <t>354929332</t>
  </si>
  <si>
    <t>Komunikace</t>
  </si>
  <si>
    <t>25</t>
  </si>
  <si>
    <t>564871116</t>
  </si>
  <si>
    <t>Podklad ze štěrkodrtě ŠD tl. 300 mm</t>
  </si>
  <si>
    <t>-541442047</t>
  </si>
  <si>
    <t>133</t>
  </si>
  <si>
    <t>928125112</t>
  </si>
  <si>
    <t>Montáž panelu silničních</t>
  </si>
  <si>
    <t>-2114422041</t>
  </si>
  <si>
    <t>Trubní vedení</t>
  </si>
  <si>
    <t>81</t>
  </si>
  <si>
    <t>Hlavní stoka</t>
  </si>
  <si>
    <t>115</t>
  </si>
  <si>
    <t>871373121</t>
  </si>
  <si>
    <t>Montáž kanalizačního potrubí z PVC těsněné gumovým kroužkem otevřený výkop sklon do 20 % DN 315</t>
  </si>
  <si>
    <t>m</t>
  </si>
  <si>
    <t>3</t>
  </si>
  <si>
    <t>-393056723</t>
  </si>
  <si>
    <t>116</t>
  </si>
  <si>
    <t>28611233</t>
  </si>
  <si>
    <t>trubka kanalizační PVC-U DN 315 SN12</t>
  </si>
  <si>
    <t>1200910939</t>
  </si>
  <si>
    <t>130</t>
  </si>
  <si>
    <t>877370320</t>
  </si>
  <si>
    <t>Montáž odboček na kanalizačním potrubí z PP trub hladkých plnostěnných DN 300</t>
  </si>
  <si>
    <t>kus</t>
  </si>
  <si>
    <t>2136062807</t>
  </si>
  <si>
    <t>131</t>
  </si>
  <si>
    <t>28617215</t>
  </si>
  <si>
    <t>odbočka kanalizační PP SN16 45° DN 300/200</t>
  </si>
  <si>
    <t>2107544270</t>
  </si>
  <si>
    <t>34</t>
  </si>
  <si>
    <t>894411121</t>
  </si>
  <si>
    <t>Zřízení šachet kanalizačních z betonových dílců na potrubí DN nad 200 do 300 dno beton tř. C 25/30</t>
  </si>
  <si>
    <t>503742428</t>
  </si>
  <si>
    <t>35</t>
  </si>
  <si>
    <t>59224652</t>
  </si>
  <si>
    <t>Šach.dno na KT300 DN1000</t>
  </si>
  <si>
    <t>-282296179</t>
  </si>
  <si>
    <t>37</t>
  </si>
  <si>
    <t>592243121</t>
  </si>
  <si>
    <t>konus šachetní betonový TBR-Q.1 100-63/58 KPS 100x62,5x58 cm</t>
  </si>
  <si>
    <t>1845780491</t>
  </si>
  <si>
    <t>38</t>
  </si>
  <si>
    <t>592243061</t>
  </si>
  <si>
    <t>skruž betonová šachetní TBS-Q.1 100/50 D100x50x12 cm</t>
  </si>
  <si>
    <t>1753703995</t>
  </si>
  <si>
    <t>39</t>
  </si>
  <si>
    <t>592243071</t>
  </si>
  <si>
    <t>skruž betonová šachetní TBS-Q.1 100/100 D100x100x12 cm</t>
  </si>
  <si>
    <t>1467999685</t>
  </si>
  <si>
    <t>40</t>
  </si>
  <si>
    <t>592243211</t>
  </si>
  <si>
    <t>prstenec šachetní betonový vyrovnávací 62,5 x 12 x 8 cm</t>
  </si>
  <si>
    <t>375029092</t>
  </si>
  <si>
    <t>41</t>
  </si>
  <si>
    <t>592243480</t>
  </si>
  <si>
    <t>těsnění elastomerové pro spojení šachetních dílů EMT DN 1000</t>
  </si>
  <si>
    <t>1110727487</t>
  </si>
  <si>
    <t>42</t>
  </si>
  <si>
    <t>899104111</t>
  </si>
  <si>
    <t>Osazení poklopů litinových nebo ocelových včetně rámů hmotnosti nad 150 kg</t>
  </si>
  <si>
    <t>1211071910</t>
  </si>
  <si>
    <t>43</t>
  </si>
  <si>
    <t>552434420</t>
  </si>
  <si>
    <t>poklop na vstupní šachtu litinový D600 D</t>
  </si>
  <si>
    <t>-1304128196</t>
  </si>
  <si>
    <t>44</t>
  </si>
  <si>
    <t>R105</t>
  </si>
  <si>
    <t>Dopojení do stávajcí kanalizační šachty</t>
  </si>
  <si>
    <t>kpl</t>
  </si>
  <si>
    <t>927945334</t>
  </si>
  <si>
    <t>82</t>
  </si>
  <si>
    <t xml:space="preserve">Domovní přípojky na stoce </t>
  </si>
  <si>
    <t>114</t>
  </si>
  <si>
    <t>871313121</t>
  </si>
  <si>
    <t>Montáž kanalizačního potrubí z PVC těsněné gumovým kroužkem otevřený výkop sklon do 20 % DN 150</t>
  </si>
  <si>
    <t>-610120948</t>
  </si>
  <si>
    <t>117</t>
  </si>
  <si>
    <t>28611196</t>
  </si>
  <si>
    <t>trubka kanalizační PPKGEM 160x4,9x1000mm SN10</t>
  </si>
  <si>
    <t>358926092</t>
  </si>
  <si>
    <t>118</t>
  </si>
  <si>
    <t>877315211</t>
  </si>
  <si>
    <t>Montáž tvarovek z tvrdého PVC-systém KG nebo z polypropylenu-systém KG 2000 jednoosé DN 150</t>
  </si>
  <si>
    <t>-30105138</t>
  </si>
  <si>
    <t>50</t>
  </si>
  <si>
    <t>286113660</t>
  </si>
  <si>
    <t>koleno kanalizace plastové KGB 160x45°</t>
  </si>
  <si>
    <t>1059155566</t>
  </si>
  <si>
    <t>83</t>
  </si>
  <si>
    <t>Uliční vpusti</t>
  </si>
  <si>
    <t>119</t>
  </si>
  <si>
    <t>871353121</t>
  </si>
  <si>
    <t>Montáž kanalizačního potrubí z PVC těsněné gumovým kroužkem otevřený výkop sklon do 20 % DN 200</t>
  </si>
  <si>
    <t>-94537012</t>
  </si>
  <si>
    <t>120</t>
  </si>
  <si>
    <t>286112650</t>
  </si>
  <si>
    <t>trubka KGEM s hrdlem 200X5,9X1M SN8KOEX,PVC</t>
  </si>
  <si>
    <t>1656928304</t>
  </si>
  <si>
    <t>55</t>
  </si>
  <si>
    <t>877355211uv</t>
  </si>
  <si>
    <t>Montáž tvarovek z tvrdého PVC-systém KG nebo z polypropylenu-systém KG 2000 jednoosé DN 200</t>
  </si>
  <si>
    <t>142723842</t>
  </si>
  <si>
    <t>56</t>
  </si>
  <si>
    <t>286113660uv</t>
  </si>
  <si>
    <t>koleno kanalizace plastové KGB 200x45°</t>
  </si>
  <si>
    <t>-1263119709</t>
  </si>
  <si>
    <t>57</t>
  </si>
  <si>
    <t>895941111.1</t>
  </si>
  <si>
    <t>Zřízení vpusti kanalizační uliční z betonových dílců typ UV-50 normální</t>
  </si>
  <si>
    <t>-1747179940</t>
  </si>
  <si>
    <t>58</t>
  </si>
  <si>
    <t>592238500</t>
  </si>
  <si>
    <t>dno betonové pro uliční vpusť s výtokovým otvorem TBV-Q 450/330/1a 45x33x5 cm</t>
  </si>
  <si>
    <t>-649470868</t>
  </si>
  <si>
    <t>59</t>
  </si>
  <si>
    <t>592238580</t>
  </si>
  <si>
    <t>skruž betonová pro uliční vpusť horní TBV-Q 450/555/5d, 45x55x5 cm</t>
  </si>
  <si>
    <t>-835498827</t>
  </si>
  <si>
    <t>60</t>
  </si>
  <si>
    <t>592238640</t>
  </si>
  <si>
    <t>prstenec betonový pro uliční vpusť vyrovnávací TBV-Q 390/60/10a, 39x6x5 cm</t>
  </si>
  <si>
    <t>78103349</t>
  </si>
  <si>
    <t>61</t>
  </si>
  <si>
    <t>592238780</t>
  </si>
  <si>
    <t>mříž M1 D400 DIN 19583-13, 500/500 mm</t>
  </si>
  <si>
    <t>938549323</t>
  </si>
  <si>
    <t>62</t>
  </si>
  <si>
    <t>592238760</t>
  </si>
  <si>
    <t>rám zabetonovaný DIN 19583-9 500/500 mm</t>
  </si>
  <si>
    <t>2106649079</t>
  </si>
  <si>
    <t>63</t>
  </si>
  <si>
    <t>592238740</t>
  </si>
  <si>
    <t>koš pozink. C3 DIN 4052, vysoký, pro rám 500/300</t>
  </si>
  <si>
    <t>-1690391718</t>
  </si>
  <si>
    <t>84</t>
  </si>
  <si>
    <t>Přepojení děšťové kanalizace</t>
  </si>
  <si>
    <t>66</t>
  </si>
  <si>
    <t>-1608702499</t>
  </si>
  <si>
    <t>67</t>
  </si>
  <si>
    <t>286111200</t>
  </si>
  <si>
    <t>trubka kanalizační hladká hrdlovaná D 160 x 3,6</t>
  </si>
  <si>
    <t>-309495762</t>
  </si>
  <si>
    <t>68</t>
  </si>
  <si>
    <t>1853169540</t>
  </si>
  <si>
    <t>69</t>
  </si>
  <si>
    <t>286113610</t>
  </si>
  <si>
    <t>koleno kanalizace plastové KGB 150x45°</t>
  </si>
  <si>
    <t>-393777644</t>
  </si>
  <si>
    <t>70</t>
  </si>
  <si>
    <t>R1</t>
  </si>
  <si>
    <t>Přepojení dešťové kanalizace</t>
  </si>
  <si>
    <t>ks</t>
  </si>
  <si>
    <t>-250034867</t>
  </si>
  <si>
    <t>85</t>
  </si>
  <si>
    <t>Vodovodní řad</t>
  </si>
  <si>
    <t>121</t>
  </si>
  <si>
    <t>851241131</t>
  </si>
  <si>
    <t>Montáž potrubí z trub litinových hrdlových s integrovaným těsněním otevřený výkop DN 80</t>
  </si>
  <si>
    <t>-1878761845</t>
  </si>
  <si>
    <t>122</t>
  </si>
  <si>
    <t>55253000</t>
  </si>
  <si>
    <t>trouba vodovodní litinová hrdlová Pz dl 6m DN 80</t>
  </si>
  <si>
    <t>-67207142</t>
  </si>
  <si>
    <t>91</t>
  </si>
  <si>
    <t>857242122</t>
  </si>
  <si>
    <t>Montáž litinových tvarovek jednoosých přírubových otevřený výkop DN 80</t>
  </si>
  <si>
    <t>144611043</t>
  </si>
  <si>
    <t>93</t>
  </si>
  <si>
    <t>552506420</t>
  </si>
  <si>
    <t>koleno přírubové s patkou PP litinové DN 80</t>
  </si>
  <si>
    <t>-2068629188</t>
  </si>
  <si>
    <t>94</t>
  </si>
  <si>
    <t>K 80</t>
  </si>
  <si>
    <t>Koleno litinové DN 80</t>
  </si>
  <si>
    <t>732513317</t>
  </si>
  <si>
    <t>123</t>
  </si>
  <si>
    <t>606332297</t>
  </si>
  <si>
    <t>92</t>
  </si>
  <si>
    <t>T 80/80</t>
  </si>
  <si>
    <t>T kus 80/80</t>
  </si>
  <si>
    <t>1809986672</t>
  </si>
  <si>
    <t>80</t>
  </si>
  <si>
    <t>X65730</t>
  </si>
  <si>
    <t>spojka WAGA DN 80</t>
  </si>
  <si>
    <t>-1767725626</t>
  </si>
  <si>
    <t>FFR 100/80</t>
  </si>
  <si>
    <t>FFR 80/300</t>
  </si>
  <si>
    <t>245961476</t>
  </si>
  <si>
    <t>TP 100/200</t>
  </si>
  <si>
    <t>TP 80/200</t>
  </si>
  <si>
    <t>-695990775</t>
  </si>
  <si>
    <t>125</t>
  </si>
  <si>
    <t>891241112</t>
  </si>
  <si>
    <t>Montáž vodovodních šoupátek otevřený výkop DN 80</t>
  </si>
  <si>
    <t>-421603519</t>
  </si>
  <si>
    <t>126</t>
  </si>
  <si>
    <t>42221303</t>
  </si>
  <si>
    <t>šoupátko pitná voda litina GGG 50 krátká stavební dl PN10/16 DN 80x180mm</t>
  </si>
  <si>
    <t>-1509955336</t>
  </si>
  <si>
    <t>75</t>
  </si>
  <si>
    <t>R422 910 730,</t>
  </si>
  <si>
    <t>Souprava zemní šoupatová DN80</t>
  </si>
  <si>
    <t>-1480262936</t>
  </si>
  <si>
    <t>88</t>
  </si>
  <si>
    <t>899 40-1112</t>
  </si>
  <si>
    <t>Osazení poklopů litinových šoupátkových</t>
  </si>
  <si>
    <t>255155676</t>
  </si>
  <si>
    <t>89</t>
  </si>
  <si>
    <t>422 913 520.2</t>
  </si>
  <si>
    <t>Poklop litinový šoupatový</t>
  </si>
  <si>
    <t>-614439523</t>
  </si>
  <si>
    <t>90</t>
  </si>
  <si>
    <t>3481</t>
  </si>
  <si>
    <t>Podkladová deska UNI</t>
  </si>
  <si>
    <t>795944885</t>
  </si>
  <si>
    <t>95</t>
  </si>
  <si>
    <t>891247111</t>
  </si>
  <si>
    <t>Montáž hydrantů podzemních DN 80</t>
  </si>
  <si>
    <t>557551055</t>
  </si>
  <si>
    <t>96</t>
  </si>
  <si>
    <t>422736020</t>
  </si>
  <si>
    <t>hydrant podzemní DN80 PN16 krycí hloubka do1500 mm</t>
  </si>
  <si>
    <t>16205965</t>
  </si>
  <si>
    <t>97</t>
  </si>
  <si>
    <t>899401113</t>
  </si>
  <si>
    <t>Osazení poklopů litinových hydrantových</t>
  </si>
  <si>
    <t>29803554</t>
  </si>
  <si>
    <t>98</t>
  </si>
  <si>
    <t>422914520</t>
  </si>
  <si>
    <t>poklop litinový typ 522-hydrantový   DN 80</t>
  </si>
  <si>
    <t>1939550147</t>
  </si>
  <si>
    <t>127</t>
  </si>
  <si>
    <t>891249111</t>
  </si>
  <si>
    <t>Montáž navrtávacích pasů na potrubí z jakýchkoli trub DN 80</t>
  </si>
  <si>
    <t>-1887907721</t>
  </si>
  <si>
    <t>86</t>
  </si>
  <si>
    <t>422735490.1.1</t>
  </si>
  <si>
    <t>navrtávací pasy HAKU se závitovým výstupem z tvárné litiny, pro vodovodní litinové potrubí DN80-100-1”</t>
  </si>
  <si>
    <t>792896823</t>
  </si>
  <si>
    <t>87</t>
  </si>
  <si>
    <t>4229500.1r.1</t>
  </si>
  <si>
    <t>Zemní teleskopická souprava dl.1,30-1,80 m pro šoupě DN 32</t>
  </si>
  <si>
    <t>378736833</t>
  </si>
  <si>
    <t>76</t>
  </si>
  <si>
    <t>-363679187</t>
  </si>
  <si>
    <t>77</t>
  </si>
  <si>
    <t>422 913 520</t>
  </si>
  <si>
    <t>Poklop litinový šoupátkový</t>
  </si>
  <si>
    <t>-1321317866</t>
  </si>
  <si>
    <t>78</t>
  </si>
  <si>
    <t>4223481.1</t>
  </si>
  <si>
    <t>podkladová deska pod šoupátkový poklop</t>
  </si>
  <si>
    <t>248279536</t>
  </si>
  <si>
    <t>99</t>
  </si>
  <si>
    <t>892351111</t>
  </si>
  <si>
    <t>Tlaková zkouška vodou potrubí DN do 80</t>
  </si>
  <si>
    <t>-2075889596</t>
  </si>
  <si>
    <t>100</t>
  </si>
  <si>
    <t>892353122</t>
  </si>
  <si>
    <t>Proplach a dezinfekce vodovodního potrubí do DN 80</t>
  </si>
  <si>
    <t>763951760</t>
  </si>
  <si>
    <t>Vodovodní přípojky</t>
  </si>
  <si>
    <t>128</t>
  </si>
  <si>
    <t>871211141</t>
  </si>
  <si>
    <t>Montáž potrubí z PE100 SDR 11 otevřený výkop svařovaných na tupo D 63 x 5,8 mm</t>
  </si>
  <si>
    <t>1830224680</t>
  </si>
  <si>
    <t>129</t>
  </si>
  <si>
    <t>28613173</t>
  </si>
  <si>
    <t>trubka vodovodní PE100 SDR11 se signalizační vrstvou 63x5,8mm</t>
  </si>
  <si>
    <t>-1718564525</t>
  </si>
  <si>
    <t>103</t>
  </si>
  <si>
    <t>899 72-1111</t>
  </si>
  <si>
    <t>Signální vodič na potrubí PVC DN do 150 mm</t>
  </si>
  <si>
    <t>-1256348117</t>
  </si>
  <si>
    <t>104</t>
  </si>
  <si>
    <t>899 72-2113</t>
  </si>
  <si>
    <t>Krytí potrubí z plastů výstražnou folií z PVC š. 34 cm</t>
  </si>
  <si>
    <t>-1547984769</t>
  </si>
  <si>
    <t>105</t>
  </si>
  <si>
    <t>892233122</t>
  </si>
  <si>
    <t>Proplach a dezinfekce vodovodního potrubí DN od 40 do 70</t>
  </si>
  <si>
    <t>1184629247</t>
  </si>
  <si>
    <t>106</t>
  </si>
  <si>
    <t>892241111</t>
  </si>
  <si>
    <t>Tlaková zkouška vodou potrubí do 80</t>
  </si>
  <si>
    <t>-1493471060</t>
  </si>
  <si>
    <t>Přesun hmot</t>
  </si>
  <si>
    <t>108</t>
  </si>
  <si>
    <t>998276101</t>
  </si>
  <si>
    <t>Přesun hmot pro trubní vedení z trub z plastických hmot otevřený výkop</t>
  </si>
  <si>
    <t>-687724198</t>
  </si>
  <si>
    <t>136</t>
  </si>
  <si>
    <t>VON</t>
  </si>
  <si>
    <t>Dopravně inženýrské opatření</t>
  </si>
  <si>
    <t>797900711</t>
  </si>
  <si>
    <t>137</t>
  </si>
  <si>
    <t>VON I</t>
  </si>
  <si>
    <t>Geodetické zaměření</t>
  </si>
  <si>
    <t>1878572560</t>
  </si>
  <si>
    <t>138</t>
  </si>
  <si>
    <t>VON II</t>
  </si>
  <si>
    <t>Zařízení staveniště</t>
  </si>
  <si>
    <t>-962078837</t>
  </si>
  <si>
    <t>NOVÁ KOMUNIKACE MEZI UL. DUKELSKOU A KARLA NOVÉHO, PRAŽSKÁ KASÁRNA</t>
  </si>
  <si>
    <t xml:space="preserve">KSO: </t>
  </si>
  <si>
    <t xml:space="preserve">        SO č.301 - Kanalizace jednotná, SO č.302 - Vodovod </t>
  </si>
  <si>
    <t>ing. 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</si>
</sst>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9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/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zoomScale="70" zoomScaleNormal="70" workbookViewId="0" topLeftCell="A1">
      <selection activeCell="M19" sqref="M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93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13</v>
      </c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S5" s="14" t="s">
        <v>6</v>
      </c>
    </row>
    <row r="6" spans="2:71" s="1" customFormat="1" ht="24.75" customHeight="1">
      <c r="B6" s="17"/>
      <c r="D6" s="20"/>
      <c r="I6" s="198" t="s">
        <v>511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R6" s="17"/>
      <c r="BS6" s="14"/>
    </row>
    <row r="7" spans="2:71" s="1" customFormat="1" ht="21.75" customHeight="1">
      <c r="B7" s="17"/>
      <c r="D7" s="22" t="s">
        <v>14</v>
      </c>
      <c r="I7" s="199"/>
      <c r="J7" s="200"/>
      <c r="K7" s="201" t="s">
        <v>513</v>
      </c>
      <c r="L7" s="201"/>
      <c r="M7" s="201"/>
      <c r="N7" s="201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K7" s="22" t="s">
        <v>15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2" t="s">
        <v>16</v>
      </c>
      <c r="K8" s="21" t="s">
        <v>17</v>
      </c>
      <c r="AK8" s="22" t="s">
        <v>18</v>
      </c>
      <c r="AN8" s="21"/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2" t="s">
        <v>19</v>
      </c>
      <c r="AK10" s="22" t="s">
        <v>20</v>
      </c>
      <c r="AN10" s="21" t="s">
        <v>21</v>
      </c>
      <c r="AR10" s="17"/>
      <c r="BS10" s="14" t="s">
        <v>6</v>
      </c>
    </row>
    <row r="11" spans="2:71" s="1" customFormat="1" ht="18.4" customHeight="1">
      <c r="B11" s="17"/>
      <c r="E11" s="21" t="s">
        <v>22</v>
      </c>
      <c r="AK11" s="22" t="s">
        <v>23</v>
      </c>
      <c r="AN11" s="21" t="s">
        <v>24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2" t="s">
        <v>25</v>
      </c>
      <c r="AK13" s="22" t="s">
        <v>20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26</v>
      </c>
      <c r="AK14" s="22" t="s">
        <v>23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2" t="s">
        <v>27</v>
      </c>
      <c r="AK16" s="22" t="s">
        <v>20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26</v>
      </c>
      <c r="AK17" s="22" t="s">
        <v>23</v>
      </c>
      <c r="AN17" s="21" t="s">
        <v>1</v>
      </c>
      <c r="AR17" s="17"/>
      <c r="BS17" s="14" t="s">
        <v>28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2" t="s">
        <v>29</v>
      </c>
      <c r="J19" s="199"/>
      <c r="K19" s="199"/>
      <c r="L19" s="199"/>
      <c r="M19" s="199"/>
      <c r="N19" s="199"/>
      <c r="O19" s="199"/>
      <c r="P19" s="199"/>
      <c r="AK19" s="22" t="s">
        <v>20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26</v>
      </c>
      <c r="AK20" s="22" t="s">
        <v>23</v>
      </c>
      <c r="AN20" s="21" t="s">
        <v>1</v>
      </c>
      <c r="AR20" s="17"/>
      <c r="BS20" s="14" t="s">
        <v>28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2" t="s">
        <v>30</v>
      </c>
      <c r="I22" s="23"/>
      <c r="AR22" s="17"/>
    </row>
    <row r="23" spans="2:44" s="1" customFormat="1" ht="16.5" customHeight="1">
      <c r="B23" s="17"/>
      <c r="E23" s="23" t="s">
        <v>1</v>
      </c>
      <c r="F23" s="23"/>
      <c r="G23" s="23"/>
      <c r="H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R23" s="17"/>
    </row>
    <row r="24" spans="2:44" s="1" customFormat="1" ht="6.95" customHeight="1">
      <c r="B24" s="17"/>
      <c r="I24" s="24"/>
      <c r="AR24" s="17"/>
    </row>
    <row r="25" spans="2:44" s="1" customFormat="1" ht="6.95" customHeight="1">
      <c r="B25" s="17"/>
      <c r="D25" s="24"/>
      <c r="E25" s="24"/>
      <c r="F25" s="24"/>
      <c r="G25" s="24"/>
      <c r="H25" s="24"/>
      <c r="I25" s="28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7"/>
    </row>
    <row r="26" spans="1:57" s="2" customFormat="1" ht="25.9" customHeight="1">
      <c r="A26" s="25"/>
      <c r="B26" s="26"/>
      <c r="C26" s="25"/>
      <c r="D26" s="27" t="s">
        <v>31</v>
      </c>
      <c r="E26" s="28"/>
      <c r="F26" s="28"/>
      <c r="G26" s="28"/>
      <c r="H26" s="28"/>
      <c r="I26" s="2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5">
        <f>ROUND(AG94,2)</f>
        <v>0</v>
      </c>
      <c r="AL26" s="166"/>
      <c r="AM26" s="166"/>
      <c r="AN26" s="166"/>
      <c r="AO26" s="166"/>
      <c r="AP26" s="25"/>
      <c r="AQ26" s="25"/>
      <c r="AR26" s="26"/>
      <c r="BE26" s="25"/>
    </row>
    <row r="27" spans="1:57" s="2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2" customFormat="1" ht="12.75">
      <c r="A28" s="25"/>
      <c r="B28" s="26"/>
      <c r="C28" s="25"/>
      <c r="D28" s="25"/>
      <c r="E28" s="25"/>
      <c r="F28" s="25"/>
      <c r="G28" s="25"/>
      <c r="H28" s="25"/>
      <c r="I28" s="3"/>
      <c r="J28" s="25"/>
      <c r="K28" s="25"/>
      <c r="L28" s="167" t="s">
        <v>32</v>
      </c>
      <c r="M28" s="167"/>
      <c r="N28" s="167"/>
      <c r="O28" s="167"/>
      <c r="P28" s="167"/>
      <c r="Q28" s="25"/>
      <c r="R28" s="25"/>
      <c r="S28" s="25"/>
      <c r="T28" s="25"/>
      <c r="U28" s="25"/>
      <c r="V28" s="25"/>
      <c r="W28" s="167" t="s">
        <v>33</v>
      </c>
      <c r="X28" s="167"/>
      <c r="Y28" s="167"/>
      <c r="Z28" s="167"/>
      <c r="AA28" s="167"/>
      <c r="AB28" s="167"/>
      <c r="AC28" s="167"/>
      <c r="AD28" s="167"/>
      <c r="AE28" s="167"/>
      <c r="AF28" s="25"/>
      <c r="AG28" s="25"/>
      <c r="AH28" s="25"/>
      <c r="AI28" s="25"/>
      <c r="AJ28" s="25"/>
      <c r="AK28" s="167" t="s">
        <v>34</v>
      </c>
      <c r="AL28" s="167"/>
      <c r="AM28" s="167"/>
      <c r="AN28" s="167"/>
      <c r="AO28" s="167"/>
      <c r="AP28" s="25"/>
      <c r="AQ28" s="25"/>
      <c r="AR28" s="26"/>
      <c r="BE28" s="25"/>
    </row>
    <row r="29" spans="2:44" s="3" customFormat="1" ht="14.45" customHeight="1">
      <c r="B29" s="30"/>
      <c r="D29" s="22" t="s">
        <v>35</v>
      </c>
      <c r="F29" s="22" t="s">
        <v>36</v>
      </c>
      <c r="L29" s="170">
        <v>0.21</v>
      </c>
      <c r="M29" s="169"/>
      <c r="N29" s="169"/>
      <c r="O29" s="169"/>
      <c r="P29" s="169"/>
      <c r="W29" s="168">
        <f>ROUND(AZ94,2)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ROUND(AV94,2)</f>
        <v>0</v>
      </c>
      <c r="AL29" s="169"/>
      <c r="AM29" s="169"/>
      <c r="AN29" s="169"/>
      <c r="AO29" s="169"/>
      <c r="AR29" s="30"/>
    </row>
    <row r="30" spans="2:44" s="3" customFormat="1" ht="14.45" customHeight="1">
      <c r="B30" s="30"/>
      <c r="F30" s="22" t="s">
        <v>37</v>
      </c>
      <c r="L30" s="170">
        <v>0.15</v>
      </c>
      <c r="M30" s="169"/>
      <c r="N30" s="169"/>
      <c r="O30" s="169"/>
      <c r="P30" s="169"/>
      <c r="W30" s="168">
        <f>ROUND(BA94,2)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ROUND(AW94,2)</f>
        <v>0</v>
      </c>
      <c r="AL30" s="169"/>
      <c r="AM30" s="169"/>
      <c r="AN30" s="169"/>
      <c r="AO30" s="169"/>
      <c r="AR30" s="30"/>
    </row>
    <row r="31" spans="2:44" s="3" customFormat="1" ht="14.45" customHeight="1" hidden="1">
      <c r="B31" s="30"/>
      <c r="F31" s="22" t="s">
        <v>38</v>
      </c>
      <c r="L31" s="170">
        <v>0.21</v>
      </c>
      <c r="M31" s="169"/>
      <c r="N31" s="169"/>
      <c r="O31" s="169"/>
      <c r="P31" s="169"/>
      <c r="W31" s="168">
        <f>ROUND(BB94,2)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0"/>
    </row>
    <row r="32" spans="2:44" s="3" customFormat="1" ht="14.45" customHeight="1" hidden="1">
      <c r="B32" s="30"/>
      <c r="F32" s="22" t="s">
        <v>39</v>
      </c>
      <c r="L32" s="170">
        <v>0.15</v>
      </c>
      <c r="M32" s="169"/>
      <c r="N32" s="169"/>
      <c r="O32" s="169"/>
      <c r="P32" s="169"/>
      <c r="W32" s="168">
        <f>ROUND(BC94,2)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0"/>
    </row>
    <row r="33" spans="2:44" s="3" customFormat="1" ht="14.45" customHeight="1" hidden="1">
      <c r="B33" s="30"/>
      <c r="F33" s="22" t="s">
        <v>40</v>
      </c>
      <c r="I33" s="25"/>
      <c r="L33" s="170">
        <v>0</v>
      </c>
      <c r="M33" s="169"/>
      <c r="N33" s="169"/>
      <c r="O33" s="169"/>
      <c r="P33" s="169"/>
      <c r="W33" s="168">
        <f>ROUND(BD94,2)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0"/>
    </row>
    <row r="34" spans="1:57" s="2" customFormat="1" ht="6.95" customHeight="1">
      <c r="A34" s="25"/>
      <c r="B34" s="26"/>
      <c r="C34" s="25"/>
      <c r="D34" s="25"/>
      <c r="E34" s="25"/>
      <c r="F34" s="25"/>
      <c r="G34" s="25"/>
      <c r="H34" s="25"/>
      <c r="I34" s="3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2" customFormat="1" ht="25.9" customHeight="1">
      <c r="A35" s="25"/>
      <c r="B35" s="26"/>
      <c r="C35" s="31"/>
      <c r="D35" s="32" t="s">
        <v>41</v>
      </c>
      <c r="E35" s="33"/>
      <c r="F35" s="33"/>
      <c r="G35" s="33"/>
      <c r="H35" s="33"/>
      <c r="I35" s="25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42</v>
      </c>
      <c r="U35" s="33"/>
      <c r="V35" s="33"/>
      <c r="W35" s="33"/>
      <c r="X35" s="171" t="s">
        <v>43</v>
      </c>
      <c r="Y35" s="172"/>
      <c r="Z35" s="172"/>
      <c r="AA35" s="172"/>
      <c r="AB35" s="172"/>
      <c r="AC35" s="33"/>
      <c r="AD35" s="33"/>
      <c r="AE35" s="33"/>
      <c r="AF35" s="33"/>
      <c r="AG35" s="33"/>
      <c r="AH35" s="33"/>
      <c r="AI35" s="33"/>
      <c r="AJ35" s="33"/>
      <c r="AK35" s="173">
        <f>SUM(AK26:AK33)</f>
        <v>0</v>
      </c>
      <c r="AL35" s="172"/>
      <c r="AM35" s="172"/>
      <c r="AN35" s="172"/>
      <c r="AO35" s="174"/>
      <c r="AP35" s="31"/>
      <c r="AQ35" s="31"/>
      <c r="AR35" s="26"/>
      <c r="BE35" s="25"/>
    </row>
    <row r="36" spans="1:57" s="2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2" customFormat="1" ht="14.45" customHeight="1">
      <c r="A37" s="25"/>
      <c r="B37" s="26"/>
      <c r="C37" s="25"/>
      <c r="D37" s="25"/>
      <c r="E37" s="25"/>
      <c r="F37" s="25"/>
      <c r="G37" s="25"/>
      <c r="H37" s="25"/>
      <c r="I37" s="1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I48" s="37"/>
      <c r="AR48" s="17"/>
    </row>
    <row r="49" spans="2:44" s="2" customFormat="1" ht="14.45" customHeight="1">
      <c r="B49" s="35"/>
      <c r="D49" s="36" t="s">
        <v>44</v>
      </c>
      <c r="E49" s="37"/>
      <c r="F49" s="37"/>
      <c r="G49" s="37"/>
      <c r="H49" s="37"/>
      <c r="I49" s="1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45</v>
      </c>
      <c r="AI49" s="37"/>
      <c r="AJ49" s="37"/>
      <c r="AK49" s="37"/>
      <c r="AL49" s="37"/>
      <c r="AM49" s="37"/>
      <c r="AN49" s="37"/>
      <c r="AO49" s="37"/>
      <c r="AR49" s="35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I59" s="28"/>
      <c r="AR59" s="17"/>
    </row>
    <row r="60" spans="1:57" s="2" customFormat="1" ht="12.75">
      <c r="A60" s="25"/>
      <c r="B60" s="26"/>
      <c r="C60" s="25"/>
      <c r="D60" s="38" t="s">
        <v>46</v>
      </c>
      <c r="E60" s="28"/>
      <c r="F60" s="28"/>
      <c r="G60" s="28"/>
      <c r="H60" s="28"/>
      <c r="I60" s="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47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46</v>
      </c>
      <c r="AI60" s="28"/>
      <c r="AJ60" s="28"/>
      <c r="AK60" s="28"/>
      <c r="AL60" s="28"/>
      <c r="AM60" s="38" t="s">
        <v>47</v>
      </c>
      <c r="AN60" s="28"/>
      <c r="AO60" s="28"/>
      <c r="AP60" s="25"/>
      <c r="AQ60" s="25"/>
      <c r="AR60" s="26"/>
      <c r="BE60" s="25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I63" s="39"/>
      <c r="AR63" s="17"/>
    </row>
    <row r="64" spans="1:57" s="2" customFormat="1" ht="12.75">
      <c r="A64" s="25"/>
      <c r="B64" s="26"/>
      <c r="C64" s="25"/>
      <c r="D64" s="36" t="s">
        <v>48</v>
      </c>
      <c r="E64" s="39"/>
      <c r="F64" s="39"/>
      <c r="G64" s="39"/>
      <c r="H64" s="39"/>
      <c r="I64" s="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49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I74" s="28"/>
      <c r="AR74" s="17"/>
    </row>
    <row r="75" spans="1:57" s="2" customFormat="1" ht="12.75">
      <c r="A75" s="25"/>
      <c r="B75" s="26"/>
      <c r="C75" s="25"/>
      <c r="D75" s="38" t="s">
        <v>46</v>
      </c>
      <c r="E75" s="28"/>
      <c r="F75" s="28"/>
      <c r="G75" s="28"/>
      <c r="H75" s="28"/>
      <c r="I75" s="25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47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46</v>
      </c>
      <c r="AI75" s="28"/>
      <c r="AJ75" s="28"/>
      <c r="AK75" s="28"/>
      <c r="AL75" s="28"/>
      <c r="AM75" s="38" t="s">
        <v>47</v>
      </c>
      <c r="AN75" s="28"/>
      <c r="AO75" s="28"/>
      <c r="AP75" s="25"/>
      <c r="AQ75" s="25"/>
      <c r="AR75" s="26"/>
      <c r="BE75" s="25"/>
    </row>
    <row r="76" spans="1:57" s="2" customFormat="1" ht="11.25">
      <c r="A76" s="25"/>
      <c r="B76" s="26"/>
      <c r="C76" s="25"/>
      <c r="D76" s="25"/>
      <c r="E76" s="25"/>
      <c r="F76" s="25"/>
      <c r="G76" s="25"/>
      <c r="H76" s="25"/>
      <c r="I76" s="41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2" customFormat="1" ht="6.95" customHeight="1">
      <c r="A77" s="25"/>
      <c r="B77" s="40"/>
      <c r="C77" s="41"/>
      <c r="D77" s="41"/>
      <c r="E77" s="41"/>
      <c r="F77" s="41"/>
      <c r="G77" s="41"/>
      <c r="H77" s="41"/>
      <c r="I77" s="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79" ht="11.25"/>
    <row r="80" ht="11.25">
      <c r="I80" s="43"/>
    </row>
    <row r="81" spans="1:57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25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2" customFormat="1" ht="24.95" customHeight="1">
      <c r="A82" s="25"/>
      <c r="B82" s="26"/>
      <c r="C82" s="18" t="s">
        <v>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4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4" customFormat="1" ht="12" customHeight="1">
      <c r="B84" s="44"/>
      <c r="C84" s="22" t="s">
        <v>12</v>
      </c>
      <c r="I84" s="5"/>
      <c r="AR84" s="44"/>
    </row>
    <row r="85" spans="2:44" s="5" customFormat="1" ht="36.95" customHeight="1">
      <c r="B85" s="45"/>
      <c r="C85" s="46" t="s">
        <v>13</v>
      </c>
      <c r="I85" s="25"/>
      <c r="L85" s="202" t="str">
        <f>+I6</f>
        <v>NOVÁ KOMUNIKACE MEZI UL. DUKELSKOU A KARLA NOVÉHO, PRAŽSKÁ KASÁRNA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45"/>
    </row>
    <row r="86" spans="1:57" s="2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2" customFormat="1" ht="12" customHeight="1">
      <c r="A87" s="25"/>
      <c r="B87" s="26"/>
      <c r="C87" s="22" t="s">
        <v>16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ul. Dukelská - K. Nového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18</v>
      </c>
      <c r="AJ87" s="25"/>
      <c r="AK87" s="25"/>
      <c r="AL87" s="25"/>
      <c r="AM87" s="176" t="str">
        <f>IF(AN8="","",AN8)</f>
        <v/>
      </c>
      <c r="AN87" s="176"/>
      <c r="AO87" s="25"/>
      <c r="AP87" s="25"/>
      <c r="AQ87" s="25"/>
      <c r="AR87" s="26"/>
      <c r="BE87" s="25"/>
    </row>
    <row r="88" spans="1:5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2" customFormat="1" ht="15.2" customHeight="1">
      <c r="A89" s="25"/>
      <c r="B89" s="26"/>
      <c r="C89" s="22" t="s">
        <v>19</v>
      </c>
      <c r="D89" s="25"/>
      <c r="E89" s="25"/>
      <c r="F89" s="25"/>
      <c r="G89" s="25"/>
      <c r="H89" s="25"/>
      <c r="I89" s="25"/>
      <c r="J89" s="25"/>
      <c r="K89" s="25"/>
      <c r="L89" s="4" t="str">
        <f>IF(E11="","",E11)</f>
        <v>Město Benešov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27</v>
      </c>
      <c r="AJ89" s="25"/>
      <c r="AK89" s="25"/>
      <c r="AL89" s="25"/>
      <c r="AM89" s="177" t="str">
        <f>IF(E17="","",E17)</f>
        <v xml:space="preserve"> </v>
      </c>
      <c r="AN89" s="178"/>
      <c r="AO89" s="178"/>
      <c r="AP89" s="178"/>
      <c r="AQ89" s="25"/>
      <c r="AR89" s="26"/>
      <c r="AS89" s="179" t="s">
        <v>51</v>
      </c>
      <c r="AT89" s="180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2" customFormat="1" ht="15.2" customHeight="1">
      <c r="A90" s="25"/>
      <c r="B90" s="26"/>
      <c r="C90" s="22" t="s">
        <v>25</v>
      </c>
      <c r="D90" s="25"/>
      <c r="E90" s="25"/>
      <c r="F90" s="25"/>
      <c r="G90" s="25"/>
      <c r="H90" s="25"/>
      <c r="I90" s="25"/>
      <c r="J90" s="25"/>
      <c r="K90" s="25"/>
      <c r="L90" s="4" t="str">
        <f>IF(E14="","",E14)</f>
        <v xml:space="preserve"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29</v>
      </c>
      <c r="AJ90" s="25"/>
      <c r="AK90" s="25"/>
      <c r="AL90" s="25"/>
      <c r="AM90" s="177" t="str">
        <f>IF(E20="","",E20)</f>
        <v xml:space="preserve"> </v>
      </c>
      <c r="AN90" s="178"/>
      <c r="AO90" s="178"/>
      <c r="AP90" s="178"/>
      <c r="AQ90" s="25"/>
      <c r="AR90" s="26"/>
      <c r="AS90" s="181"/>
      <c r="AT90" s="182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2" customFormat="1" ht="10.9" customHeight="1">
      <c r="A91" s="25"/>
      <c r="B91" s="26"/>
      <c r="C91" s="25"/>
      <c r="D91" s="25"/>
      <c r="E91" s="25"/>
      <c r="F91" s="25"/>
      <c r="G91" s="25"/>
      <c r="H91" s="25"/>
      <c r="I91" s="55" t="s">
        <v>53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81"/>
      <c r="AT91" s="182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2" customFormat="1" ht="29.25" customHeight="1">
      <c r="A92" s="25"/>
      <c r="B92" s="26"/>
      <c r="C92" s="183" t="s">
        <v>52</v>
      </c>
      <c r="D92" s="184"/>
      <c r="E92" s="184"/>
      <c r="F92" s="184"/>
      <c r="G92" s="184"/>
      <c r="H92" s="54"/>
      <c r="I92" s="25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186" t="s">
        <v>54</v>
      </c>
      <c r="AH92" s="184"/>
      <c r="AI92" s="184"/>
      <c r="AJ92" s="184"/>
      <c r="AK92" s="184"/>
      <c r="AL92" s="184"/>
      <c r="AM92" s="184"/>
      <c r="AN92" s="185" t="s">
        <v>55</v>
      </c>
      <c r="AO92" s="184"/>
      <c r="AP92" s="187"/>
      <c r="AQ92" s="56" t="s">
        <v>56</v>
      </c>
      <c r="AR92" s="26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5"/>
    </row>
    <row r="93" spans="1:57" s="2" customFormat="1" ht="10.9" customHeight="1">
      <c r="A93" s="25"/>
      <c r="B93" s="26"/>
      <c r="C93" s="25"/>
      <c r="D93" s="25"/>
      <c r="E93" s="25"/>
      <c r="F93" s="25"/>
      <c r="G93" s="25"/>
      <c r="H93" s="25"/>
      <c r="I93" s="6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5"/>
    </row>
    <row r="94" spans="2:90" s="6" customFormat="1" ht="32.45" customHeight="1">
      <c r="B94" s="63"/>
      <c r="C94" s="64" t="s">
        <v>69</v>
      </c>
      <c r="D94" s="65"/>
      <c r="E94" s="65"/>
      <c r="F94" s="65"/>
      <c r="G94" s="65"/>
      <c r="H94" s="65"/>
      <c r="I94" s="7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2144.2158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70</v>
      </c>
      <c r="BT94" s="72" t="s">
        <v>71</v>
      </c>
      <c r="BV94" s="72" t="s">
        <v>72</v>
      </c>
      <c r="BW94" s="72" t="s">
        <v>4</v>
      </c>
      <c r="BX94" s="72" t="s">
        <v>73</v>
      </c>
      <c r="CL94" s="72" t="s">
        <v>1</v>
      </c>
    </row>
    <row r="95" spans="1:90" s="7" customFormat="1" ht="24.75" customHeight="1">
      <c r="A95" s="73" t="s">
        <v>74</v>
      </c>
      <c r="B95" s="74"/>
      <c r="C95" s="75"/>
      <c r="D95" s="190"/>
      <c r="E95" s="190"/>
      <c r="F95" s="190"/>
      <c r="G95" s="190"/>
      <c r="H95" s="190"/>
      <c r="I95" s="25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soupis!J28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7" t="s">
        <v>75</v>
      </c>
      <c r="AR95" s="74"/>
      <c r="AS95" s="78">
        <v>0</v>
      </c>
      <c r="AT95" s="79">
        <f>ROUND(SUM(AV95:AW95),2)</f>
        <v>0</v>
      </c>
      <c r="AU95" s="80">
        <f>soupis!P124</f>
        <v>2144.2158</v>
      </c>
      <c r="AV95" s="79">
        <f>soupis!J31</f>
        <v>0</v>
      </c>
      <c r="AW95" s="79">
        <f>soupis!J32</f>
        <v>0</v>
      </c>
      <c r="AX95" s="79">
        <f>soupis!J33</f>
        <v>0</v>
      </c>
      <c r="AY95" s="79">
        <f>soupis!J34</f>
        <v>0</v>
      </c>
      <c r="AZ95" s="79">
        <f>soupis!F31</f>
        <v>0</v>
      </c>
      <c r="BA95" s="79">
        <f>soupis!F32</f>
        <v>0</v>
      </c>
      <c r="BB95" s="79">
        <f>soupis!F33</f>
        <v>0</v>
      </c>
      <c r="BC95" s="79">
        <f>soupis!F34</f>
        <v>0</v>
      </c>
      <c r="BD95" s="81">
        <f>soupis!F35</f>
        <v>0</v>
      </c>
      <c r="BT95" s="82" t="s">
        <v>76</v>
      </c>
      <c r="BU95" s="82" t="s">
        <v>77</v>
      </c>
      <c r="BV95" s="82" t="s">
        <v>72</v>
      </c>
      <c r="BW95" s="82" t="s">
        <v>4</v>
      </c>
      <c r="BX95" s="82" t="s">
        <v>73</v>
      </c>
      <c r="CL95" s="82" t="s">
        <v>1</v>
      </c>
    </row>
    <row r="96" spans="1:57" s="2" customFormat="1" ht="30" customHeight="1">
      <c r="A96" s="25"/>
      <c r="B96" s="26"/>
      <c r="C96" s="25"/>
      <c r="D96" s="25"/>
      <c r="E96" s="25"/>
      <c r="F96" s="25"/>
      <c r="G96" s="25"/>
      <c r="H96" s="25"/>
      <c r="I96" s="41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6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s="2" customFormat="1" ht="6.95" customHeight="1">
      <c r="A97" s="25"/>
      <c r="B97" s="40"/>
      <c r="C97" s="41"/>
      <c r="D97" s="41"/>
      <c r="E97" s="41"/>
      <c r="F97" s="41"/>
      <c r="G97" s="41"/>
      <c r="H97" s="41"/>
      <c r="I97" s="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ht="11.25"/>
    <row r="99" ht="11.25"/>
  </sheetData>
  <mergeCells count="38">
    <mergeCell ref="AR2:BE2"/>
    <mergeCell ref="I6:AI6"/>
    <mergeCell ref="C92:G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AK26:AO26"/>
    <mergeCell ref="L28:P28"/>
    <mergeCell ref="W28:AE28"/>
    <mergeCell ref="AK28:AO28"/>
  </mergeCells>
  <hyperlinks>
    <hyperlink ref="A95" location="'BENESOV - -PVC-ul. Dukel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3"/>
  <sheetViews>
    <sheetView showGridLines="0" workbookViewId="0" topLeftCell="A77">
      <selection activeCell="I129" sqref="I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193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s="1" customFormat="1" ht="24.95" customHeight="1">
      <c r="B4" s="17"/>
      <c r="D4" s="18" t="s">
        <v>79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5"/>
      <c r="B6" s="26"/>
      <c r="C6" s="25"/>
      <c r="D6" s="22" t="s">
        <v>13</v>
      </c>
      <c r="E6" s="25"/>
      <c r="F6" s="25"/>
      <c r="G6" s="25"/>
      <c r="H6" s="25"/>
      <c r="I6" s="25"/>
      <c r="J6" s="25"/>
      <c r="K6" s="25"/>
      <c r="L6" s="3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" customFormat="1" ht="16.5" customHeight="1">
      <c r="A7" s="25"/>
      <c r="B7" s="26"/>
      <c r="C7" s="25"/>
      <c r="D7" s="25"/>
      <c r="E7" s="195" t="s">
        <v>511</v>
      </c>
      <c r="F7" s="195"/>
      <c r="G7" s="195"/>
      <c r="H7" s="195"/>
      <c r="I7" s="25"/>
      <c r="J7" s="25"/>
      <c r="K7" s="25"/>
      <c r="L7" s="3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" customFormat="1" ht="11.25" customHeight="1">
      <c r="A8" s="25"/>
      <c r="B8" s="26"/>
      <c r="C8" s="25"/>
      <c r="D8" s="25"/>
      <c r="E8" s="195"/>
      <c r="F8" s="195"/>
      <c r="G8" s="195"/>
      <c r="H8" s="19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2" customHeight="1">
      <c r="A9" s="25"/>
      <c r="B9" s="26"/>
      <c r="C9" s="25"/>
      <c r="D9" s="22" t="s">
        <v>512</v>
      </c>
      <c r="E9" s="196" t="s">
        <v>513</v>
      </c>
      <c r="F9" s="196"/>
      <c r="G9" s="196"/>
      <c r="H9" s="196"/>
      <c r="I9" s="22" t="s">
        <v>15</v>
      </c>
      <c r="J9" s="21" t="s">
        <v>1</v>
      </c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 customHeight="1">
      <c r="A10" s="25"/>
      <c r="B10" s="26"/>
      <c r="C10" s="25"/>
      <c r="D10" s="22" t="s">
        <v>16</v>
      </c>
      <c r="E10" s="25"/>
      <c r="F10" s="21" t="s">
        <v>17</v>
      </c>
      <c r="G10" s="25"/>
      <c r="H10" s="25"/>
      <c r="I10" s="22" t="s">
        <v>18</v>
      </c>
      <c r="J10" s="48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0.9" customHeight="1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19</v>
      </c>
      <c r="E12" s="25"/>
      <c r="F12" s="25"/>
      <c r="G12" s="25"/>
      <c r="H12" s="25"/>
      <c r="I12" s="22" t="s">
        <v>20</v>
      </c>
      <c r="J12" s="21" t="s">
        <v>21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8" customHeight="1">
      <c r="A13" s="25"/>
      <c r="B13" s="26"/>
      <c r="C13" s="25"/>
      <c r="D13" s="25"/>
      <c r="E13" s="21" t="s">
        <v>22</v>
      </c>
      <c r="F13" s="25"/>
      <c r="G13" s="25"/>
      <c r="H13" s="25"/>
      <c r="I13" s="22" t="s">
        <v>23</v>
      </c>
      <c r="J13" s="21" t="s">
        <v>24</v>
      </c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6.95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2" customHeight="1">
      <c r="A15" s="25"/>
      <c r="B15" s="26"/>
      <c r="C15" s="25"/>
      <c r="D15" s="22" t="s">
        <v>25</v>
      </c>
      <c r="E15" s="25"/>
      <c r="F15" s="25"/>
      <c r="G15" s="25"/>
      <c r="H15" s="25"/>
      <c r="I15" s="22" t="s">
        <v>20</v>
      </c>
      <c r="J15" s="21" t="str">
        <f>'Rekapitulace stavby'!AN13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18" customHeight="1">
      <c r="A16" s="25"/>
      <c r="B16" s="26"/>
      <c r="C16" s="25"/>
      <c r="D16" s="25"/>
      <c r="E16" s="162" t="str">
        <f>'Rekapitulace stavby'!E14</f>
        <v xml:space="preserve"> </v>
      </c>
      <c r="F16" s="162"/>
      <c r="G16" s="162"/>
      <c r="H16" s="162"/>
      <c r="I16" s="22" t="s">
        <v>23</v>
      </c>
      <c r="J16" s="21" t="str">
        <f>'Rekapitulace stavby'!AN14</f>
        <v/>
      </c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6.95" customHeight="1">
      <c r="A17" s="25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2" customHeight="1">
      <c r="A18" s="25"/>
      <c r="B18" s="26"/>
      <c r="C18" s="25"/>
      <c r="D18" s="22" t="s">
        <v>27</v>
      </c>
      <c r="E18" s="25"/>
      <c r="F18" s="25"/>
      <c r="G18" s="25"/>
      <c r="H18" s="25"/>
      <c r="I18" s="22" t="s">
        <v>20</v>
      </c>
      <c r="J18" s="21" t="str">
        <f>IF('Rekapitulace stavby'!AN16="","",'Rekapitulace stavby'!AN16)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8" customHeight="1">
      <c r="A19" s="25"/>
      <c r="B19" s="26"/>
      <c r="C19" s="25"/>
      <c r="D19" s="25"/>
      <c r="E19" s="21" t="str">
        <f>IF('Rekapitulace stavby'!E17="","",'Rekapitulace stavby'!E17)</f>
        <v xml:space="preserve"> </v>
      </c>
      <c r="F19" s="25"/>
      <c r="G19" s="25"/>
      <c r="H19" s="25"/>
      <c r="I19" s="22" t="s">
        <v>23</v>
      </c>
      <c r="J19" s="21" t="str">
        <f>IF('Rekapitulace stavby'!AN17="","",'Rekapitulace stavby'!AN17)</f>
        <v/>
      </c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6.95" customHeight="1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2" customHeight="1">
      <c r="A21" s="25"/>
      <c r="B21" s="26"/>
      <c r="C21" s="25"/>
      <c r="D21" s="22" t="s">
        <v>29</v>
      </c>
      <c r="E21" s="25"/>
      <c r="F21" s="197" t="s">
        <v>514</v>
      </c>
      <c r="G21" s="25"/>
      <c r="H21" s="25"/>
      <c r="I21" s="22" t="s">
        <v>20</v>
      </c>
      <c r="J21" s="21" t="str">
        <f>IF('Rekapitulace stavby'!AN19="","",'Rekapitulace stavby'!AN19)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8" customHeight="1">
      <c r="A22" s="25"/>
      <c r="B22" s="26"/>
      <c r="C22" s="25"/>
      <c r="D22" s="25"/>
      <c r="E22" s="21" t="str">
        <f>IF('Rekapitulace stavby'!E20="","",'Rekapitulace stavby'!E20)</f>
        <v xml:space="preserve"> </v>
      </c>
      <c r="F22" s="25"/>
      <c r="G22" s="25"/>
      <c r="H22" s="25"/>
      <c r="I22" s="22" t="s">
        <v>23</v>
      </c>
      <c r="J22" s="21" t="str">
        <f>IF('Rekapitulace stavby'!AN20="","",'Rekapitulace stavby'!AN20)</f>
        <v/>
      </c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6.95" customHeight="1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2" customHeight="1">
      <c r="A24" s="25"/>
      <c r="B24" s="26"/>
      <c r="C24" s="25"/>
      <c r="D24" s="22" t="s">
        <v>30</v>
      </c>
      <c r="E24" s="25"/>
      <c r="F24" s="25"/>
      <c r="G24" s="25"/>
      <c r="H24" s="25"/>
      <c r="I24" s="25"/>
      <c r="J24" s="25"/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8" customFormat="1" ht="16.5" customHeight="1">
      <c r="A25" s="85"/>
      <c r="B25" s="86"/>
      <c r="C25" s="85"/>
      <c r="D25" s="85"/>
      <c r="E25" s="164" t="s">
        <v>1</v>
      </c>
      <c r="F25" s="164"/>
      <c r="G25" s="164"/>
      <c r="H25" s="164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5" customHeight="1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customHeight="1">
      <c r="A27" s="25"/>
      <c r="B27" s="26"/>
      <c r="C27" s="25"/>
      <c r="D27" s="61"/>
      <c r="E27" s="61"/>
      <c r="F27" s="61"/>
      <c r="G27" s="61"/>
      <c r="H27" s="61"/>
      <c r="I27" s="61"/>
      <c r="J27" s="61"/>
      <c r="K27" s="61"/>
      <c r="L27" s="3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25.35" customHeight="1">
      <c r="A28" s="25"/>
      <c r="B28" s="26"/>
      <c r="C28" s="25"/>
      <c r="D28" s="88" t="s">
        <v>31</v>
      </c>
      <c r="E28" s="25"/>
      <c r="F28" s="25"/>
      <c r="G28" s="25"/>
      <c r="H28" s="25"/>
      <c r="I28" s="25"/>
      <c r="J28" s="66">
        <f>ROUND(J124,2)</f>
        <v>0</v>
      </c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61"/>
      <c r="E29" s="61"/>
      <c r="F29" s="61"/>
      <c r="G29" s="61"/>
      <c r="H29" s="61"/>
      <c r="I29" s="61"/>
      <c r="J29" s="61"/>
      <c r="K29" s="61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14.45" customHeight="1">
      <c r="A30" s="25"/>
      <c r="B30" s="26"/>
      <c r="C30" s="25"/>
      <c r="D30" s="25"/>
      <c r="E30" s="25"/>
      <c r="F30" s="29" t="s">
        <v>33</v>
      </c>
      <c r="G30" s="25"/>
      <c r="H30" s="25"/>
      <c r="I30" s="29" t="s">
        <v>32</v>
      </c>
      <c r="J30" s="29" t="s">
        <v>34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14.45" customHeight="1">
      <c r="A31" s="25"/>
      <c r="B31" s="26"/>
      <c r="C31" s="25"/>
      <c r="D31" s="89" t="s">
        <v>35</v>
      </c>
      <c r="E31" s="22" t="s">
        <v>36</v>
      </c>
      <c r="F31" s="90">
        <f>ROUND((SUM(BE124:BE232)),2)</f>
        <v>0</v>
      </c>
      <c r="G31" s="25"/>
      <c r="H31" s="25"/>
      <c r="I31" s="91">
        <v>0.21</v>
      </c>
      <c r="J31" s="90">
        <f>ROUND(((SUM(BE124:BE232))*I31),2)</f>
        <v>0</v>
      </c>
      <c r="K31" s="25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2" t="s">
        <v>37</v>
      </c>
      <c r="F32" s="90">
        <f>ROUND((SUM(BF124:BF232)),2)</f>
        <v>0</v>
      </c>
      <c r="G32" s="25"/>
      <c r="H32" s="25"/>
      <c r="I32" s="91">
        <v>0.15</v>
      </c>
      <c r="J32" s="90">
        <f>ROUND(((SUM(BF124:BF232))*I32),2)</f>
        <v>0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 hidden="1">
      <c r="A33" s="25"/>
      <c r="B33" s="26"/>
      <c r="C33" s="25"/>
      <c r="D33" s="25"/>
      <c r="E33" s="22" t="s">
        <v>38</v>
      </c>
      <c r="F33" s="90">
        <f>ROUND((SUM(BG124:BG232)),2)</f>
        <v>0</v>
      </c>
      <c r="G33" s="25"/>
      <c r="H33" s="25"/>
      <c r="I33" s="91">
        <v>0.21</v>
      </c>
      <c r="J33" s="90">
        <f>0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 hidden="1">
      <c r="A34" s="25"/>
      <c r="B34" s="26"/>
      <c r="C34" s="25"/>
      <c r="D34" s="25"/>
      <c r="E34" s="22" t="s">
        <v>39</v>
      </c>
      <c r="F34" s="90">
        <f>ROUND((SUM(BH124:BH232)),2)</f>
        <v>0</v>
      </c>
      <c r="G34" s="25"/>
      <c r="H34" s="25"/>
      <c r="I34" s="91">
        <v>0.15</v>
      </c>
      <c r="J34" s="90">
        <f>0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40</v>
      </c>
      <c r="F35" s="90">
        <f>ROUND((SUM(BI124:BI232)),2)</f>
        <v>0</v>
      </c>
      <c r="G35" s="25"/>
      <c r="H35" s="25"/>
      <c r="I35" s="91">
        <v>0</v>
      </c>
      <c r="J35" s="90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25.35" customHeight="1">
      <c r="A37" s="25"/>
      <c r="B37" s="26"/>
      <c r="C37" s="92"/>
      <c r="D37" s="93" t="s">
        <v>41</v>
      </c>
      <c r="E37" s="54"/>
      <c r="F37" s="54"/>
      <c r="G37" s="94" t="s">
        <v>42</v>
      </c>
      <c r="H37" s="95" t="s">
        <v>43</v>
      </c>
      <c r="I37" s="54"/>
      <c r="J37" s="96">
        <f>SUM(J28:J35)</f>
        <v>0</v>
      </c>
      <c r="K37" s="97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5"/>
      <c r="D50" s="36" t="s">
        <v>44</v>
      </c>
      <c r="E50" s="37"/>
      <c r="F50" s="37"/>
      <c r="G50" s="36" t="s">
        <v>45</v>
      </c>
      <c r="H50" s="37"/>
      <c r="I50" s="37"/>
      <c r="J50" s="37"/>
      <c r="K50" s="37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5"/>
      <c r="B61" s="26"/>
      <c r="C61" s="25"/>
      <c r="D61" s="38" t="s">
        <v>46</v>
      </c>
      <c r="E61" s="28"/>
      <c r="F61" s="98" t="s">
        <v>47</v>
      </c>
      <c r="G61" s="38" t="s">
        <v>46</v>
      </c>
      <c r="H61" s="28"/>
      <c r="I61" s="28"/>
      <c r="J61" s="99" t="s">
        <v>47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5"/>
      <c r="B65" s="26"/>
      <c r="C65" s="25"/>
      <c r="D65" s="36" t="s">
        <v>48</v>
      </c>
      <c r="E65" s="39"/>
      <c r="F65" s="39"/>
      <c r="G65" s="36" t="s">
        <v>49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5"/>
      <c r="B76" s="26"/>
      <c r="C76" s="25"/>
      <c r="D76" s="38" t="s">
        <v>46</v>
      </c>
      <c r="E76" s="28"/>
      <c r="F76" s="98" t="s">
        <v>47</v>
      </c>
      <c r="G76" s="38" t="s">
        <v>46</v>
      </c>
      <c r="H76" s="28"/>
      <c r="I76" s="28"/>
      <c r="J76" s="99" t="s">
        <v>47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8" t="s">
        <v>80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175" t="str">
        <f>E7</f>
        <v>NOVÁ KOMUNIKACE MEZI UL. DUKELSKOU A KARLA NOVÉHO, PRAŽSKÁ KASÁRNA</v>
      </c>
      <c r="F85" s="194"/>
      <c r="G85" s="194"/>
      <c r="H85" s="194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6.95" customHeight="1" hidden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2" customHeight="1" hidden="1">
      <c r="A87" s="25"/>
      <c r="B87" s="26"/>
      <c r="C87" s="22" t="s">
        <v>16</v>
      </c>
      <c r="D87" s="25"/>
      <c r="E87" s="25"/>
      <c r="F87" s="21" t="str">
        <f>F10</f>
        <v>ul. Dukelská - K. Nového</v>
      </c>
      <c r="G87" s="25"/>
      <c r="H87" s="25"/>
      <c r="I87" s="22" t="s">
        <v>18</v>
      </c>
      <c r="J87" s="48" t="str">
        <f>IF(J10="","",J10)</f>
        <v/>
      </c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5.2" customHeight="1" hidden="1">
      <c r="A89" s="25"/>
      <c r="B89" s="26"/>
      <c r="C89" s="22" t="s">
        <v>19</v>
      </c>
      <c r="D89" s="25"/>
      <c r="E89" s="25"/>
      <c r="F89" s="21" t="str">
        <f>E13</f>
        <v>Město Benešov</v>
      </c>
      <c r="G89" s="25"/>
      <c r="H89" s="25"/>
      <c r="I89" s="22" t="s">
        <v>27</v>
      </c>
      <c r="J89" s="23" t="str">
        <f>E19</f>
        <v xml:space="preserve"> 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15.2" customHeight="1" hidden="1">
      <c r="A90" s="25"/>
      <c r="B90" s="26"/>
      <c r="C90" s="22" t="s">
        <v>25</v>
      </c>
      <c r="D90" s="25"/>
      <c r="E90" s="25"/>
      <c r="F90" s="21" t="str">
        <f>IF(E16="","",E16)</f>
        <v xml:space="preserve"> </v>
      </c>
      <c r="G90" s="25"/>
      <c r="H90" s="25"/>
      <c r="I90" s="22" t="s">
        <v>29</v>
      </c>
      <c r="J90" s="23" t="str">
        <f>E22</f>
        <v xml:space="preserve"> </v>
      </c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0.35" customHeight="1" hidden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29.25" customHeight="1" hidden="1">
      <c r="A92" s="25"/>
      <c r="B92" s="26"/>
      <c r="C92" s="100" t="s">
        <v>81</v>
      </c>
      <c r="D92" s="92"/>
      <c r="E92" s="92"/>
      <c r="F92" s="92"/>
      <c r="G92" s="92"/>
      <c r="H92" s="92"/>
      <c r="I92" s="92"/>
      <c r="J92" s="101" t="s">
        <v>82</v>
      </c>
      <c r="K92" s="92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2.9" customHeight="1" hidden="1">
      <c r="A94" s="25"/>
      <c r="B94" s="26"/>
      <c r="C94" s="102" t="s">
        <v>83</v>
      </c>
      <c r="D94" s="25"/>
      <c r="E94" s="25"/>
      <c r="F94" s="25"/>
      <c r="G94" s="25"/>
      <c r="H94" s="25"/>
      <c r="I94" s="25"/>
      <c r="J94" s="66">
        <f>J124</f>
        <v>0</v>
      </c>
      <c r="K94" s="2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U94" s="14" t="s">
        <v>84</v>
      </c>
    </row>
    <row r="95" spans="2:12" s="9" customFormat="1" ht="24.95" customHeight="1" hidden="1">
      <c r="B95" s="103"/>
      <c r="D95" s="104" t="s">
        <v>85</v>
      </c>
      <c r="E95" s="105"/>
      <c r="F95" s="105"/>
      <c r="G95" s="105"/>
      <c r="H95" s="105"/>
      <c r="I95" s="105"/>
      <c r="J95" s="106">
        <f>J125</f>
        <v>0</v>
      </c>
      <c r="L95" s="103"/>
    </row>
    <row r="96" spans="2:12" s="10" customFormat="1" ht="19.9" customHeight="1" hidden="1">
      <c r="B96" s="107"/>
      <c r="D96" s="108" t="s">
        <v>86</v>
      </c>
      <c r="E96" s="109"/>
      <c r="F96" s="109"/>
      <c r="G96" s="109"/>
      <c r="H96" s="109"/>
      <c r="I96" s="109"/>
      <c r="J96" s="110">
        <f>J126</f>
        <v>0</v>
      </c>
      <c r="L96" s="107"/>
    </row>
    <row r="97" spans="2:12" s="10" customFormat="1" ht="19.9" customHeight="1" hidden="1">
      <c r="B97" s="107"/>
      <c r="D97" s="108" t="s">
        <v>87</v>
      </c>
      <c r="E97" s="109"/>
      <c r="F97" s="109"/>
      <c r="G97" s="109"/>
      <c r="H97" s="109"/>
      <c r="I97" s="109"/>
      <c r="J97" s="110">
        <f>J147</f>
        <v>0</v>
      </c>
      <c r="L97" s="107"/>
    </row>
    <row r="98" spans="2:12" s="10" customFormat="1" ht="19.9" customHeight="1" hidden="1">
      <c r="B98" s="107"/>
      <c r="D98" s="108" t="s">
        <v>88</v>
      </c>
      <c r="E98" s="109"/>
      <c r="F98" s="109"/>
      <c r="G98" s="109"/>
      <c r="H98" s="109"/>
      <c r="I98" s="109"/>
      <c r="J98" s="110">
        <f>J150</f>
        <v>0</v>
      </c>
      <c r="L98" s="107"/>
    </row>
    <row r="99" spans="2:12" s="10" customFormat="1" ht="19.9" customHeight="1" hidden="1">
      <c r="B99" s="107"/>
      <c r="D99" s="108" t="s">
        <v>89</v>
      </c>
      <c r="E99" s="109"/>
      <c r="F99" s="109"/>
      <c r="G99" s="109"/>
      <c r="H99" s="109"/>
      <c r="I99" s="109"/>
      <c r="J99" s="110">
        <f>J153</f>
        <v>0</v>
      </c>
      <c r="L99" s="107"/>
    </row>
    <row r="100" spans="2:12" s="10" customFormat="1" ht="14.85" customHeight="1" hidden="1">
      <c r="B100" s="107"/>
      <c r="D100" s="108" t="s">
        <v>90</v>
      </c>
      <c r="E100" s="109"/>
      <c r="F100" s="109"/>
      <c r="G100" s="109"/>
      <c r="H100" s="109"/>
      <c r="I100" s="109"/>
      <c r="J100" s="110">
        <f>J154</f>
        <v>0</v>
      </c>
      <c r="L100" s="107"/>
    </row>
    <row r="101" spans="2:12" s="10" customFormat="1" ht="14.85" customHeight="1" hidden="1">
      <c r="B101" s="107"/>
      <c r="D101" s="108" t="s">
        <v>91</v>
      </c>
      <c r="E101" s="109"/>
      <c r="F101" s="109"/>
      <c r="G101" s="109"/>
      <c r="H101" s="109"/>
      <c r="I101" s="109"/>
      <c r="J101" s="110">
        <f>J169</f>
        <v>0</v>
      </c>
      <c r="L101" s="107"/>
    </row>
    <row r="102" spans="2:12" s="10" customFormat="1" ht="14.85" customHeight="1" hidden="1">
      <c r="B102" s="107"/>
      <c r="D102" s="108" t="s">
        <v>92</v>
      </c>
      <c r="E102" s="109"/>
      <c r="F102" s="109"/>
      <c r="G102" s="109"/>
      <c r="H102" s="109"/>
      <c r="I102" s="109"/>
      <c r="J102" s="110">
        <f>J174</f>
        <v>0</v>
      </c>
      <c r="L102" s="107"/>
    </row>
    <row r="103" spans="2:12" s="10" customFormat="1" ht="14.85" customHeight="1" hidden="1">
      <c r="B103" s="107"/>
      <c r="D103" s="108" t="s">
        <v>93</v>
      </c>
      <c r="E103" s="109"/>
      <c r="F103" s="109"/>
      <c r="G103" s="109"/>
      <c r="H103" s="109"/>
      <c r="I103" s="109"/>
      <c r="J103" s="110">
        <f>J186</f>
        <v>0</v>
      </c>
      <c r="L103" s="107"/>
    </row>
    <row r="104" spans="2:12" s="10" customFormat="1" ht="14.85" customHeight="1" hidden="1">
      <c r="B104" s="107"/>
      <c r="D104" s="108" t="s">
        <v>94</v>
      </c>
      <c r="E104" s="109"/>
      <c r="F104" s="109"/>
      <c r="G104" s="109"/>
      <c r="H104" s="109"/>
      <c r="I104" s="109"/>
      <c r="J104" s="110">
        <f>J192</f>
        <v>0</v>
      </c>
      <c r="L104" s="107"/>
    </row>
    <row r="105" spans="2:12" s="10" customFormat="1" ht="14.85" customHeight="1" hidden="1">
      <c r="B105" s="107"/>
      <c r="D105" s="108" t="s">
        <v>95</v>
      </c>
      <c r="E105" s="109"/>
      <c r="F105" s="109"/>
      <c r="G105" s="109"/>
      <c r="H105" s="109"/>
      <c r="I105" s="109"/>
      <c r="J105" s="110">
        <f>J221</f>
        <v>0</v>
      </c>
      <c r="L105" s="107"/>
    </row>
    <row r="106" spans="2:12" s="10" customFormat="1" ht="19.9" customHeight="1" hidden="1">
      <c r="B106" s="107"/>
      <c r="D106" s="108" t="s">
        <v>96</v>
      </c>
      <c r="E106" s="109"/>
      <c r="F106" s="109"/>
      <c r="G106" s="109"/>
      <c r="H106" s="109"/>
      <c r="I106" s="109"/>
      <c r="J106" s="110">
        <f>J228</f>
        <v>0</v>
      </c>
      <c r="L106" s="107"/>
    </row>
    <row r="107" spans="1:31" s="2" customFormat="1" ht="21.75" customHeight="1" hidden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6.95" customHeight="1" hidden="1">
      <c r="A108" s="25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ht="11.25" hidden="1"/>
    <row r="110" ht="11.25" hidden="1"/>
    <row r="111" ht="11.25" hidden="1"/>
    <row r="112" spans="1:31" s="2" customFormat="1" ht="6.95" customHeight="1">
      <c r="A112" s="25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24.95" customHeight="1">
      <c r="A113" s="25"/>
      <c r="B113" s="26"/>
      <c r="C113" s="18" t="s">
        <v>97</v>
      </c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2" customHeight="1">
      <c r="A115" s="25"/>
      <c r="B115" s="26"/>
      <c r="C115" s="22" t="s">
        <v>13</v>
      </c>
      <c r="D115" s="25"/>
      <c r="E115" s="25"/>
      <c r="F115" s="25"/>
      <c r="G115" s="25"/>
      <c r="H115" s="2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6.5" customHeight="1">
      <c r="A116" s="25"/>
      <c r="B116" s="26"/>
      <c r="C116" s="25"/>
      <c r="D116" s="25"/>
      <c r="E116" s="175" t="str">
        <f>E7</f>
        <v>NOVÁ KOMUNIKACE MEZI UL. DUKELSKOU A KARLA NOVÉHO, PRAŽSKÁ KASÁRNA</v>
      </c>
      <c r="F116" s="194"/>
      <c r="G116" s="194"/>
      <c r="H116" s="194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12" customHeight="1">
      <c r="A118" s="25"/>
      <c r="B118" s="26"/>
      <c r="C118" s="22" t="s">
        <v>16</v>
      </c>
      <c r="D118" s="25"/>
      <c r="E118" s="25"/>
      <c r="F118" s="21" t="str">
        <f>F10</f>
        <v>ul. Dukelská - K. Nového</v>
      </c>
      <c r="G118" s="25"/>
      <c r="H118" s="25"/>
      <c r="I118" s="22" t="s">
        <v>18</v>
      </c>
      <c r="J118" s="48" t="str">
        <f>IF(J10="","",J10)</f>
        <v/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6.9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15.2" customHeight="1">
      <c r="A120" s="25"/>
      <c r="B120" s="26"/>
      <c r="C120" s="22" t="s">
        <v>19</v>
      </c>
      <c r="D120" s="25"/>
      <c r="E120" s="25"/>
      <c r="F120" s="21" t="str">
        <f>E13</f>
        <v>Město Benešov</v>
      </c>
      <c r="G120" s="25"/>
      <c r="H120" s="25"/>
      <c r="I120" s="22" t="s">
        <v>27</v>
      </c>
      <c r="J120" s="23" t="str">
        <f>E19</f>
        <v xml:space="preserve"> 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5.2" customHeight="1">
      <c r="A121" s="25"/>
      <c r="B121" s="26"/>
      <c r="C121" s="22" t="s">
        <v>25</v>
      </c>
      <c r="D121" s="25"/>
      <c r="E121" s="25"/>
      <c r="F121" s="21" t="str">
        <f>IF(E16="","",E16)</f>
        <v xml:space="preserve"> </v>
      </c>
      <c r="G121" s="25"/>
      <c r="H121" s="25"/>
      <c r="I121" s="22" t="s">
        <v>29</v>
      </c>
      <c r="J121" s="23" t="str">
        <f>E22</f>
        <v xml:space="preserve"> </v>
      </c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0.3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1" customFormat="1" ht="29.25" customHeight="1">
      <c r="A123" s="111"/>
      <c r="B123" s="112"/>
      <c r="C123" s="113" t="s">
        <v>98</v>
      </c>
      <c r="D123" s="114" t="s">
        <v>56</v>
      </c>
      <c r="E123" s="114" t="s">
        <v>52</v>
      </c>
      <c r="F123" s="114" t="s">
        <v>53</v>
      </c>
      <c r="G123" s="114" t="s">
        <v>99</v>
      </c>
      <c r="H123" s="114" t="s">
        <v>100</v>
      </c>
      <c r="I123" s="114" t="s">
        <v>101</v>
      </c>
      <c r="J123" s="115" t="s">
        <v>82</v>
      </c>
      <c r="K123" s="116" t="s">
        <v>102</v>
      </c>
      <c r="L123" s="117"/>
      <c r="M123" s="57" t="s">
        <v>1</v>
      </c>
      <c r="N123" s="58" t="s">
        <v>35</v>
      </c>
      <c r="O123" s="58" t="s">
        <v>103</v>
      </c>
      <c r="P123" s="58" t="s">
        <v>104</v>
      </c>
      <c r="Q123" s="58" t="s">
        <v>105</v>
      </c>
      <c r="R123" s="58" t="s">
        <v>106</v>
      </c>
      <c r="S123" s="58" t="s">
        <v>107</v>
      </c>
      <c r="T123" s="59" t="s">
        <v>108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3" s="2" customFormat="1" ht="22.9" customHeight="1">
      <c r="A124" s="25"/>
      <c r="B124" s="26"/>
      <c r="C124" s="64" t="s">
        <v>109</v>
      </c>
      <c r="D124" s="25"/>
      <c r="E124" s="25"/>
      <c r="F124" s="25"/>
      <c r="G124" s="25"/>
      <c r="H124" s="25"/>
      <c r="I124" s="25"/>
      <c r="J124" s="118">
        <f>BK124</f>
        <v>0</v>
      </c>
      <c r="K124" s="25"/>
      <c r="L124" s="26"/>
      <c r="M124" s="60"/>
      <c r="N124" s="49"/>
      <c r="O124" s="61"/>
      <c r="P124" s="119">
        <f>P125</f>
        <v>2144.2158</v>
      </c>
      <c r="Q124" s="61"/>
      <c r="R124" s="119">
        <f>R125</f>
        <v>393.69642</v>
      </c>
      <c r="S124" s="61"/>
      <c r="T124" s="120">
        <f>T125</f>
        <v>195.195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T124" s="14" t="s">
        <v>70</v>
      </c>
      <c r="AU124" s="14" t="s">
        <v>84</v>
      </c>
      <c r="BK124" s="121">
        <f>BK125</f>
        <v>0</v>
      </c>
    </row>
    <row r="125" spans="2:63" s="12" customFormat="1" ht="25.9" customHeight="1">
      <c r="B125" s="122"/>
      <c r="D125" s="123" t="s">
        <v>70</v>
      </c>
      <c r="E125" s="124" t="s">
        <v>110</v>
      </c>
      <c r="F125" s="124" t="s">
        <v>111</v>
      </c>
      <c r="J125" s="125">
        <f>BK125</f>
        <v>0</v>
      </c>
      <c r="L125" s="122"/>
      <c r="M125" s="126"/>
      <c r="N125" s="127"/>
      <c r="O125" s="127"/>
      <c r="P125" s="128">
        <f>P126+P147+P150+P153+P228</f>
        <v>2144.2158</v>
      </c>
      <c r="Q125" s="127"/>
      <c r="R125" s="128">
        <f>R126+R147+R150+R153+R228</f>
        <v>393.69642</v>
      </c>
      <c r="S125" s="127"/>
      <c r="T125" s="129">
        <f>T126+T147+T150+T153+T228</f>
        <v>195.195</v>
      </c>
      <c r="AR125" s="123" t="s">
        <v>76</v>
      </c>
      <c r="AT125" s="130" t="s">
        <v>70</v>
      </c>
      <c r="AU125" s="130" t="s">
        <v>71</v>
      </c>
      <c r="AY125" s="123" t="s">
        <v>112</v>
      </c>
      <c r="BK125" s="131">
        <f>BK126+BK147+BK150+BK153+BK228</f>
        <v>0</v>
      </c>
    </row>
    <row r="126" spans="2:63" s="12" customFormat="1" ht="22.9" customHeight="1">
      <c r="B126" s="122"/>
      <c r="D126" s="123" t="s">
        <v>70</v>
      </c>
      <c r="E126" s="132" t="s">
        <v>76</v>
      </c>
      <c r="F126" s="132" t="s">
        <v>113</v>
      </c>
      <c r="J126" s="133">
        <f>BK126</f>
        <v>0</v>
      </c>
      <c r="L126" s="122"/>
      <c r="M126" s="126"/>
      <c r="N126" s="127"/>
      <c r="O126" s="127"/>
      <c r="P126" s="128">
        <f>SUM(P127:P146)</f>
        <v>1580.7528</v>
      </c>
      <c r="Q126" s="127"/>
      <c r="R126" s="128">
        <f>SUM(R127:R146)</f>
        <v>184.3451</v>
      </c>
      <c r="S126" s="127"/>
      <c r="T126" s="129">
        <f>SUM(T127:T146)</f>
        <v>195.195</v>
      </c>
      <c r="AR126" s="123" t="s">
        <v>76</v>
      </c>
      <c r="AT126" s="130" t="s">
        <v>70</v>
      </c>
      <c r="AU126" s="130" t="s">
        <v>76</v>
      </c>
      <c r="AY126" s="123" t="s">
        <v>112</v>
      </c>
      <c r="BK126" s="131">
        <f>SUM(BK127:BK146)</f>
        <v>0</v>
      </c>
    </row>
    <row r="127" spans="1:65" s="2" customFormat="1" ht="14.45" customHeight="1">
      <c r="A127" s="25"/>
      <c r="B127" s="134"/>
      <c r="C127" s="135" t="s">
        <v>114</v>
      </c>
      <c r="D127" s="135" t="s">
        <v>115</v>
      </c>
      <c r="E127" s="136" t="s">
        <v>116</v>
      </c>
      <c r="F127" s="137" t="s">
        <v>117</v>
      </c>
      <c r="G127" s="138" t="s">
        <v>118</v>
      </c>
      <c r="H127" s="139">
        <v>235</v>
      </c>
      <c r="I127" s="140"/>
      <c r="J127" s="140">
        <f aca="true" t="shared" si="0" ref="J127:J146">ROUND(I127*H127,2)</f>
        <v>0</v>
      </c>
      <c r="K127" s="141"/>
      <c r="L127" s="26"/>
      <c r="M127" s="142" t="s">
        <v>1</v>
      </c>
      <c r="N127" s="143" t="s">
        <v>36</v>
      </c>
      <c r="O127" s="144">
        <v>0</v>
      </c>
      <c r="P127" s="144">
        <f aca="true" t="shared" si="1" ref="P127:P146">O127*H127</f>
        <v>0</v>
      </c>
      <c r="Q127" s="144">
        <v>0</v>
      </c>
      <c r="R127" s="144">
        <f aca="true" t="shared" si="2" ref="R127:R146">Q127*H127</f>
        <v>0</v>
      </c>
      <c r="S127" s="144">
        <v>0.181</v>
      </c>
      <c r="T127" s="145">
        <f aca="true" t="shared" si="3" ref="T127:T146">S127*H127</f>
        <v>42.535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6" t="s">
        <v>119</v>
      </c>
      <c r="AT127" s="146" t="s">
        <v>115</v>
      </c>
      <c r="AU127" s="146" t="s">
        <v>78</v>
      </c>
      <c r="AY127" s="14" t="s">
        <v>112</v>
      </c>
      <c r="BE127" s="147">
        <f aca="true" t="shared" si="4" ref="BE127:BE146">IF(N127="základní",J127,0)</f>
        <v>0</v>
      </c>
      <c r="BF127" s="147">
        <f aca="true" t="shared" si="5" ref="BF127:BF146">IF(N127="snížená",J127,0)</f>
        <v>0</v>
      </c>
      <c r="BG127" s="147">
        <f aca="true" t="shared" si="6" ref="BG127:BG146">IF(N127="zákl. přenesená",J127,0)</f>
        <v>0</v>
      </c>
      <c r="BH127" s="147">
        <f aca="true" t="shared" si="7" ref="BH127:BH146">IF(N127="sníž. přenesená",J127,0)</f>
        <v>0</v>
      </c>
      <c r="BI127" s="147">
        <f aca="true" t="shared" si="8" ref="BI127:BI146">IF(N127="nulová",J127,0)</f>
        <v>0</v>
      </c>
      <c r="BJ127" s="14" t="s">
        <v>76</v>
      </c>
      <c r="BK127" s="147">
        <f aca="true" t="shared" si="9" ref="BK127:BK146">ROUND(I127*H127,2)</f>
        <v>0</v>
      </c>
      <c r="BL127" s="14" t="s">
        <v>119</v>
      </c>
      <c r="BM127" s="146" t="s">
        <v>120</v>
      </c>
    </row>
    <row r="128" spans="1:65" s="2" customFormat="1" ht="24.2" customHeight="1">
      <c r="A128" s="25"/>
      <c r="B128" s="134"/>
      <c r="C128" s="135" t="s">
        <v>78</v>
      </c>
      <c r="D128" s="135" t="s">
        <v>115</v>
      </c>
      <c r="E128" s="136" t="s">
        <v>121</v>
      </c>
      <c r="F128" s="137" t="s">
        <v>122</v>
      </c>
      <c r="G128" s="138" t="s">
        <v>118</v>
      </c>
      <c r="H128" s="139">
        <v>278</v>
      </c>
      <c r="I128" s="140"/>
      <c r="J128" s="140">
        <f t="shared" si="0"/>
        <v>0</v>
      </c>
      <c r="K128" s="141"/>
      <c r="L128" s="26"/>
      <c r="M128" s="142" t="s">
        <v>1</v>
      </c>
      <c r="N128" s="143" t="s">
        <v>36</v>
      </c>
      <c r="O128" s="144">
        <v>0</v>
      </c>
      <c r="P128" s="144">
        <f t="shared" si="1"/>
        <v>0</v>
      </c>
      <c r="Q128" s="144">
        <v>0</v>
      </c>
      <c r="R128" s="144">
        <f t="shared" si="2"/>
        <v>0</v>
      </c>
      <c r="S128" s="144">
        <v>0.235</v>
      </c>
      <c r="T128" s="145">
        <f t="shared" si="3"/>
        <v>65.33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6" t="s">
        <v>119</v>
      </c>
      <c r="AT128" s="146" t="s">
        <v>115</v>
      </c>
      <c r="AU128" s="146" t="s">
        <v>78</v>
      </c>
      <c r="AY128" s="14" t="s">
        <v>112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4" t="s">
        <v>76</v>
      </c>
      <c r="BK128" s="147">
        <f t="shared" si="9"/>
        <v>0</v>
      </c>
      <c r="BL128" s="14" t="s">
        <v>119</v>
      </c>
      <c r="BM128" s="146" t="s">
        <v>123</v>
      </c>
    </row>
    <row r="129" spans="1:65" s="2" customFormat="1" ht="14.45" customHeight="1">
      <c r="A129" s="25"/>
      <c r="B129" s="134"/>
      <c r="C129" s="135" t="s">
        <v>124</v>
      </c>
      <c r="D129" s="135" t="s">
        <v>115</v>
      </c>
      <c r="E129" s="136" t="s">
        <v>125</v>
      </c>
      <c r="F129" s="137" t="s">
        <v>126</v>
      </c>
      <c r="G129" s="138" t="s">
        <v>118</v>
      </c>
      <c r="H129" s="139">
        <v>246</v>
      </c>
      <c r="I129" s="140"/>
      <c r="J129" s="140">
        <f t="shared" si="0"/>
        <v>0</v>
      </c>
      <c r="K129" s="141"/>
      <c r="L129" s="26"/>
      <c r="M129" s="142" t="s">
        <v>1</v>
      </c>
      <c r="N129" s="143" t="s">
        <v>36</v>
      </c>
      <c r="O129" s="144">
        <v>0.086</v>
      </c>
      <c r="P129" s="144">
        <f t="shared" si="1"/>
        <v>21.156</v>
      </c>
      <c r="Q129" s="144">
        <v>0</v>
      </c>
      <c r="R129" s="144">
        <f t="shared" si="2"/>
        <v>0</v>
      </c>
      <c r="S129" s="144">
        <v>0.355</v>
      </c>
      <c r="T129" s="145">
        <f t="shared" si="3"/>
        <v>87.33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6" t="s">
        <v>119</v>
      </c>
      <c r="AT129" s="146" t="s">
        <v>115</v>
      </c>
      <c r="AU129" s="146" t="s">
        <v>78</v>
      </c>
      <c r="AY129" s="14" t="s">
        <v>112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4" t="s">
        <v>76</v>
      </c>
      <c r="BK129" s="147">
        <f t="shared" si="9"/>
        <v>0</v>
      </c>
      <c r="BL129" s="14" t="s">
        <v>119</v>
      </c>
      <c r="BM129" s="146" t="s">
        <v>127</v>
      </c>
    </row>
    <row r="130" spans="1:65" s="2" customFormat="1" ht="24.2" customHeight="1">
      <c r="A130" s="25"/>
      <c r="B130" s="134"/>
      <c r="C130" s="135" t="s">
        <v>128</v>
      </c>
      <c r="D130" s="135" t="s">
        <v>115</v>
      </c>
      <c r="E130" s="136" t="s">
        <v>129</v>
      </c>
      <c r="F130" s="137" t="s">
        <v>130</v>
      </c>
      <c r="G130" s="138" t="s">
        <v>131</v>
      </c>
      <c r="H130" s="139">
        <v>8</v>
      </c>
      <c r="I130" s="140"/>
      <c r="J130" s="140">
        <f t="shared" si="0"/>
        <v>0</v>
      </c>
      <c r="K130" s="141"/>
      <c r="L130" s="26"/>
      <c r="M130" s="142" t="s">
        <v>1</v>
      </c>
      <c r="N130" s="143" t="s">
        <v>36</v>
      </c>
      <c r="O130" s="144">
        <v>0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6" t="s">
        <v>119</v>
      </c>
      <c r="AT130" s="146" t="s">
        <v>115</v>
      </c>
      <c r="AU130" s="146" t="s">
        <v>78</v>
      </c>
      <c r="AY130" s="14" t="s">
        <v>112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4" t="s">
        <v>76</v>
      </c>
      <c r="BK130" s="147">
        <f t="shared" si="9"/>
        <v>0</v>
      </c>
      <c r="BL130" s="14" t="s">
        <v>119</v>
      </c>
      <c r="BM130" s="146" t="s">
        <v>132</v>
      </c>
    </row>
    <row r="131" spans="1:65" s="2" customFormat="1" ht="24.2" customHeight="1">
      <c r="A131" s="25"/>
      <c r="B131" s="134"/>
      <c r="C131" s="135" t="s">
        <v>133</v>
      </c>
      <c r="D131" s="135" t="s">
        <v>115</v>
      </c>
      <c r="E131" s="136" t="s">
        <v>134</v>
      </c>
      <c r="F131" s="137" t="s">
        <v>135</v>
      </c>
      <c r="G131" s="138" t="s">
        <v>136</v>
      </c>
      <c r="H131" s="139">
        <v>1</v>
      </c>
      <c r="I131" s="140"/>
      <c r="J131" s="140">
        <f t="shared" si="0"/>
        <v>0</v>
      </c>
      <c r="K131" s="141"/>
      <c r="L131" s="26"/>
      <c r="M131" s="142" t="s">
        <v>1</v>
      </c>
      <c r="N131" s="143" t="s">
        <v>36</v>
      </c>
      <c r="O131" s="144">
        <v>0</v>
      </c>
      <c r="P131" s="144">
        <f t="shared" si="1"/>
        <v>0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6" t="s">
        <v>119</v>
      </c>
      <c r="AT131" s="146" t="s">
        <v>115</v>
      </c>
      <c r="AU131" s="146" t="s">
        <v>78</v>
      </c>
      <c r="AY131" s="14" t="s">
        <v>112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4" t="s">
        <v>76</v>
      </c>
      <c r="BK131" s="147">
        <f t="shared" si="9"/>
        <v>0</v>
      </c>
      <c r="BL131" s="14" t="s">
        <v>119</v>
      </c>
      <c r="BM131" s="146" t="s">
        <v>137</v>
      </c>
    </row>
    <row r="132" spans="1:65" s="2" customFormat="1" ht="24.2" customHeight="1">
      <c r="A132" s="25"/>
      <c r="B132" s="134"/>
      <c r="C132" s="135" t="s">
        <v>138</v>
      </c>
      <c r="D132" s="135" t="s">
        <v>115</v>
      </c>
      <c r="E132" s="136" t="s">
        <v>139</v>
      </c>
      <c r="F132" s="137" t="s">
        <v>140</v>
      </c>
      <c r="G132" s="138" t="s">
        <v>141</v>
      </c>
      <c r="H132" s="139">
        <v>200</v>
      </c>
      <c r="I132" s="140"/>
      <c r="J132" s="140">
        <f t="shared" si="0"/>
        <v>0</v>
      </c>
      <c r="K132" s="141"/>
      <c r="L132" s="26"/>
      <c r="M132" s="142" t="s">
        <v>1</v>
      </c>
      <c r="N132" s="143" t="s">
        <v>36</v>
      </c>
      <c r="O132" s="144">
        <v>0</v>
      </c>
      <c r="P132" s="144">
        <f t="shared" si="1"/>
        <v>0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6" t="s">
        <v>119</v>
      </c>
      <c r="AT132" s="146" t="s">
        <v>115</v>
      </c>
      <c r="AU132" s="146" t="s">
        <v>78</v>
      </c>
      <c r="AY132" s="14" t="s">
        <v>112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4" t="s">
        <v>76</v>
      </c>
      <c r="BK132" s="147">
        <f t="shared" si="9"/>
        <v>0</v>
      </c>
      <c r="BL132" s="14" t="s">
        <v>119</v>
      </c>
      <c r="BM132" s="146" t="s">
        <v>142</v>
      </c>
    </row>
    <row r="133" spans="1:65" s="2" customFormat="1" ht="24.2" customHeight="1">
      <c r="A133" s="25"/>
      <c r="B133" s="134"/>
      <c r="C133" s="135" t="s">
        <v>143</v>
      </c>
      <c r="D133" s="135" t="s">
        <v>115</v>
      </c>
      <c r="E133" s="136" t="s">
        <v>144</v>
      </c>
      <c r="F133" s="137" t="s">
        <v>145</v>
      </c>
      <c r="G133" s="138" t="s">
        <v>141</v>
      </c>
      <c r="H133" s="139">
        <v>5.8</v>
      </c>
      <c r="I133" s="140"/>
      <c r="J133" s="140">
        <f t="shared" si="0"/>
        <v>0</v>
      </c>
      <c r="K133" s="141"/>
      <c r="L133" s="26"/>
      <c r="M133" s="142" t="s">
        <v>1</v>
      </c>
      <c r="N133" s="143" t="s">
        <v>36</v>
      </c>
      <c r="O133" s="144">
        <v>11.196</v>
      </c>
      <c r="P133" s="144">
        <f t="shared" si="1"/>
        <v>64.93679999999999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6" t="s">
        <v>119</v>
      </c>
      <c r="AT133" s="146" t="s">
        <v>115</v>
      </c>
      <c r="AU133" s="146" t="s">
        <v>78</v>
      </c>
      <c r="AY133" s="14" t="s">
        <v>112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4" t="s">
        <v>76</v>
      </c>
      <c r="BK133" s="147">
        <f t="shared" si="9"/>
        <v>0</v>
      </c>
      <c r="BL133" s="14" t="s">
        <v>119</v>
      </c>
      <c r="BM133" s="146" t="s">
        <v>146</v>
      </c>
    </row>
    <row r="134" spans="1:65" s="2" customFormat="1" ht="14.45" customHeight="1">
      <c r="A134" s="25"/>
      <c r="B134" s="134"/>
      <c r="C134" s="135" t="s">
        <v>147</v>
      </c>
      <c r="D134" s="135" t="s">
        <v>115</v>
      </c>
      <c r="E134" s="136" t="s">
        <v>148</v>
      </c>
      <c r="F134" s="137" t="s">
        <v>149</v>
      </c>
      <c r="G134" s="138" t="s">
        <v>141</v>
      </c>
      <c r="H134" s="139">
        <v>292</v>
      </c>
      <c r="I134" s="140"/>
      <c r="J134" s="140">
        <f t="shared" si="0"/>
        <v>0</v>
      </c>
      <c r="K134" s="141"/>
      <c r="L134" s="26"/>
      <c r="M134" s="142" t="s">
        <v>1</v>
      </c>
      <c r="N134" s="143" t="s">
        <v>36</v>
      </c>
      <c r="O134" s="144">
        <v>0.825</v>
      </c>
      <c r="P134" s="144">
        <f t="shared" si="1"/>
        <v>240.89999999999998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6" t="s">
        <v>119</v>
      </c>
      <c r="AT134" s="146" t="s">
        <v>115</v>
      </c>
      <c r="AU134" s="146" t="s">
        <v>78</v>
      </c>
      <c r="AY134" s="14" t="s">
        <v>112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4" t="s">
        <v>76</v>
      </c>
      <c r="BK134" s="147">
        <f t="shared" si="9"/>
        <v>0</v>
      </c>
      <c r="BL134" s="14" t="s">
        <v>119</v>
      </c>
      <c r="BM134" s="146" t="s">
        <v>150</v>
      </c>
    </row>
    <row r="135" spans="1:65" s="2" customFormat="1" ht="24.2" customHeight="1">
      <c r="A135" s="25"/>
      <c r="B135" s="134"/>
      <c r="C135" s="135" t="s">
        <v>151</v>
      </c>
      <c r="D135" s="135" t="s">
        <v>115</v>
      </c>
      <c r="E135" s="136" t="s">
        <v>152</v>
      </c>
      <c r="F135" s="137" t="s">
        <v>153</v>
      </c>
      <c r="G135" s="138" t="s">
        <v>141</v>
      </c>
      <c r="H135" s="139">
        <v>146</v>
      </c>
      <c r="I135" s="140"/>
      <c r="J135" s="140">
        <f t="shared" si="0"/>
        <v>0</v>
      </c>
      <c r="K135" s="141"/>
      <c r="L135" s="26"/>
      <c r="M135" s="142" t="s">
        <v>1</v>
      </c>
      <c r="N135" s="143" t="s">
        <v>36</v>
      </c>
      <c r="O135" s="144">
        <v>0.085</v>
      </c>
      <c r="P135" s="144">
        <f t="shared" si="1"/>
        <v>12.41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6" t="s">
        <v>119</v>
      </c>
      <c r="AT135" s="146" t="s">
        <v>115</v>
      </c>
      <c r="AU135" s="146" t="s">
        <v>78</v>
      </c>
      <c r="AY135" s="14" t="s">
        <v>112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4" t="s">
        <v>76</v>
      </c>
      <c r="BK135" s="147">
        <f t="shared" si="9"/>
        <v>0</v>
      </c>
      <c r="BL135" s="14" t="s">
        <v>119</v>
      </c>
      <c r="BM135" s="146" t="s">
        <v>154</v>
      </c>
    </row>
    <row r="136" spans="1:65" s="2" customFormat="1" ht="14.45" customHeight="1">
      <c r="A136" s="25"/>
      <c r="B136" s="134"/>
      <c r="C136" s="135" t="s">
        <v>155</v>
      </c>
      <c r="D136" s="135" t="s">
        <v>115</v>
      </c>
      <c r="E136" s="136" t="s">
        <v>156</v>
      </c>
      <c r="F136" s="137" t="s">
        <v>157</v>
      </c>
      <c r="G136" s="138" t="s">
        <v>141</v>
      </c>
      <c r="H136" s="139">
        <v>292</v>
      </c>
      <c r="I136" s="140"/>
      <c r="J136" s="140">
        <f t="shared" si="0"/>
        <v>0</v>
      </c>
      <c r="K136" s="141"/>
      <c r="L136" s="26"/>
      <c r="M136" s="142" t="s">
        <v>1</v>
      </c>
      <c r="N136" s="143" t="s">
        <v>36</v>
      </c>
      <c r="O136" s="144">
        <v>1.355</v>
      </c>
      <c r="P136" s="144">
        <f t="shared" si="1"/>
        <v>395.65999999999997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6" t="s">
        <v>119</v>
      </c>
      <c r="AT136" s="146" t="s">
        <v>115</v>
      </c>
      <c r="AU136" s="146" t="s">
        <v>78</v>
      </c>
      <c r="AY136" s="14" t="s">
        <v>112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4" t="s">
        <v>76</v>
      </c>
      <c r="BK136" s="147">
        <f t="shared" si="9"/>
        <v>0</v>
      </c>
      <c r="BL136" s="14" t="s">
        <v>119</v>
      </c>
      <c r="BM136" s="146" t="s">
        <v>158</v>
      </c>
    </row>
    <row r="137" spans="1:65" s="2" customFormat="1" ht="24.2" customHeight="1">
      <c r="A137" s="25"/>
      <c r="B137" s="134"/>
      <c r="C137" s="135" t="s">
        <v>159</v>
      </c>
      <c r="D137" s="135" t="s">
        <v>115</v>
      </c>
      <c r="E137" s="136" t="s">
        <v>160</v>
      </c>
      <c r="F137" s="137" t="s">
        <v>161</v>
      </c>
      <c r="G137" s="138" t="s">
        <v>141</v>
      </c>
      <c r="H137" s="139">
        <v>146</v>
      </c>
      <c r="I137" s="140"/>
      <c r="J137" s="140">
        <f t="shared" si="0"/>
        <v>0</v>
      </c>
      <c r="K137" s="141"/>
      <c r="L137" s="26"/>
      <c r="M137" s="142" t="s">
        <v>1</v>
      </c>
      <c r="N137" s="143" t="s">
        <v>36</v>
      </c>
      <c r="O137" s="144">
        <v>0.152</v>
      </c>
      <c r="P137" s="144">
        <f t="shared" si="1"/>
        <v>22.192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6" t="s">
        <v>119</v>
      </c>
      <c r="AT137" s="146" t="s">
        <v>115</v>
      </c>
      <c r="AU137" s="146" t="s">
        <v>78</v>
      </c>
      <c r="AY137" s="14" t="s">
        <v>112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4" t="s">
        <v>76</v>
      </c>
      <c r="BK137" s="147">
        <f t="shared" si="9"/>
        <v>0</v>
      </c>
      <c r="BL137" s="14" t="s">
        <v>119</v>
      </c>
      <c r="BM137" s="146" t="s">
        <v>162</v>
      </c>
    </row>
    <row r="138" spans="1:65" s="2" customFormat="1" ht="14.45" customHeight="1">
      <c r="A138" s="25"/>
      <c r="B138" s="134"/>
      <c r="C138" s="135" t="s">
        <v>163</v>
      </c>
      <c r="D138" s="135" t="s">
        <v>115</v>
      </c>
      <c r="E138" s="136" t="s">
        <v>164</v>
      </c>
      <c r="F138" s="137" t="s">
        <v>165</v>
      </c>
      <c r="G138" s="138" t="s">
        <v>118</v>
      </c>
      <c r="H138" s="139">
        <v>290</v>
      </c>
      <c r="I138" s="140"/>
      <c r="J138" s="140">
        <f t="shared" si="0"/>
        <v>0</v>
      </c>
      <c r="K138" s="141"/>
      <c r="L138" s="26"/>
      <c r="M138" s="142" t="s">
        <v>1</v>
      </c>
      <c r="N138" s="143" t="s">
        <v>36</v>
      </c>
      <c r="O138" s="144">
        <v>0.637</v>
      </c>
      <c r="P138" s="144">
        <f t="shared" si="1"/>
        <v>184.73</v>
      </c>
      <c r="Q138" s="144">
        <v>0.00119</v>
      </c>
      <c r="R138" s="144">
        <f t="shared" si="2"/>
        <v>0.3451</v>
      </c>
      <c r="S138" s="144">
        <v>0</v>
      </c>
      <c r="T138" s="145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6" t="s">
        <v>119</v>
      </c>
      <c r="AT138" s="146" t="s">
        <v>115</v>
      </c>
      <c r="AU138" s="146" t="s">
        <v>78</v>
      </c>
      <c r="AY138" s="14" t="s">
        <v>112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4" t="s">
        <v>76</v>
      </c>
      <c r="BK138" s="147">
        <f t="shared" si="9"/>
        <v>0</v>
      </c>
      <c r="BL138" s="14" t="s">
        <v>119</v>
      </c>
      <c r="BM138" s="146" t="s">
        <v>166</v>
      </c>
    </row>
    <row r="139" spans="1:65" s="2" customFormat="1" ht="24.2" customHeight="1">
      <c r="A139" s="25"/>
      <c r="B139" s="134"/>
      <c r="C139" s="135" t="s">
        <v>167</v>
      </c>
      <c r="D139" s="135" t="s">
        <v>115</v>
      </c>
      <c r="E139" s="136" t="s">
        <v>168</v>
      </c>
      <c r="F139" s="137" t="s">
        <v>169</v>
      </c>
      <c r="G139" s="138" t="s">
        <v>118</v>
      </c>
      <c r="H139" s="139">
        <v>290</v>
      </c>
      <c r="I139" s="140"/>
      <c r="J139" s="140">
        <f t="shared" si="0"/>
        <v>0</v>
      </c>
      <c r="K139" s="141"/>
      <c r="L139" s="26"/>
      <c r="M139" s="142" t="s">
        <v>1</v>
      </c>
      <c r="N139" s="143" t="s">
        <v>36</v>
      </c>
      <c r="O139" s="144">
        <v>0.41</v>
      </c>
      <c r="P139" s="144">
        <f t="shared" si="1"/>
        <v>118.89999999999999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6" t="s">
        <v>119</v>
      </c>
      <c r="AT139" s="146" t="s">
        <v>115</v>
      </c>
      <c r="AU139" s="146" t="s">
        <v>78</v>
      </c>
      <c r="AY139" s="14" t="s">
        <v>112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4" t="s">
        <v>76</v>
      </c>
      <c r="BK139" s="147">
        <f t="shared" si="9"/>
        <v>0</v>
      </c>
      <c r="BL139" s="14" t="s">
        <v>119</v>
      </c>
      <c r="BM139" s="146" t="s">
        <v>170</v>
      </c>
    </row>
    <row r="140" spans="1:65" s="2" customFormat="1" ht="24.2" customHeight="1">
      <c r="A140" s="25"/>
      <c r="B140" s="134"/>
      <c r="C140" s="135" t="s">
        <v>171</v>
      </c>
      <c r="D140" s="135" t="s">
        <v>115</v>
      </c>
      <c r="E140" s="136" t="s">
        <v>172</v>
      </c>
      <c r="F140" s="137" t="s">
        <v>173</v>
      </c>
      <c r="G140" s="138" t="s">
        <v>141</v>
      </c>
      <c r="H140" s="139">
        <v>584</v>
      </c>
      <c r="I140" s="140"/>
      <c r="J140" s="140">
        <f t="shared" si="0"/>
        <v>0</v>
      </c>
      <c r="K140" s="141"/>
      <c r="L140" s="26"/>
      <c r="M140" s="142" t="s">
        <v>1</v>
      </c>
      <c r="N140" s="143" t="s">
        <v>36</v>
      </c>
      <c r="O140" s="144">
        <v>0.345</v>
      </c>
      <c r="P140" s="144">
        <f t="shared" si="1"/>
        <v>201.48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6" t="s">
        <v>119</v>
      </c>
      <c r="AT140" s="146" t="s">
        <v>115</v>
      </c>
      <c r="AU140" s="146" t="s">
        <v>78</v>
      </c>
      <c r="AY140" s="14" t="s">
        <v>112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4" t="s">
        <v>76</v>
      </c>
      <c r="BK140" s="147">
        <f t="shared" si="9"/>
        <v>0</v>
      </c>
      <c r="BL140" s="14" t="s">
        <v>119</v>
      </c>
      <c r="BM140" s="146" t="s">
        <v>174</v>
      </c>
    </row>
    <row r="141" spans="1:65" s="2" customFormat="1" ht="24.2" customHeight="1">
      <c r="A141" s="25"/>
      <c r="B141" s="134"/>
      <c r="C141" s="135" t="s">
        <v>8</v>
      </c>
      <c r="D141" s="135" t="s">
        <v>115</v>
      </c>
      <c r="E141" s="136" t="s">
        <v>175</v>
      </c>
      <c r="F141" s="137" t="s">
        <v>176</v>
      </c>
      <c r="G141" s="138" t="s">
        <v>141</v>
      </c>
      <c r="H141" s="139">
        <v>149</v>
      </c>
      <c r="I141" s="140"/>
      <c r="J141" s="140">
        <f t="shared" si="0"/>
        <v>0</v>
      </c>
      <c r="K141" s="141"/>
      <c r="L141" s="26"/>
      <c r="M141" s="142" t="s">
        <v>1</v>
      </c>
      <c r="N141" s="143" t="s">
        <v>36</v>
      </c>
      <c r="O141" s="144">
        <v>0.062</v>
      </c>
      <c r="P141" s="144">
        <f t="shared" si="1"/>
        <v>9.238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6" t="s">
        <v>119</v>
      </c>
      <c r="AT141" s="146" t="s">
        <v>115</v>
      </c>
      <c r="AU141" s="146" t="s">
        <v>78</v>
      </c>
      <c r="AY141" s="14" t="s">
        <v>112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4" t="s">
        <v>76</v>
      </c>
      <c r="BK141" s="147">
        <f t="shared" si="9"/>
        <v>0</v>
      </c>
      <c r="BL141" s="14" t="s">
        <v>119</v>
      </c>
      <c r="BM141" s="146" t="s">
        <v>177</v>
      </c>
    </row>
    <row r="142" spans="1:65" s="2" customFormat="1" ht="14.45" customHeight="1">
      <c r="A142" s="25"/>
      <c r="B142" s="134"/>
      <c r="C142" s="135" t="s">
        <v>178</v>
      </c>
      <c r="D142" s="135" t="s">
        <v>115</v>
      </c>
      <c r="E142" s="136" t="s">
        <v>179</v>
      </c>
      <c r="F142" s="137" t="s">
        <v>180</v>
      </c>
      <c r="G142" s="138" t="s">
        <v>141</v>
      </c>
      <c r="H142" s="139">
        <v>149</v>
      </c>
      <c r="I142" s="140"/>
      <c r="J142" s="140">
        <f t="shared" si="0"/>
        <v>0</v>
      </c>
      <c r="K142" s="141"/>
      <c r="L142" s="26"/>
      <c r="M142" s="142" t="s">
        <v>1</v>
      </c>
      <c r="N142" s="143" t="s">
        <v>36</v>
      </c>
      <c r="O142" s="144">
        <v>0.009</v>
      </c>
      <c r="P142" s="144">
        <f t="shared" si="1"/>
        <v>1.341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6" t="s">
        <v>119</v>
      </c>
      <c r="AT142" s="146" t="s">
        <v>115</v>
      </c>
      <c r="AU142" s="146" t="s">
        <v>78</v>
      </c>
      <c r="AY142" s="14" t="s">
        <v>112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4" t="s">
        <v>76</v>
      </c>
      <c r="BK142" s="147">
        <f t="shared" si="9"/>
        <v>0</v>
      </c>
      <c r="BL142" s="14" t="s">
        <v>119</v>
      </c>
      <c r="BM142" s="146" t="s">
        <v>181</v>
      </c>
    </row>
    <row r="143" spans="1:65" s="2" customFormat="1" ht="24.2" customHeight="1">
      <c r="A143" s="25"/>
      <c r="B143" s="134"/>
      <c r="C143" s="135" t="s">
        <v>182</v>
      </c>
      <c r="D143" s="135" t="s">
        <v>115</v>
      </c>
      <c r="E143" s="136" t="s">
        <v>183</v>
      </c>
      <c r="F143" s="137" t="s">
        <v>184</v>
      </c>
      <c r="G143" s="138" t="s">
        <v>185</v>
      </c>
      <c r="H143" s="139">
        <v>224</v>
      </c>
      <c r="I143" s="140"/>
      <c r="J143" s="140">
        <f t="shared" si="0"/>
        <v>0</v>
      </c>
      <c r="K143" s="141"/>
      <c r="L143" s="26"/>
      <c r="M143" s="142" t="s">
        <v>1</v>
      </c>
      <c r="N143" s="143" t="s">
        <v>36</v>
      </c>
      <c r="O143" s="144">
        <v>0</v>
      </c>
      <c r="P143" s="144">
        <f t="shared" si="1"/>
        <v>0</v>
      </c>
      <c r="Q143" s="144">
        <v>0</v>
      </c>
      <c r="R143" s="144">
        <f t="shared" si="2"/>
        <v>0</v>
      </c>
      <c r="S143" s="144">
        <v>0</v>
      </c>
      <c r="T143" s="145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6" t="s">
        <v>119</v>
      </c>
      <c r="AT143" s="146" t="s">
        <v>115</v>
      </c>
      <c r="AU143" s="146" t="s">
        <v>78</v>
      </c>
      <c r="AY143" s="14" t="s">
        <v>112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4" t="s">
        <v>76</v>
      </c>
      <c r="BK143" s="147">
        <f t="shared" si="9"/>
        <v>0</v>
      </c>
      <c r="BL143" s="14" t="s">
        <v>119</v>
      </c>
      <c r="BM143" s="146" t="s">
        <v>186</v>
      </c>
    </row>
    <row r="144" spans="1:65" s="2" customFormat="1" ht="24.2" customHeight="1">
      <c r="A144" s="25"/>
      <c r="B144" s="134"/>
      <c r="C144" s="135" t="s">
        <v>187</v>
      </c>
      <c r="D144" s="135" t="s">
        <v>115</v>
      </c>
      <c r="E144" s="136" t="s">
        <v>188</v>
      </c>
      <c r="F144" s="137" t="s">
        <v>189</v>
      </c>
      <c r="G144" s="138" t="s">
        <v>141</v>
      </c>
      <c r="H144" s="139">
        <v>435</v>
      </c>
      <c r="I144" s="140"/>
      <c r="J144" s="140">
        <f t="shared" si="0"/>
        <v>0</v>
      </c>
      <c r="K144" s="141"/>
      <c r="L144" s="26"/>
      <c r="M144" s="142" t="s">
        <v>1</v>
      </c>
      <c r="N144" s="143" t="s">
        <v>36</v>
      </c>
      <c r="O144" s="144">
        <v>0.299</v>
      </c>
      <c r="P144" s="144">
        <f t="shared" si="1"/>
        <v>130.065</v>
      </c>
      <c r="Q144" s="144">
        <v>0</v>
      </c>
      <c r="R144" s="144">
        <f t="shared" si="2"/>
        <v>0</v>
      </c>
      <c r="S144" s="144">
        <v>0</v>
      </c>
      <c r="T144" s="145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6" t="s">
        <v>119</v>
      </c>
      <c r="AT144" s="146" t="s">
        <v>115</v>
      </c>
      <c r="AU144" s="146" t="s">
        <v>78</v>
      </c>
      <c r="AY144" s="14" t="s">
        <v>112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4" t="s">
        <v>76</v>
      </c>
      <c r="BK144" s="147">
        <f t="shared" si="9"/>
        <v>0</v>
      </c>
      <c r="BL144" s="14" t="s">
        <v>119</v>
      </c>
      <c r="BM144" s="146" t="s">
        <v>190</v>
      </c>
    </row>
    <row r="145" spans="1:65" s="2" customFormat="1" ht="24.2" customHeight="1">
      <c r="A145" s="25"/>
      <c r="B145" s="134"/>
      <c r="C145" s="135" t="s">
        <v>191</v>
      </c>
      <c r="D145" s="135" t="s">
        <v>115</v>
      </c>
      <c r="E145" s="136" t="s">
        <v>192</v>
      </c>
      <c r="F145" s="137" t="s">
        <v>193</v>
      </c>
      <c r="G145" s="138" t="s">
        <v>141</v>
      </c>
      <c r="H145" s="139">
        <v>112</v>
      </c>
      <c r="I145" s="140"/>
      <c r="J145" s="140">
        <f t="shared" si="0"/>
        <v>0</v>
      </c>
      <c r="K145" s="141"/>
      <c r="L145" s="26"/>
      <c r="M145" s="142" t="s">
        <v>1</v>
      </c>
      <c r="N145" s="143" t="s">
        <v>36</v>
      </c>
      <c r="O145" s="144">
        <v>1.587</v>
      </c>
      <c r="P145" s="144">
        <f t="shared" si="1"/>
        <v>177.744</v>
      </c>
      <c r="Q145" s="144">
        <v>0</v>
      </c>
      <c r="R145" s="144">
        <f t="shared" si="2"/>
        <v>0</v>
      </c>
      <c r="S145" s="144">
        <v>0</v>
      </c>
      <c r="T145" s="145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6" t="s">
        <v>119</v>
      </c>
      <c r="AT145" s="146" t="s">
        <v>115</v>
      </c>
      <c r="AU145" s="146" t="s">
        <v>78</v>
      </c>
      <c r="AY145" s="14" t="s">
        <v>112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4" t="s">
        <v>76</v>
      </c>
      <c r="BK145" s="147">
        <f t="shared" si="9"/>
        <v>0</v>
      </c>
      <c r="BL145" s="14" t="s">
        <v>119</v>
      </c>
      <c r="BM145" s="146" t="s">
        <v>194</v>
      </c>
    </row>
    <row r="146" spans="1:65" s="2" customFormat="1" ht="14.45" customHeight="1">
      <c r="A146" s="25"/>
      <c r="B146" s="134"/>
      <c r="C146" s="148" t="s">
        <v>195</v>
      </c>
      <c r="D146" s="148" t="s">
        <v>196</v>
      </c>
      <c r="E146" s="149" t="s">
        <v>197</v>
      </c>
      <c r="F146" s="150" t="s">
        <v>198</v>
      </c>
      <c r="G146" s="151" t="s">
        <v>185</v>
      </c>
      <c r="H146" s="152">
        <v>184</v>
      </c>
      <c r="I146" s="153"/>
      <c r="J146" s="153">
        <f t="shared" si="0"/>
        <v>0</v>
      </c>
      <c r="K146" s="154"/>
      <c r="L146" s="155"/>
      <c r="M146" s="156" t="s">
        <v>1</v>
      </c>
      <c r="N146" s="157" t="s">
        <v>36</v>
      </c>
      <c r="O146" s="144">
        <v>0</v>
      </c>
      <c r="P146" s="144">
        <f t="shared" si="1"/>
        <v>0</v>
      </c>
      <c r="Q146" s="144">
        <v>1</v>
      </c>
      <c r="R146" s="144">
        <f t="shared" si="2"/>
        <v>184</v>
      </c>
      <c r="S146" s="144">
        <v>0</v>
      </c>
      <c r="T146" s="145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6" t="s">
        <v>147</v>
      </c>
      <c r="AT146" s="146" t="s">
        <v>196</v>
      </c>
      <c r="AU146" s="146" t="s">
        <v>78</v>
      </c>
      <c r="AY146" s="14" t="s">
        <v>112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4" t="s">
        <v>76</v>
      </c>
      <c r="BK146" s="147">
        <f t="shared" si="9"/>
        <v>0</v>
      </c>
      <c r="BL146" s="14" t="s">
        <v>119</v>
      </c>
      <c r="BM146" s="146" t="s">
        <v>199</v>
      </c>
    </row>
    <row r="147" spans="2:63" s="12" customFormat="1" ht="22.9" customHeight="1">
      <c r="B147" s="122"/>
      <c r="D147" s="123" t="s">
        <v>70</v>
      </c>
      <c r="E147" s="132" t="s">
        <v>119</v>
      </c>
      <c r="F147" s="132" t="s">
        <v>200</v>
      </c>
      <c r="J147" s="133">
        <f>BK147</f>
        <v>0</v>
      </c>
      <c r="L147" s="122"/>
      <c r="M147" s="126"/>
      <c r="N147" s="127"/>
      <c r="O147" s="127"/>
      <c r="P147" s="128">
        <f>SUM(P148:P149)</f>
        <v>36.483999999999995</v>
      </c>
      <c r="Q147" s="127"/>
      <c r="R147" s="128">
        <f>SUM(R148:R149)</f>
        <v>93.6952</v>
      </c>
      <c r="S147" s="127"/>
      <c r="T147" s="129">
        <f>SUM(T148:T149)</f>
        <v>0</v>
      </c>
      <c r="AR147" s="123" t="s">
        <v>76</v>
      </c>
      <c r="AT147" s="130" t="s">
        <v>70</v>
      </c>
      <c r="AU147" s="130" t="s">
        <v>76</v>
      </c>
      <c r="AY147" s="123" t="s">
        <v>112</v>
      </c>
      <c r="BK147" s="131">
        <f>SUM(BK148:BK149)</f>
        <v>0</v>
      </c>
    </row>
    <row r="148" spans="1:65" s="2" customFormat="1" ht="14.45" customHeight="1">
      <c r="A148" s="25"/>
      <c r="B148" s="134"/>
      <c r="C148" s="135" t="s">
        <v>7</v>
      </c>
      <c r="D148" s="135" t="s">
        <v>115</v>
      </c>
      <c r="E148" s="136" t="s">
        <v>201</v>
      </c>
      <c r="F148" s="137" t="s">
        <v>202</v>
      </c>
      <c r="G148" s="138" t="s">
        <v>141</v>
      </c>
      <c r="H148" s="139">
        <v>28</v>
      </c>
      <c r="I148" s="140"/>
      <c r="J148" s="140">
        <f>ROUND(I148*H148,2)</f>
        <v>0</v>
      </c>
      <c r="K148" s="141"/>
      <c r="L148" s="26"/>
      <c r="M148" s="142" t="s">
        <v>1</v>
      </c>
      <c r="N148" s="143" t="s">
        <v>36</v>
      </c>
      <c r="O148" s="144">
        <v>1.303</v>
      </c>
      <c r="P148" s="144">
        <f>O148*H148</f>
        <v>36.483999999999995</v>
      </c>
      <c r="Q148" s="144">
        <v>1.7034</v>
      </c>
      <c r="R148" s="144">
        <f>Q148*H148</f>
        <v>47.6952</v>
      </c>
      <c r="S148" s="144">
        <v>0</v>
      </c>
      <c r="T148" s="145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6" t="s">
        <v>119</v>
      </c>
      <c r="AT148" s="146" t="s">
        <v>115</v>
      </c>
      <c r="AU148" s="146" t="s">
        <v>78</v>
      </c>
      <c r="AY148" s="14" t="s">
        <v>112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4" t="s">
        <v>76</v>
      </c>
      <c r="BK148" s="147">
        <f>ROUND(I148*H148,2)</f>
        <v>0</v>
      </c>
      <c r="BL148" s="14" t="s">
        <v>119</v>
      </c>
      <c r="BM148" s="146" t="s">
        <v>203</v>
      </c>
    </row>
    <row r="149" spans="1:65" s="2" customFormat="1" ht="14.45" customHeight="1">
      <c r="A149" s="25"/>
      <c r="B149" s="134"/>
      <c r="C149" s="148" t="s">
        <v>204</v>
      </c>
      <c r="D149" s="148" t="s">
        <v>196</v>
      </c>
      <c r="E149" s="149" t="s">
        <v>197</v>
      </c>
      <c r="F149" s="150" t="s">
        <v>198</v>
      </c>
      <c r="G149" s="151" t="s">
        <v>185</v>
      </c>
      <c r="H149" s="152">
        <v>46</v>
      </c>
      <c r="I149" s="153"/>
      <c r="J149" s="153">
        <f>ROUND(I149*H149,2)</f>
        <v>0</v>
      </c>
      <c r="K149" s="154"/>
      <c r="L149" s="155"/>
      <c r="M149" s="156" t="s">
        <v>1</v>
      </c>
      <c r="N149" s="157" t="s">
        <v>36</v>
      </c>
      <c r="O149" s="144">
        <v>0</v>
      </c>
      <c r="P149" s="144">
        <f>O149*H149</f>
        <v>0</v>
      </c>
      <c r="Q149" s="144">
        <v>1</v>
      </c>
      <c r="R149" s="144">
        <f>Q149*H149</f>
        <v>46</v>
      </c>
      <c r="S149" s="144">
        <v>0</v>
      </c>
      <c r="T149" s="145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6" t="s">
        <v>147</v>
      </c>
      <c r="AT149" s="146" t="s">
        <v>196</v>
      </c>
      <c r="AU149" s="146" t="s">
        <v>78</v>
      </c>
      <c r="AY149" s="14" t="s">
        <v>112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4" t="s">
        <v>76</v>
      </c>
      <c r="BK149" s="147">
        <f>ROUND(I149*H149,2)</f>
        <v>0</v>
      </c>
      <c r="BL149" s="14" t="s">
        <v>119</v>
      </c>
      <c r="BM149" s="146" t="s">
        <v>205</v>
      </c>
    </row>
    <row r="150" spans="2:63" s="12" customFormat="1" ht="22.9" customHeight="1">
      <c r="B150" s="122"/>
      <c r="D150" s="123" t="s">
        <v>70</v>
      </c>
      <c r="E150" s="132" t="s">
        <v>128</v>
      </c>
      <c r="F150" s="132" t="s">
        <v>206</v>
      </c>
      <c r="J150" s="133">
        <f>BK150</f>
        <v>0</v>
      </c>
      <c r="L150" s="122"/>
      <c r="M150" s="126"/>
      <c r="N150" s="127"/>
      <c r="O150" s="127"/>
      <c r="P150" s="128">
        <f>SUM(P151:P152)</f>
        <v>197.86599999999999</v>
      </c>
      <c r="Q150" s="127"/>
      <c r="R150" s="128">
        <f>SUM(R151:R152)</f>
        <v>28.405620000000003</v>
      </c>
      <c r="S150" s="127"/>
      <c r="T150" s="129">
        <f>SUM(T151:T152)</f>
        <v>0</v>
      </c>
      <c r="AR150" s="123" t="s">
        <v>76</v>
      </c>
      <c r="AT150" s="130" t="s">
        <v>70</v>
      </c>
      <c r="AU150" s="130" t="s">
        <v>76</v>
      </c>
      <c r="AY150" s="123" t="s">
        <v>112</v>
      </c>
      <c r="BK150" s="131">
        <f>SUM(BK151:BK152)</f>
        <v>0</v>
      </c>
    </row>
    <row r="151" spans="1:65" s="2" customFormat="1" ht="14.45" customHeight="1">
      <c r="A151" s="25"/>
      <c r="B151" s="134"/>
      <c r="C151" s="135" t="s">
        <v>207</v>
      </c>
      <c r="D151" s="135" t="s">
        <v>115</v>
      </c>
      <c r="E151" s="136" t="s">
        <v>208</v>
      </c>
      <c r="F151" s="137" t="s">
        <v>209</v>
      </c>
      <c r="G151" s="138" t="s">
        <v>118</v>
      </c>
      <c r="H151" s="139">
        <v>278</v>
      </c>
      <c r="I151" s="140"/>
      <c r="J151" s="140">
        <f>ROUND(I151*H151,2)</f>
        <v>0</v>
      </c>
      <c r="K151" s="141"/>
      <c r="L151" s="26"/>
      <c r="M151" s="142" t="s">
        <v>1</v>
      </c>
      <c r="N151" s="143" t="s">
        <v>36</v>
      </c>
      <c r="O151" s="144">
        <v>0.041</v>
      </c>
      <c r="P151" s="144">
        <f>O151*H151</f>
        <v>11.398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6" t="s">
        <v>119</v>
      </c>
      <c r="AT151" s="146" t="s">
        <v>115</v>
      </c>
      <c r="AU151" s="146" t="s">
        <v>78</v>
      </c>
      <c r="AY151" s="14" t="s">
        <v>112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4" t="s">
        <v>76</v>
      </c>
      <c r="BK151" s="147">
        <f>ROUND(I151*H151,2)</f>
        <v>0</v>
      </c>
      <c r="BL151" s="14" t="s">
        <v>119</v>
      </c>
      <c r="BM151" s="146" t="s">
        <v>210</v>
      </c>
    </row>
    <row r="152" spans="1:65" s="2" customFormat="1" ht="14.45" customHeight="1">
      <c r="A152" s="25"/>
      <c r="B152" s="134"/>
      <c r="C152" s="135" t="s">
        <v>211</v>
      </c>
      <c r="D152" s="135" t="s">
        <v>115</v>
      </c>
      <c r="E152" s="136" t="s">
        <v>212</v>
      </c>
      <c r="F152" s="137" t="s">
        <v>213</v>
      </c>
      <c r="G152" s="138" t="s">
        <v>118</v>
      </c>
      <c r="H152" s="139">
        <v>246</v>
      </c>
      <c r="I152" s="140"/>
      <c r="J152" s="140">
        <f>ROUND(I152*H152,2)</f>
        <v>0</v>
      </c>
      <c r="K152" s="141"/>
      <c r="L152" s="26"/>
      <c r="M152" s="142" t="s">
        <v>1</v>
      </c>
      <c r="N152" s="143" t="s">
        <v>36</v>
      </c>
      <c r="O152" s="144">
        <v>0.758</v>
      </c>
      <c r="P152" s="144">
        <f>O152*H152</f>
        <v>186.468</v>
      </c>
      <c r="Q152" s="144">
        <v>0.11547</v>
      </c>
      <c r="R152" s="144">
        <f>Q152*H152</f>
        <v>28.405620000000003</v>
      </c>
      <c r="S152" s="144">
        <v>0</v>
      </c>
      <c r="T152" s="145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6" t="s">
        <v>119</v>
      </c>
      <c r="AT152" s="146" t="s">
        <v>115</v>
      </c>
      <c r="AU152" s="146" t="s">
        <v>78</v>
      </c>
      <c r="AY152" s="14" t="s">
        <v>112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4" t="s">
        <v>76</v>
      </c>
      <c r="BK152" s="147">
        <f>ROUND(I152*H152,2)</f>
        <v>0</v>
      </c>
      <c r="BL152" s="14" t="s">
        <v>119</v>
      </c>
      <c r="BM152" s="146" t="s">
        <v>214</v>
      </c>
    </row>
    <row r="153" spans="2:63" s="12" customFormat="1" ht="22.9" customHeight="1">
      <c r="B153" s="122"/>
      <c r="D153" s="123" t="s">
        <v>70</v>
      </c>
      <c r="E153" s="132" t="s">
        <v>147</v>
      </c>
      <c r="F153" s="132" t="s">
        <v>215</v>
      </c>
      <c r="J153" s="133">
        <f>BK153</f>
        <v>0</v>
      </c>
      <c r="L153" s="122"/>
      <c r="M153" s="126"/>
      <c r="N153" s="127"/>
      <c r="O153" s="127"/>
      <c r="P153" s="128">
        <f>P154+P169+P174+P186+P192+P221</f>
        <v>255.11299999999997</v>
      </c>
      <c r="Q153" s="127"/>
      <c r="R153" s="128">
        <f>R154+R169+R174+R186+R192+R221</f>
        <v>87.25050000000002</v>
      </c>
      <c r="S153" s="127"/>
      <c r="T153" s="129">
        <f>T154+T169+T174+T186+T192+T221</f>
        <v>0</v>
      </c>
      <c r="AR153" s="123" t="s">
        <v>76</v>
      </c>
      <c r="AT153" s="130" t="s">
        <v>70</v>
      </c>
      <c r="AU153" s="130" t="s">
        <v>76</v>
      </c>
      <c r="AY153" s="123" t="s">
        <v>112</v>
      </c>
      <c r="BK153" s="131">
        <f>BK154+BK169+BK174+BK186+BK192+BK221</f>
        <v>0</v>
      </c>
    </row>
    <row r="154" spans="2:63" s="12" customFormat="1" ht="20.85" customHeight="1">
      <c r="B154" s="122"/>
      <c r="D154" s="123" t="s">
        <v>70</v>
      </c>
      <c r="E154" s="132" t="s">
        <v>216</v>
      </c>
      <c r="F154" s="132" t="s">
        <v>217</v>
      </c>
      <c r="J154" s="133">
        <f>BK154</f>
        <v>0</v>
      </c>
      <c r="L154" s="122"/>
      <c r="M154" s="126"/>
      <c r="N154" s="127"/>
      <c r="O154" s="127"/>
      <c r="P154" s="128">
        <f>SUM(P155:P168)</f>
        <v>69.836</v>
      </c>
      <c r="Q154" s="127"/>
      <c r="R154" s="128">
        <f>SUM(R155:R168)</f>
        <v>84.51216000000001</v>
      </c>
      <c r="S154" s="127"/>
      <c r="T154" s="129">
        <f>SUM(T155:T168)</f>
        <v>0</v>
      </c>
      <c r="AR154" s="123" t="s">
        <v>76</v>
      </c>
      <c r="AT154" s="130" t="s">
        <v>70</v>
      </c>
      <c r="AU154" s="130" t="s">
        <v>78</v>
      </c>
      <c r="AY154" s="123" t="s">
        <v>112</v>
      </c>
      <c r="BK154" s="131">
        <f>SUM(BK155:BK168)</f>
        <v>0</v>
      </c>
    </row>
    <row r="155" spans="1:65" s="2" customFormat="1" ht="24.2" customHeight="1">
      <c r="A155" s="25"/>
      <c r="B155" s="134"/>
      <c r="C155" s="135" t="s">
        <v>218</v>
      </c>
      <c r="D155" s="135" t="s">
        <v>115</v>
      </c>
      <c r="E155" s="136" t="s">
        <v>219</v>
      </c>
      <c r="F155" s="137" t="s">
        <v>220</v>
      </c>
      <c r="G155" s="138" t="s">
        <v>221</v>
      </c>
      <c r="H155" s="139">
        <v>121.5</v>
      </c>
      <c r="I155" s="140"/>
      <c r="J155" s="140">
        <f aca="true" t="shared" si="10" ref="J155:J168">ROUND(I155*H155,2)</f>
        <v>0</v>
      </c>
      <c r="K155" s="141"/>
      <c r="L155" s="26"/>
      <c r="M155" s="142" t="s">
        <v>1</v>
      </c>
      <c r="N155" s="143" t="s">
        <v>36</v>
      </c>
      <c r="O155" s="144">
        <v>0.36</v>
      </c>
      <c r="P155" s="144">
        <f aca="true" t="shared" si="11" ref="P155:P168">O155*H155</f>
        <v>43.739999999999995</v>
      </c>
      <c r="Q155" s="144">
        <v>2E-05</v>
      </c>
      <c r="R155" s="144">
        <f aca="true" t="shared" si="12" ref="R155:R168">Q155*H155</f>
        <v>0.0024300000000000003</v>
      </c>
      <c r="S155" s="144">
        <v>0</v>
      </c>
      <c r="T155" s="145">
        <f aca="true" t="shared" si="13" ref="T155:T168"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6" t="s">
        <v>119</v>
      </c>
      <c r="AT155" s="146" t="s">
        <v>115</v>
      </c>
      <c r="AU155" s="146" t="s">
        <v>222</v>
      </c>
      <c r="AY155" s="14" t="s">
        <v>112</v>
      </c>
      <c r="BE155" s="147">
        <f aca="true" t="shared" si="14" ref="BE155:BE168">IF(N155="základní",J155,0)</f>
        <v>0</v>
      </c>
      <c r="BF155" s="147">
        <f aca="true" t="shared" si="15" ref="BF155:BF168">IF(N155="snížená",J155,0)</f>
        <v>0</v>
      </c>
      <c r="BG155" s="147">
        <f aca="true" t="shared" si="16" ref="BG155:BG168">IF(N155="zákl. přenesená",J155,0)</f>
        <v>0</v>
      </c>
      <c r="BH155" s="147">
        <f aca="true" t="shared" si="17" ref="BH155:BH168">IF(N155="sníž. přenesená",J155,0)</f>
        <v>0</v>
      </c>
      <c r="BI155" s="147">
        <f aca="true" t="shared" si="18" ref="BI155:BI168">IF(N155="nulová",J155,0)</f>
        <v>0</v>
      </c>
      <c r="BJ155" s="14" t="s">
        <v>76</v>
      </c>
      <c r="BK155" s="147">
        <f aca="true" t="shared" si="19" ref="BK155:BK168">ROUND(I155*H155,2)</f>
        <v>0</v>
      </c>
      <c r="BL155" s="14" t="s">
        <v>119</v>
      </c>
      <c r="BM155" s="146" t="s">
        <v>223</v>
      </c>
    </row>
    <row r="156" spans="1:65" s="2" customFormat="1" ht="14.45" customHeight="1">
      <c r="A156" s="25"/>
      <c r="B156" s="134"/>
      <c r="C156" s="148" t="s">
        <v>224</v>
      </c>
      <c r="D156" s="148" t="s">
        <v>196</v>
      </c>
      <c r="E156" s="149" t="s">
        <v>225</v>
      </c>
      <c r="F156" s="150" t="s">
        <v>226</v>
      </c>
      <c r="G156" s="151" t="s">
        <v>221</v>
      </c>
      <c r="H156" s="152">
        <v>121.5</v>
      </c>
      <c r="I156" s="153"/>
      <c r="J156" s="153">
        <f t="shared" si="10"/>
        <v>0</v>
      </c>
      <c r="K156" s="154"/>
      <c r="L156" s="155"/>
      <c r="M156" s="156" t="s">
        <v>1</v>
      </c>
      <c r="N156" s="157" t="s">
        <v>36</v>
      </c>
      <c r="O156" s="144">
        <v>0</v>
      </c>
      <c r="P156" s="144">
        <f t="shared" si="11"/>
        <v>0</v>
      </c>
      <c r="Q156" s="144">
        <v>0.01662</v>
      </c>
      <c r="R156" s="144">
        <f t="shared" si="12"/>
        <v>2.01933</v>
      </c>
      <c r="S156" s="144">
        <v>0</v>
      </c>
      <c r="T156" s="145">
        <f t="shared" si="13"/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46" t="s">
        <v>147</v>
      </c>
      <c r="AT156" s="146" t="s">
        <v>196</v>
      </c>
      <c r="AU156" s="146" t="s">
        <v>222</v>
      </c>
      <c r="AY156" s="14" t="s">
        <v>112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4" t="s">
        <v>76</v>
      </c>
      <c r="BK156" s="147">
        <f t="shared" si="19"/>
        <v>0</v>
      </c>
      <c r="BL156" s="14" t="s">
        <v>119</v>
      </c>
      <c r="BM156" s="146" t="s">
        <v>227</v>
      </c>
    </row>
    <row r="157" spans="1:65" s="2" customFormat="1" ht="24.2" customHeight="1">
      <c r="A157" s="25"/>
      <c r="B157" s="134"/>
      <c r="C157" s="135" t="s">
        <v>228</v>
      </c>
      <c r="D157" s="135" t="s">
        <v>115</v>
      </c>
      <c r="E157" s="136" t="s">
        <v>229</v>
      </c>
      <c r="F157" s="137" t="s">
        <v>230</v>
      </c>
      <c r="G157" s="138" t="s">
        <v>231</v>
      </c>
      <c r="H157" s="139">
        <v>14</v>
      </c>
      <c r="I157" s="140"/>
      <c r="J157" s="140">
        <f t="shared" si="10"/>
        <v>0</v>
      </c>
      <c r="K157" s="141"/>
      <c r="L157" s="26"/>
      <c r="M157" s="142" t="s">
        <v>1</v>
      </c>
      <c r="N157" s="143" t="s">
        <v>36</v>
      </c>
      <c r="O157" s="144">
        <v>1.864</v>
      </c>
      <c r="P157" s="144">
        <f t="shared" si="11"/>
        <v>26.096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6" t="s">
        <v>119</v>
      </c>
      <c r="AT157" s="146" t="s">
        <v>115</v>
      </c>
      <c r="AU157" s="146" t="s">
        <v>222</v>
      </c>
      <c r="AY157" s="14" t="s">
        <v>112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4" t="s">
        <v>76</v>
      </c>
      <c r="BK157" s="147">
        <f t="shared" si="19"/>
        <v>0</v>
      </c>
      <c r="BL157" s="14" t="s">
        <v>119</v>
      </c>
      <c r="BM157" s="146" t="s">
        <v>232</v>
      </c>
    </row>
    <row r="158" spans="1:65" s="2" customFormat="1" ht="14.45" customHeight="1">
      <c r="A158" s="25"/>
      <c r="B158" s="134"/>
      <c r="C158" s="148" t="s">
        <v>233</v>
      </c>
      <c r="D158" s="148" t="s">
        <v>196</v>
      </c>
      <c r="E158" s="149" t="s">
        <v>234</v>
      </c>
      <c r="F158" s="150" t="s">
        <v>235</v>
      </c>
      <c r="G158" s="151" t="s">
        <v>231</v>
      </c>
      <c r="H158" s="152">
        <v>14</v>
      </c>
      <c r="I158" s="153"/>
      <c r="J158" s="153">
        <f t="shared" si="10"/>
        <v>0</v>
      </c>
      <c r="K158" s="154"/>
      <c r="L158" s="155"/>
      <c r="M158" s="156" t="s">
        <v>1</v>
      </c>
      <c r="N158" s="157" t="s">
        <v>36</v>
      </c>
      <c r="O158" s="144">
        <v>0</v>
      </c>
      <c r="P158" s="144">
        <f t="shared" si="11"/>
        <v>0</v>
      </c>
      <c r="Q158" s="144">
        <v>0.0092</v>
      </c>
      <c r="R158" s="144">
        <f t="shared" si="12"/>
        <v>0.1288</v>
      </c>
      <c r="S158" s="144">
        <v>0</v>
      </c>
      <c r="T158" s="145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6" t="s">
        <v>147</v>
      </c>
      <c r="AT158" s="146" t="s">
        <v>196</v>
      </c>
      <c r="AU158" s="146" t="s">
        <v>222</v>
      </c>
      <c r="AY158" s="14" t="s">
        <v>112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4" t="s">
        <v>76</v>
      </c>
      <c r="BK158" s="147">
        <f t="shared" si="19"/>
        <v>0</v>
      </c>
      <c r="BL158" s="14" t="s">
        <v>119</v>
      </c>
      <c r="BM158" s="146" t="s">
        <v>236</v>
      </c>
    </row>
    <row r="159" spans="1:65" s="2" customFormat="1" ht="24.2" customHeight="1">
      <c r="A159" s="25"/>
      <c r="B159" s="134"/>
      <c r="C159" s="135" t="s">
        <v>237</v>
      </c>
      <c r="D159" s="135" t="s">
        <v>115</v>
      </c>
      <c r="E159" s="136" t="s">
        <v>238</v>
      </c>
      <c r="F159" s="137" t="s">
        <v>239</v>
      </c>
      <c r="G159" s="138" t="s">
        <v>231</v>
      </c>
      <c r="H159" s="139">
        <v>4</v>
      </c>
      <c r="I159" s="140"/>
      <c r="J159" s="140">
        <f t="shared" si="10"/>
        <v>0</v>
      </c>
      <c r="K159" s="141"/>
      <c r="L159" s="26"/>
      <c r="M159" s="142" t="s">
        <v>1</v>
      </c>
      <c r="N159" s="143" t="s">
        <v>36</v>
      </c>
      <c r="O159" s="144">
        <v>0</v>
      </c>
      <c r="P159" s="144">
        <f t="shared" si="11"/>
        <v>0</v>
      </c>
      <c r="Q159" s="144">
        <v>2.03038</v>
      </c>
      <c r="R159" s="144">
        <f t="shared" si="12"/>
        <v>8.12152</v>
      </c>
      <c r="S159" s="144">
        <v>0</v>
      </c>
      <c r="T159" s="145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6" t="s">
        <v>119</v>
      </c>
      <c r="AT159" s="146" t="s">
        <v>115</v>
      </c>
      <c r="AU159" s="146" t="s">
        <v>222</v>
      </c>
      <c r="AY159" s="14" t="s">
        <v>112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4" t="s">
        <v>76</v>
      </c>
      <c r="BK159" s="147">
        <f t="shared" si="19"/>
        <v>0</v>
      </c>
      <c r="BL159" s="14" t="s">
        <v>119</v>
      </c>
      <c r="BM159" s="146" t="s">
        <v>240</v>
      </c>
    </row>
    <row r="160" spans="1:65" s="2" customFormat="1" ht="14.45" customHeight="1">
      <c r="A160" s="25"/>
      <c r="B160" s="134"/>
      <c r="C160" s="148" t="s">
        <v>241</v>
      </c>
      <c r="D160" s="148" t="s">
        <v>196</v>
      </c>
      <c r="E160" s="149" t="s">
        <v>242</v>
      </c>
      <c r="F160" s="150" t="s">
        <v>243</v>
      </c>
      <c r="G160" s="151" t="s">
        <v>231</v>
      </c>
      <c r="H160" s="152">
        <v>4</v>
      </c>
      <c r="I160" s="153"/>
      <c r="J160" s="153">
        <f t="shared" si="10"/>
        <v>0</v>
      </c>
      <c r="K160" s="154"/>
      <c r="L160" s="155"/>
      <c r="M160" s="156" t="s">
        <v>1</v>
      </c>
      <c r="N160" s="157" t="s">
        <v>36</v>
      </c>
      <c r="O160" s="144">
        <v>0</v>
      </c>
      <c r="P160" s="144">
        <f t="shared" si="11"/>
        <v>0</v>
      </c>
      <c r="Q160" s="144">
        <v>16.16</v>
      </c>
      <c r="R160" s="144">
        <f t="shared" si="12"/>
        <v>64.64</v>
      </c>
      <c r="S160" s="144">
        <v>0</v>
      </c>
      <c r="T160" s="145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6" t="s">
        <v>147</v>
      </c>
      <c r="AT160" s="146" t="s">
        <v>196</v>
      </c>
      <c r="AU160" s="146" t="s">
        <v>222</v>
      </c>
      <c r="AY160" s="14" t="s">
        <v>112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4" t="s">
        <v>76</v>
      </c>
      <c r="BK160" s="147">
        <f t="shared" si="19"/>
        <v>0</v>
      </c>
      <c r="BL160" s="14" t="s">
        <v>119</v>
      </c>
      <c r="BM160" s="146" t="s">
        <v>244</v>
      </c>
    </row>
    <row r="161" spans="1:65" s="2" customFormat="1" ht="24.2" customHeight="1">
      <c r="A161" s="25"/>
      <c r="B161" s="134"/>
      <c r="C161" s="148" t="s">
        <v>245</v>
      </c>
      <c r="D161" s="148" t="s">
        <v>196</v>
      </c>
      <c r="E161" s="149" t="s">
        <v>246</v>
      </c>
      <c r="F161" s="150" t="s">
        <v>247</v>
      </c>
      <c r="G161" s="151" t="s">
        <v>231</v>
      </c>
      <c r="H161" s="152">
        <v>4</v>
      </c>
      <c r="I161" s="153"/>
      <c r="J161" s="153">
        <f t="shared" si="10"/>
        <v>0</v>
      </c>
      <c r="K161" s="154"/>
      <c r="L161" s="155"/>
      <c r="M161" s="156" t="s">
        <v>1</v>
      </c>
      <c r="N161" s="157" t="s">
        <v>36</v>
      </c>
      <c r="O161" s="144">
        <v>0</v>
      </c>
      <c r="P161" s="144">
        <f t="shared" si="11"/>
        <v>0</v>
      </c>
      <c r="Q161" s="144">
        <v>0.585</v>
      </c>
      <c r="R161" s="144">
        <f t="shared" si="12"/>
        <v>2.34</v>
      </c>
      <c r="S161" s="144">
        <v>0</v>
      </c>
      <c r="T161" s="145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6" t="s">
        <v>147</v>
      </c>
      <c r="AT161" s="146" t="s">
        <v>196</v>
      </c>
      <c r="AU161" s="146" t="s">
        <v>222</v>
      </c>
      <c r="AY161" s="14" t="s">
        <v>112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4" t="s">
        <v>76</v>
      </c>
      <c r="BK161" s="147">
        <f t="shared" si="19"/>
        <v>0</v>
      </c>
      <c r="BL161" s="14" t="s">
        <v>119</v>
      </c>
      <c r="BM161" s="146" t="s">
        <v>248</v>
      </c>
    </row>
    <row r="162" spans="1:65" s="2" customFormat="1" ht="24.2" customHeight="1">
      <c r="A162" s="25"/>
      <c r="B162" s="134"/>
      <c r="C162" s="148" t="s">
        <v>249</v>
      </c>
      <c r="D162" s="148" t="s">
        <v>196</v>
      </c>
      <c r="E162" s="149" t="s">
        <v>250</v>
      </c>
      <c r="F162" s="150" t="s">
        <v>251</v>
      </c>
      <c r="G162" s="151" t="s">
        <v>231</v>
      </c>
      <c r="H162" s="152">
        <v>4</v>
      </c>
      <c r="I162" s="153"/>
      <c r="J162" s="153">
        <f t="shared" si="10"/>
        <v>0</v>
      </c>
      <c r="K162" s="154"/>
      <c r="L162" s="155"/>
      <c r="M162" s="156" t="s">
        <v>1</v>
      </c>
      <c r="N162" s="157" t="s">
        <v>36</v>
      </c>
      <c r="O162" s="144">
        <v>0</v>
      </c>
      <c r="P162" s="144">
        <f t="shared" si="11"/>
        <v>0</v>
      </c>
      <c r="Q162" s="144">
        <v>0.5</v>
      </c>
      <c r="R162" s="144">
        <f t="shared" si="12"/>
        <v>2</v>
      </c>
      <c r="S162" s="144">
        <v>0</v>
      </c>
      <c r="T162" s="145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6" t="s">
        <v>147</v>
      </c>
      <c r="AT162" s="146" t="s">
        <v>196</v>
      </c>
      <c r="AU162" s="146" t="s">
        <v>222</v>
      </c>
      <c r="AY162" s="14" t="s">
        <v>112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4" t="s">
        <v>76</v>
      </c>
      <c r="BK162" s="147">
        <f t="shared" si="19"/>
        <v>0</v>
      </c>
      <c r="BL162" s="14" t="s">
        <v>119</v>
      </c>
      <c r="BM162" s="146" t="s">
        <v>252</v>
      </c>
    </row>
    <row r="163" spans="1:65" s="2" customFormat="1" ht="24.2" customHeight="1">
      <c r="A163" s="25"/>
      <c r="B163" s="134"/>
      <c r="C163" s="148" t="s">
        <v>253</v>
      </c>
      <c r="D163" s="148" t="s">
        <v>196</v>
      </c>
      <c r="E163" s="149" t="s">
        <v>254</v>
      </c>
      <c r="F163" s="150" t="s">
        <v>255</v>
      </c>
      <c r="G163" s="151" t="s">
        <v>231</v>
      </c>
      <c r="H163" s="152">
        <v>4</v>
      </c>
      <c r="I163" s="153"/>
      <c r="J163" s="153">
        <f t="shared" si="10"/>
        <v>0</v>
      </c>
      <c r="K163" s="154"/>
      <c r="L163" s="155"/>
      <c r="M163" s="156" t="s">
        <v>1</v>
      </c>
      <c r="N163" s="157" t="s">
        <v>36</v>
      </c>
      <c r="O163" s="144">
        <v>0</v>
      </c>
      <c r="P163" s="144">
        <f t="shared" si="11"/>
        <v>0</v>
      </c>
      <c r="Q163" s="144">
        <v>1</v>
      </c>
      <c r="R163" s="144">
        <f t="shared" si="12"/>
        <v>4</v>
      </c>
      <c r="S163" s="144">
        <v>0</v>
      </c>
      <c r="T163" s="145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46" t="s">
        <v>147</v>
      </c>
      <c r="AT163" s="146" t="s">
        <v>196</v>
      </c>
      <c r="AU163" s="146" t="s">
        <v>222</v>
      </c>
      <c r="AY163" s="14" t="s">
        <v>112</v>
      </c>
      <c r="BE163" s="147">
        <f t="shared" si="14"/>
        <v>0</v>
      </c>
      <c r="BF163" s="147">
        <f t="shared" si="15"/>
        <v>0</v>
      </c>
      <c r="BG163" s="147">
        <f t="shared" si="16"/>
        <v>0</v>
      </c>
      <c r="BH163" s="147">
        <f t="shared" si="17"/>
        <v>0</v>
      </c>
      <c r="BI163" s="147">
        <f t="shared" si="18"/>
        <v>0</v>
      </c>
      <c r="BJ163" s="14" t="s">
        <v>76</v>
      </c>
      <c r="BK163" s="147">
        <f t="shared" si="19"/>
        <v>0</v>
      </c>
      <c r="BL163" s="14" t="s">
        <v>119</v>
      </c>
      <c r="BM163" s="146" t="s">
        <v>256</v>
      </c>
    </row>
    <row r="164" spans="1:65" s="2" customFormat="1" ht="24.2" customHeight="1">
      <c r="A164" s="25"/>
      <c r="B164" s="134"/>
      <c r="C164" s="148" t="s">
        <v>257</v>
      </c>
      <c r="D164" s="148" t="s">
        <v>196</v>
      </c>
      <c r="E164" s="149" t="s">
        <v>258</v>
      </c>
      <c r="F164" s="150" t="s">
        <v>259</v>
      </c>
      <c r="G164" s="151" t="s">
        <v>231</v>
      </c>
      <c r="H164" s="152">
        <v>8</v>
      </c>
      <c r="I164" s="153"/>
      <c r="J164" s="153">
        <f t="shared" si="10"/>
        <v>0</v>
      </c>
      <c r="K164" s="154"/>
      <c r="L164" s="155"/>
      <c r="M164" s="156" t="s">
        <v>1</v>
      </c>
      <c r="N164" s="157" t="s">
        <v>36</v>
      </c>
      <c r="O164" s="144">
        <v>0</v>
      </c>
      <c r="P164" s="144">
        <f t="shared" si="11"/>
        <v>0</v>
      </c>
      <c r="Q164" s="144">
        <v>0.054</v>
      </c>
      <c r="R164" s="144">
        <f t="shared" si="12"/>
        <v>0.432</v>
      </c>
      <c r="S164" s="144">
        <v>0</v>
      </c>
      <c r="T164" s="145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6" t="s">
        <v>147</v>
      </c>
      <c r="AT164" s="146" t="s">
        <v>196</v>
      </c>
      <c r="AU164" s="146" t="s">
        <v>222</v>
      </c>
      <c r="AY164" s="14" t="s">
        <v>112</v>
      </c>
      <c r="BE164" s="147">
        <f t="shared" si="14"/>
        <v>0</v>
      </c>
      <c r="BF164" s="147">
        <f t="shared" si="15"/>
        <v>0</v>
      </c>
      <c r="BG164" s="147">
        <f t="shared" si="16"/>
        <v>0</v>
      </c>
      <c r="BH164" s="147">
        <f t="shared" si="17"/>
        <v>0</v>
      </c>
      <c r="BI164" s="147">
        <f t="shared" si="18"/>
        <v>0</v>
      </c>
      <c r="BJ164" s="14" t="s">
        <v>76</v>
      </c>
      <c r="BK164" s="147">
        <f t="shared" si="19"/>
        <v>0</v>
      </c>
      <c r="BL164" s="14" t="s">
        <v>119</v>
      </c>
      <c r="BM164" s="146" t="s">
        <v>260</v>
      </c>
    </row>
    <row r="165" spans="1:65" s="2" customFormat="1" ht="24.2" customHeight="1">
      <c r="A165" s="25"/>
      <c r="B165" s="134"/>
      <c r="C165" s="148" t="s">
        <v>261</v>
      </c>
      <c r="D165" s="148" t="s">
        <v>196</v>
      </c>
      <c r="E165" s="149" t="s">
        <v>262</v>
      </c>
      <c r="F165" s="150" t="s">
        <v>263</v>
      </c>
      <c r="G165" s="151" t="s">
        <v>231</v>
      </c>
      <c r="H165" s="152">
        <v>12</v>
      </c>
      <c r="I165" s="153"/>
      <c r="J165" s="153">
        <f t="shared" si="10"/>
        <v>0</v>
      </c>
      <c r="K165" s="154"/>
      <c r="L165" s="155"/>
      <c r="M165" s="156" t="s">
        <v>1</v>
      </c>
      <c r="N165" s="157" t="s">
        <v>36</v>
      </c>
      <c r="O165" s="144">
        <v>0</v>
      </c>
      <c r="P165" s="144">
        <f t="shared" si="11"/>
        <v>0</v>
      </c>
      <c r="Q165" s="144">
        <v>0.002</v>
      </c>
      <c r="R165" s="144">
        <f t="shared" si="12"/>
        <v>0.024</v>
      </c>
      <c r="S165" s="144">
        <v>0</v>
      </c>
      <c r="T165" s="145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46" t="s">
        <v>147</v>
      </c>
      <c r="AT165" s="146" t="s">
        <v>196</v>
      </c>
      <c r="AU165" s="146" t="s">
        <v>222</v>
      </c>
      <c r="AY165" s="14" t="s">
        <v>112</v>
      </c>
      <c r="BE165" s="147">
        <f t="shared" si="14"/>
        <v>0</v>
      </c>
      <c r="BF165" s="147">
        <f t="shared" si="15"/>
        <v>0</v>
      </c>
      <c r="BG165" s="147">
        <f t="shared" si="16"/>
        <v>0</v>
      </c>
      <c r="BH165" s="147">
        <f t="shared" si="17"/>
        <v>0</v>
      </c>
      <c r="BI165" s="147">
        <f t="shared" si="18"/>
        <v>0</v>
      </c>
      <c r="BJ165" s="14" t="s">
        <v>76</v>
      </c>
      <c r="BK165" s="147">
        <f t="shared" si="19"/>
        <v>0</v>
      </c>
      <c r="BL165" s="14" t="s">
        <v>119</v>
      </c>
      <c r="BM165" s="146" t="s">
        <v>264</v>
      </c>
    </row>
    <row r="166" spans="1:65" s="2" customFormat="1" ht="24.2" customHeight="1">
      <c r="A166" s="25"/>
      <c r="B166" s="134"/>
      <c r="C166" s="135" t="s">
        <v>265</v>
      </c>
      <c r="D166" s="135" t="s">
        <v>115</v>
      </c>
      <c r="E166" s="136" t="s">
        <v>266</v>
      </c>
      <c r="F166" s="137" t="s">
        <v>267</v>
      </c>
      <c r="G166" s="138" t="s">
        <v>231</v>
      </c>
      <c r="H166" s="139">
        <v>4</v>
      </c>
      <c r="I166" s="140"/>
      <c r="J166" s="140">
        <f t="shared" si="10"/>
        <v>0</v>
      </c>
      <c r="K166" s="141"/>
      <c r="L166" s="26"/>
      <c r="M166" s="142" t="s">
        <v>1</v>
      </c>
      <c r="N166" s="143" t="s">
        <v>36</v>
      </c>
      <c r="O166" s="144">
        <v>0</v>
      </c>
      <c r="P166" s="144">
        <f t="shared" si="11"/>
        <v>0</v>
      </c>
      <c r="Q166" s="144">
        <v>0.00702</v>
      </c>
      <c r="R166" s="144">
        <f t="shared" si="12"/>
        <v>0.02808</v>
      </c>
      <c r="S166" s="144">
        <v>0</v>
      </c>
      <c r="T166" s="145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6" t="s">
        <v>119</v>
      </c>
      <c r="AT166" s="146" t="s">
        <v>115</v>
      </c>
      <c r="AU166" s="146" t="s">
        <v>222</v>
      </c>
      <c r="AY166" s="14" t="s">
        <v>112</v>
      </c>
      <c r="BE166" s="147">
        <f t="shared" si="14"/>
        <v>0</v>
      </c>
      <c r="BF166" s="147">
        <f t="shared" si="15"/>
        <v>0</v>
      </c>
      <c r="BG166" s="147">
        <f t="shared" si="16"/>
        <v>0</v>
      </c>
      <c r="BH166" s="147">
        <f t="shared" si="17"/>
        <v>0</v>
      </c>
      <c r="BI166" s="147">
        <f t="shared" si="18"/>
        <v>0</v>
      </c>
      <c r="BJ166" s="14" t="s">
        <v>76</v>
      </c>
      <c r="BK166" s="147">
        <f t="shared" si="19"/>
        <v>0</v>
      </c>
      <c r="BL166" s="14" t="s">
        <v>119</v>
      </c>
      <c r="BM166" s="146" t="s">
        <v>268</v>
      </c>
    </row>
    <row r="167" spans="1:65" s="2" customFormat="1" ht="14.45" customHeight="1">
      <c r="A167" s="25"/>
      <c r="B167" s="134"/>
      <c r="C167" s="148" t="s">
        <v>269</v>
      </c>
      <c r="D167" s="148" t="s">
        <v>196</v>
      </c>
      <c r="E167" s="149" t="s">
        <v>270</v>
      </c>
      <c r="F167" s="150" t="s">
        <v>271</v>
      </c>
      <c r="G167" s="151" t="s">
        <v>231</v>
      </c>
      <c r="H167" s="152">
        <v>4</v>
      </c>
      <c r="I167" s="153"/>
      <c r="J167" s="153">
        <f t="shared" si="10"/>
        <v>0</v>
      </c>
      <c r="K167" s="154"/>
      <c r="L167" s="155"/>
      <c r="M167" s="156" t="s">
        <v>1</v>
      </c>
      <c r="N167" s="157" t="s">
        <v>36</v>
      </c>
      <c r="O167" s="144">
        <v>0</v>
      </c>
      <c r="P167" s="144">
        <f t="shared" si="11"/>
        <v>0</v>
      </c>
      <c r="Q167" s="144">
        <v>0.194</v>
      </c>
      <c r="R167" s="144">
        <f t="shared" si="12"/>
        <v>0.776</v>
      </c>
      <c r="S167" s="144">
        <v>0</v>
      </c>
      <c r="T167" s="145">
        <f t="shared" si="1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46" t="s">
        <v>147</v>
      </c>
      <c r="AT167" s="146" t="s">
        <v>196</v>
      </c>
      <c r="AU167" s="146" t="s">
        <v>222</v>
      </c>
      <c r="AY167" s="14" t="s">
        <v>112</v>
      </c>
      <c r="BE167" s="147">
        <f t="shared" si="14"/>
        <v>0</v>
      </c>
      <c r="BF167" s="147">
        <f t="shared" si="15"/>
        <v>0</v>
      </c>
      <c r="BG167" s="147">
        <f t="shared" si="16"/>
        <v>0</v>
      </c>
      <c r="BH167" s="147">
        <f t="shared" si="17"/>
        <v>0</v>
      </c>
      <c r="BI167" s="147">
        <f t="shared" si="18"/>
        <v>0</v>
      </c>
      <c r="BJ167" s="14" t="s">
        <v>76</v>
      </c>
      <c r="BK167" s="147">
        <f t="shared" si="19"/>
        <v>0</v>
      </c>
      <c r="BL167" s="14" t="s">
        <v>119</v>
      </c>
      <c r="BM167" s="146" t="s">
        <v>272</v>
      </c>
    </row>
    <row r="168" spans="1:65" s="2" customFormat="1" ht="14.45" customHeight="1">
      <c r="A168" s="25"/>
      <c r="B168" s="134"/>
      <c r="C168" s="135" t="s">
        <v>273</v>
      </c>
      <c r="D168" s="135" t="s">
        <v>115</v>
      </c>
      <c r="E168" s="136" t="s">
        <v>274</v>
      </c>
      <c r="F168" s="137" t="s">
        <v>275</v>
      </c>
      <c r="G168" s="138" t="s">
        <v>276</v>
      </c>
      <c r="H168" s="139">
        <v>1</v>
      </c>
      <c r="I168" s="140"/>
      <c r="J168" s="140">
        <f t="shared" si="10"/>
        <v>0</v>
      </c>
      <c r="K168" s="141"/>
      <c r="L168" s="26"/>
      <c r="M168" s="142" t="s">
        <v>1</v>
      </c>
      <c r="N168" s="143" t="s">
        <v>36</v>
      </c>
      <c r="O168" s="144">
        <v>0</v>
      </c>
      <c r="P168" s="144">
        <f t="shared" si="11"/>
        <v>0</v>
      </c>
      <c r="Q168" s="144">
        <v>0</v>
      </c>
      <c r="R168" s="144">
        <f t="shared" si="12"/>
        <v>0</v>
      </c>
      <c r="S168" s="144">
        <v>0</v>
      </c>
      <c r="T168" s="145">
        <f t="shared" si="1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6" t="s">
        <v>119</v>
      </c>
      <c r="AT168" s="146" t="s">
        <v>115</v>
      </c>
      <c r="AU168" s="146" t="s">
        <v>222</v>
      </c>
      <c r="AY168" s="14" t="s">
        <v>112</v>
      </c>
      <c r="BE168" s="147">
        <f t="shared" si="14"/>
        <v>0</v>
      </c>
      <c r="BF168" s="147">
        <f t="shared" si="15"/>
        <v>0</v>
      </c>
      <c r="BG168" s="147">
        <f t="shared" si="16"/>
        <v>0</v>
      </c>
      <c r="BH168" s="147">
        <f t="shared" si="17"/>
        <v>0</v>
      </c>
      <c r="BI168" s="147">
        <f t="shared" si="18"/>
        <v>0</v>
      </c>
      <c r="BJ168" s="14" t="s">
        <v>76</v>
      </c>
      <c r="BK168" s="147">
        <f t="shared" si="19"/>
        <v>0</v>
      </c>
      <c r="BL168" s="14" t="s">
        <v>119</v>
      </c>
      <c r="BM168" s="146" t="s">
        <v>277</v>
      </c>
    </row>
    <row r="169" spans="2:63" s="12" customFormat="1" ht="20.85" customHeight="1">
      <c r="B169" s="122"/>
      <c r="D169" s="123" t="s">
        <v>70</v>
      </c>
      <c r="E169" s="132" t="s">
        <v>278</v>
      </c>
      <c r="F169" s="132" t="s">
        <v>279</v>
      </c>
      <c r="J169" s="133">
        <f>BK169</f>
        <v>0</v>
      </c>
      <c r="L169" s="122"/>
      <c r="M169" s="126"/>
      <c r="N169" s="127"/>
      <c r="O169" s="127"/>
      <c r="P169" s="128">
        <f>SUM(P170:P173)</f>
        <v>19.381</v>
      </c>
      <c r="Q169" s="127"/>
      <c r="R169" s="128">
        <f>SUM(R170:R173)</f>
        <v>0.18925</v>
      </c>
      <c r="S169" s="127"/>
      <c r="T169" s="129">
        <f>SUM(T170:T173)</f>
        <v>0</v>
      </c>
      <c r="AR169" s="123" t="s">
        <v>76</v>
      </c>
      <c r="AT169" s="130" t="s">
        <v>70</v>
      </c>
      <c r="AU169" s="130" t="s">
        <v>78</v>
      </c>
      <c r="AY169" s="123" t="s">
        <v>112</v>
      </c>
      <c r="BK169" s="131">
        <f>SUM(BK170:BK173)</f>
        <v>0</v>
      </c>
    </row>
    <row r="170" spans="1:65" s="2" customFormat="1" ht="24.2" customHeight="1">
      <c r="A170" s="25"/>
      <c r="B170" s="134"/>
      <c r="C170" s="135" t="s">
        <v>280</v>
      </c>
      <c r="D170" s="135" t="s">
        <v>115</v>
      </c>
      <c r="E170" s="136" t="s">
        <v>281</v>
      </c>
      <c r="F170" s="137" t="s">
        <v>282</v>
      </c>
      <c r="G170" s="138" t="s">
        <v>221</v>
      </c>
      <c r="H170" s="139">
        <v>50</v>
      </c>
      <c r="I170" s="140"/>
      <c r="J170" s="140">
        <f>ROUND(I170*H170,2)</f>
        <v>0</v>
      </c>
      <c r="K170" s="141"/>
      <c r="L170" s="26"/>
      <c r="M170" s="142" t="s">
        <v>1</v>
      </c>
      <c r="N170" s="143" t="s">
        <v>36</v>
      </c>
      <c r="O170" s="144">
        <v>0.292</v>
      </c>
      <c r="P170" s="144">
        <f>O170*H170</f>
        <v>14.6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46" t="s">
        <v>119</v>
      </c>
      <c r="AT170" s="146" t="s">
        <v>115</v>
      </c>
      <c r="AU170" s="146" t="s">
        <v>222</v>
      </c>
      <c r="AY170" s="14" t="s">
        <v>112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4" t="s">
        <v>76</v>
      </c>
      <c r="BK170" s="147">
        <f>ROUND(I170*H170,2)</f>
        <v>0</v>
      </c>
      <c r="BL170" s="14" t="s">
        <v>119</v>
      </c>
      <c r="BM170" s="146" t="s">
        <v>283</v>
      </c>
    </row>
    <row r="171" spans="1:65" s="2" customFormat="1" ht="14.45" customHeight="1">
      <c r="A171" s="25"/>
      <c r="B171" s="134"/>
      <c r="C171" s="148" t="s">
        <v>284</v>
      </c>
      <c r="D171" s="148" t="s">
        <v>196</v>
      </c>
      <c r="E171" s="149" t="s">
        <v>285</v>
      </c>
      <c r="F171" s="150" t="s">
        <v>286</v>
      </c>
      <c r="G171" s="151" t="s">
        <v>221</v>
      </c>
      <c r="H171" s="152">
        <v>50</v>
      </c>
      <c r="I171" s="153"/>
      <c r="J171" s="153">
        <f>ROUND(I171*H171,2)</f>
        <v>0</v>
      </c>
      <c r="K171" s="154"/>
      <c r="L171" s="155"/>
      <c r="M171" s="156" t="s">
        <v>1</v>
      </c>
      <c r="N171" s="157" t="s">
        <v>36</v>
      </c>
      <c r="O171" s="144">
        <v>0</v>
      </c>
      <c r="P171" s="144">
        <f>O171*H171</f>
        <v>0</v>
      </c>
      <c r="Q171" s="144">
        <v>0.00361</v>
      </c>
      <c r="R171" s="144">
        <f>Q171*H171</f>
        <v>0.1805</v>
      </c>
      <c r="S171" s="144">
        <v>0</v>
      </c>
      <c r="T171" s="145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6" t="s">
        <v>147</v>
      </c>
      <c r="AT171" s="146" t="s">
        <v>196</v>
      </c>
      <c r="AU171" s="146" t="s">
        <v>222</v>
      </c>
      <c r="AY171" s="14" t="s">
        <v>112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4" t="s">
        <v>76</v>
      </c>
      <c r="BK171" s="147">
        <f>ROUND(I171*H171,2)</f>
        <v>0</v>
      </c>
      <c r="BL171" s="14" t="s">
        <v>119</v>
      </c>
      <c r="BM171" s="146" t="s">
        <v>287</v>
      </c>
    </row>
    <row r="172" spans="1:65" s="2" customFormat="1" ht="24.2" customHeight="1">
      <c r="A172" s="25"/>
      <c r="B172" s="134"/>
      <c r="C172" s="135" t="s">
        <v>288</v>
      </c>
      <c r="D172" s="135" t="s">
        <v>115</v>
      </c>
      <c r="E172" s="136" t="s">
        <v>289</v>
      </c>
      <c r="F172" s="137" t="s">
        <v>290</v>
      </c>
      <c r="G172" s="138" t="s">
        <v>231</v>
      </c>
      <c r="H172" s="139">
        <v>7</v>
      </c>
      <c r="I172" s="140"/>
      <c r="J172" s="140">
        <f>ROUND(I172*H172,2)</f>
        <v>0</v>
      </c>
      <c r="K172" s="141"/>
      <c r="L172" s="26"/>
      <c r="M172" s="142" t="s">
        <v>1</v>
      </c>
      <c r="N172" s="143" t="s">
        <v>36</v>
      </c>
      <c r="O172" s="144">
        <v>0.683</v>
      </c>
      <c r="P172" s="144">
        <f>O172*H172</f>
        <v>4.781000000000001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6" t="s">
        <v>119</v>
      </c>
      <c r="AT172" s="146" t="s">
        <v>115</v>
      </c>
      <c r="AU172" s="146" t="s">
        <v>222</v>
      </c>
      <c r="AY172" s="14" t="s">
        <v>112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4" t="s">
        <v>76</v>
      </c>
      <c r="BK172" s="147">
        <f>ROUND(I172*H172,2)</f>
        <v>0</v>
      </c>
      <c r="BL172" s="14" t="s">
        <v>119</v>
      </c>
      <c r="BM172" s="146" t="s">
        <v>291</v>
      </c>
    </row>
    <row r="173" spans="1:65" s="2" customFormat="1" ht="14.45" customHeight="1">
      <c r="A173" s="25"/>
      <c r="B173" s="134"/>
      <c r="C173" s="148" t="s">
        <v>292</v>
      </c>
      <c r="D173" s="148" t="s">
        <v>196</v>
      </c>
      <c r="E173" s="149" t="s">
        <v>293</v>
      </c>
      <c r="F173" s="150" t="s">
        <v>294</v>
      </c>
      <c r="G173" s="151" t="s">
        <v>231</v>
      </c>
      <c r="H173" s="152">
        <v>7</v>
      </c>
      <c r="I173" s="153"/>
      <c r="J173" s="153">
        <f>ROUND(I173*H173,2)</f>
        <v>0</v>
      </c>
      <c r="K173" s="154"/>
      <c r="L173" s="155"/>
      <c r="M173" s="156" t="s">
        <v>1</v>
      </c>
      <c r="N173" s="157" t="s">
        <v>36</v>
      </c>
      <c r="O173" s="144">
        <v>0</v>
      </c>
      <c r="P173" s="144">
        <f>O173*H173</f>
        <v>0</v>
      </c>
      <c r="Q173" s="144">
        <v>0.00125</v>
      </c>
      <c r="R173" s="144">
        <f>Q173*H173</f>
        <v>0.00875</v>
      </c>
      <c r="S173" s="144">
        <v>0</v>
      </c>
      <c r="T173" s="145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6" t="s">
        <v>147</v>
      </c>
      <c r="AT173" s="146" t="s">
        <v>196</v>
      </c>
      <c r="AU173" s="146" t="s">
        <v>222</v>
      </c>
      <c r="AY173" s="14" t="s">
        <v>112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4" t="s">
        <v>76</v>
      </c>
      <c r="BK173" s="147">
        <f>ROUND(I173*H173,2)</f>
        <v>0</v>
      </c>
      <c r="BL173" s="14" t="s">
        <v>119</v>
      </c>
      <c r="BM173" s="146" t="s">
        <v>295</v>
      </c>
    </row>
    <row r="174" spans="2:63" s="12" customFormat="1" ht="20.85" customHeight="1">
      <c r="B174" s="122"/>
      <c r="D174" s="123" t="s">
        <v>70</v>
      </c>
      <c r="E174" s="132" t="s">
        <v>296</v>
      </c>
      <c r="F174" s="132" t="s">
        <v>297</v>
      </c>
      <c r="J174" s="133">
        <f>BK174</f>
        <v>0</v>
      </c>
      <c r="L174" s="122"/>
      <c r="M174" s="126"/>
      <c r="N174" s="127"/>
      <c r="O174" s="127"/>
      <c r="P174" s="128">
        <f>SUM(P175:P185)</f>
        <v>9.22</v>
      </c>
      <c r="Q174" s="127"/>
      <c r="R174" s="128">
        <f>SUM(R175:R185)</f>
        <v>0.09584</v>
      </c>
      <c r="S174" s="127"/>
      <c r="T174" s="129">
        <f>SUM(T175:T185)</f>
        <v>0</v>
      </c>
      <c r="AR174" s="123" t="s">
        <v>76</v>
      </c>
      <c r="AT174" s="130" t="s">
        <v>70</v>
      </c>
      <c r="AU174" s="130" t="s">
        <v>78</v>
      </c>
      <c r="AY174" s="123" t="s">
        <v>112</v>
      </c>
      <c r="BK174" s="131">
        <f>SUM(BK175:BK185)</f>
        <v>0</v>
      </c>
    </row>
    <row r="175" spans="1:65" s="2" customFormat="1" ht="24.2" customHeight="1">
      <c r="A175" s="25"/>
      <c r="B175" s="134"/>
      <c r="C175" s="135" t="s">
        <v>298</v>
      </c>
      <c r="D175" s="135" t="s">
        <v>115</v>
      </c>
      <c r="E175" s="136" t="s">
        <v>299</v>
      </c>
      <c r="F175" s="137" t="s">
        <v>300</v>
      </c>
      <c r="G175" s="138" t="s">
        <v>221</v>
      </c>
      <c r="H175" s="139">
        <v>20</v>
      </c>
      <c r="I175" s="140"/>
      <c r="J175" s="140">
        <f aca="true" t="shared" si="20" ref="J175:J185">ROUND(I175*H175,2)</f>
        <v>0</v>
      </c>
      <c r="K175" s="141"/>
      <c r="L175" s="26"/>
      <c r="M175" s="142" t="s">
        <v>1</v>
      </c>
      <c r="N175" s="143" t="s">
        <v>36</v>
      </c>
      <c r="O175" s="144">
        <v>0.312</v>
      </c>
      <c r="P175" s="144">
        <f aca="true" t="shared" si="21" ref="P175:P185">O175*H175</f>
        <v>6.24</v>
      </c>
      <c r="Q175" s="144">
        <v>0</v>
      </c>
      <c r="R175" s="144">
        <f aca="true" t="shared" si="22" ref="R175:R185">Q175*H175</f>
        <v>0</v>
      </c>
      <c r="S175" s="144">
        <v>0</v>
      </c>
      <c r="T175" s="145">
        <f aca="true" t="shared" si="23" ref="T175:T185"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6" t="s">
        <v>119</v>
      </c>
      <c r="AT175" s="146" t="s">
        <v>115</v>
      </c>
      <c r="AU175" s="146" t="s">
        <v>222</v>
      </c>
      <c r="AY175" s="14" t="s">
        <v>112</v>
      </c>
      <c r="BE175" s="147">
        <f aca="true" t="shared" si="24" ref="BE175:BE185">IF(N175="základní",J175,0)</f>
        <v>0</v>
      </c>
      <c r="BF175" s="147">
        <f aca="true" t="shared" si="25" ref="BF175:BF185">IF(N175="snížená",J175,0)</f>
        <v>0</v>
      </c>
      <c r="BG175" s="147">
        <f aca="true" t="shared" si="26" ref="BG175:BG185">IF(N175="zákl. přenesená",J175,0)</f>
        <v>0</v>
      </c>
      <c r="BH175" s="147">
        <f aca="true" t="shared" si="27" ref="BH175:BH185">IF(N175="sníž. přenesená",J175,0)</f>
        <v>0</v>
      </c>
      <c r="BI175" s="147">
        <f aca="true" t="shared" si="28" ref="BI175:BI185">IF(N175="nulová",J175,0)</f>
        <v>0</v>
      </c>
      <c r="BJ175" s="14" t="s">
        <v>76</v>
      </c>
      <c r="BK175" s="147">
        <f aca="true" t="shared" si="29" ref="BK175:BK185">ROUND(I175*H175,2)</f>
        <v>0</v>
      </c>
      <c r="BL175" s="14" t="s">
        <v>119</v>
      </c>
      <c r="BM175" s="146" t="s">
        <v>301</v>
      </c>
    </row>
    <row r="176" spans="1:65" s="2" customFormat="1" ht="14.45" customHeight="1">
      <c r="A176" s="25"/>
      <c r="B176" s="134"/>
      <c r="C176" s="148" t="s">
        <v>302</v>
      </c>
      <c r="D176" s="148" t="s">
        <v>196</v>
      </c>
      <c r="E176" s="149" t="s">
        <v>303</v>
      </c>
      <c r="F176" s="150" t="s">
        <v>304</v>
      </c>
      <c r="G176" s="151" t="s">
        <v>221</v>
      </c>
      <c r="H176" s="152">
        <v>20</v>
      </c>
      <c r="I176" s="153"/>
      <c r="J176" s="153">
        <f t="shared" si="20"/>
        <v>0</v>
      </c>
      <c r="K176" s="154"/>
      <c r="L176" s="155"/>
      <c r="M176" s="156" t="s">
        <v>1</v>
      </c>
      <c r="N176" s="157" t="s">
        <v>36</v>
      </c>
      <c r="O176" s="144">
        <v>0</v>
      </c>
      <c r="P176" s="144">
        <f t="shared" si="21"/>
        <v>0</v>
      </c>
      <c r="Q176" s="144">
        <v>0.00454</v>
      </c>
      <c r="R176" s="144">
        <f t="shared" si="22"/>
        <v>0.09079999999999999</v>
      </c>
      <c r="S176" s="144">
        <v>0</v>
      </c>
      <c r="T176" s="145">
        <f t="shared" si="2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46" t="s">
        <v>147</v>
      </c>
      <c r="AT176" s="146" t="s">
        <v>196</v>
      </c>
      <c r="AU176" s="146" t="s">
        <v>222</v>
      </c>
      <c r="AY176" s="14" t="s">
        <v>112</v>
      </c>
      <c r="BE176" s="147">
        <f t="shared" si="24"/>
        <v>0</v>
      </c>
      <c r="BF176" s="147">
        <f t="shared" si="25"/>
        <v>0</v>
      </c>
      <c r="BG176" s="147">
        <f t="shared" si="26"/>
        <v>0</v>
      </c>
      <c r="BH176" s="147">
        <f t="shared" si="27"/>
        <v>0</v>
      </c>
      <c r="BI176" s="147">
        <f t="shared" si="28"/>
        <v>0</v>
      </c>
      <c r="BJ176" s="14" t="s">
        <v>76</v>
      </c>
      <c r="BK176" s="147">
        <f t="shared" si="29"/>
        <v>0</v>
      </c>
      <c r="BL176" s="14" t="s">
        <v>119</v>
      </c>
      <c r="BM176" s="146" t="s">
        <v>305</v>
      </c>
    </row>
    <row r="177" spans="1:65" s="2" customFormat="1" ht="24.2" customHeight="1">
      <c r="A177" s="25"/>
      <c r="B177" s="134"/>
      <c r="C177" s="135" t="s">
        <v>306</v>
      </c>
      <c r="D177" s="135" t="s">
        <v>115</v>
      </c>
      <c r="E177" s="136" t="s">
        <v>307</v>
      </c>
      <c r="F177" s="137" t="s">
        <v>308</v>
      </c>
      <c r="G177" s="138" t="s">
        <v>231</v>
      </c>
      <c r="H177" s="139">
        <v>4</v>
      </c>
      <c r="I177" s="140"/>
      <c r="J177" s="140">
        <f t="shared" si="20"/>
        <v>0</v>
      </c>
      <c r="K177" s="141"/>
      <c r="L177" s="26"/>
      <c r="M177" s="142" t="s">
        <v>1</v>
      </c>
      <c r="N177" s="143" t="s">
        <v>36</v>
      </c>
      <c r="O177" s="144">
        <v>0.745</v>
      </c>
      <c r="P177" s="144">
        <f t="shared" si="21"/>
        <v>2.98</v>
      </c>
      <c r="Q177" s="144">
        <v>1E-05</v>
      </c>
      <c r="R177" s="144">
        <f t="shared" si="22"/>
        <v>4E-05</v>
      </c>
      <c r="S177" s="144">
        <v>0</v>
      </c>
      <c r="T177" s="145">
        <f t="shared" si="2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6" t="s">
        <v>119</v>
      </c>
      <c r="AT177" s="146" t="s">
        <v>115</v>
      </c>
      <c r="AU177" s="146" t="s">
        <v>222</v>
      </c>
      <c r="AY177" s="14" t="s">
        <v>112</v>
      </c>
      <c r="BE177" s="147">
        <f t="shared" si="24"/>
        <v>0</v>
      </c>
      <c r="BF177" s="147">
        <f t="shared" si="25"/>
        <v>0</v>
      </c>
      <c r="BG177" s="147">
        <f t="shared" si="26"/>
        <v>0</v>
      </c>
      <c r="BH177" s="147">
        <f t="shared" si="27"/>
        <v>0</v>
      </c>
      <c r="BI177" s="147">
        <f t="shared" si="28"/>
        <v>0</v>
      </c>
      <c r="BJ177" s="14" t="s">
        <v>76</v>
      </c>
      <c r="BK177" s="147">
        <f t="shared" si="29"/>
        <v>0</v>
      </c>
      <c r="BL177" s="14" t="s">
        <v>119</v>
      </c>
      <c r="BM177" s="146" t="s">
        <v>309</v>
      </c>
    </row>
    <row r="178" spans="1:65" s="2" customFormat="1" ht="14.45" customHeight="1">
      <c r="A178" s="25"/>
      <c r="B178" s="134"/>
      <c r="C178" s="148" t="s">
        <v>310</v>
      </c>
      <c r="D178" s="148" t="s">
        <v>196</v>
      </c>
      <c r="E178" s="149" t="s">
        <v>311</v>
      </c>
      <c r="F178" s="150" t="s">
        <v>312</v>
      </c>
      <c r="G178" s="151" t="s">
        <v>231</v>
      </c>
      <c r="H178" s="152">
        <v>4</v>
      </c>
      <c r="I178" s="153"/>
      <c r="J178" s="153">
        <f t="shared" si="20"/>
        <v>0</v>
      </c>
      <c r="K178" s="154"/>
      <c r="L178" s="155"/>
      <c r="M178" s="156" t="s">
        <v>1</v>
      </c>
      <c r="N178" s="157" t="s">
        <v>36</v>
      </c>
      <c r="O178" s="144">
        <v>0</v>
      </c>
      <c r="P178" s="144">
        <f t="shared" si="21"/>
        <v>0</v>
      </c>
      <c r="Q178" s="144">
        <v>0.00125</v>
      </c>
      <c r="R178" s="144">
        <f t="shared" si="22"/>
        <v>0.005</v>
      </c>
      <c r="S178" s="144">
        <v>0</v>
      </c>
      <c r="T178" s="145">
        <f t="shared" si="2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46" t="s">
        <v>147</v>
      </c>
      <c r="AT178" s="146" t="s">
        <v>196</v>
      </c>
      <c r="AU178" s="146" t="s">
        <v>222</v>
      </c>
      <c r="AY178" s="14" t="s">
        <v>112</v>
      </c>
      <c r="BE178" s="147">
        <f t="shared" si="24"/>
        <v>0</v>
      </c>
      <c r="BF178" s="147">
        <f t="shared" si="25"/>
        <v>0</v>
      </c>
      <c r="BG178" s="147">
        <f t="shared" si="26"/>
        <v>0</v>
      </c>
      <c r="BH178" s="147">
        <f t="shared" si="27"/>
        <v>0</v>
      </c>
      <c r="BI178" s="147">
        <f t="shared" si="28"/>
        <v>0</v>
      </c>
      <c r="BJ178" s="14" t="s">
        <v>76</v>
      </c>
      <c r="BK178" s="147">
        <f t="shared" si="29"/>
        <v>0</v>
      </c>
      <c r="BL178" s="14" t="s">
        <v>119</v>
      </c>
      <c r="BM178" s="146" t="s">
        <v>313</v>
      </c>
    </row>
    <row r="179" spans="1:65" s="2" customFormat="1" ht="24.2" customHeight="1">
      <c r="A179" s="25"/>
      <c r="B179" s="134"/>
      <c r="C179" s="135" t="s">
        <v>314</v>
      </c>
      <c r="D179" s="135" t="s">
        <v>115</v>
      </c>
      <c r="E179" s="136" t="s">
        <v>315</v>
      </c>
      <c r="F179" s="137" t="s">
        <v>316</v>
      </c>
      <c r="G179" s="138" t="s">
        <v>231</v>
      </c>
      <c r="H179" s="139">
        <v>4</v>
      </c>
      <c r="I179" s="140"/>
      <c r="J179" s="140">
        <f t="shared" si="20"/>
        <v>0</v>
      </c>
      <c r="K179" s="141"/>
      <c r="L179" s="26"/>
      <c r="M179" s="142" t="s">
        <v>1</v>
      </c>
      <c r="N179" s="143" t="s">
        <v>36</v>
      </c>
      <c r="O179" s="144">
        <v>0</v>
      </c>
      <c r="P179" s="144">
        <f t="shared" si="21"/>
        <v>0</v>
      </c>
      <c r="Q179" s="144">
        <v>0</v>
      </c>
      <c r="R179" s="144">
        <f t="shared" si="22"/>
        <v>0</v>
      </c>
      <c r="S179" s="144">
        <v>0</v>
      </c>
      <c r="T179" s="145">
        <f t="shared" si="2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46" t="s">
        <v>119</v>
      </c>
      <c r="AT179" s="146" t="s">
        <v>115</v>
      </c>
      <c r="AU179" s="146" t="s">
        <v>222</v>
      </c>
      <c r="AY179" s="14" t="s">
        <v>112</v>
      </c>
      <c r="BE179" s="147">
        <f t="shared" si="24"/>
        <v>0</v>
      </c>
      <c r="BF179" s="147">
        <f t="shared" si="25"/>
        <v>0</v>
      </c>
      <c r="BG179" s="147">
        <f t="shared" si="26"/>
        <v>0</v>
      </c>
      <c r="BH179" s="147">
        <f t="shared" si="27"/>
        <v>0</v>
      </c>
      <c r="BI179" s="147">
        <f t="shared" si="28"/>
        <v>0</v>
      </c>
      <c r="BJ179" s="14" t="s">
        <v>76</v>
      </c>
      <c r="BK179" s="147">
        <f t="shared" si="29"/>
        <v>0</v>
      </c>
      <c r="BL179" s="14" t="s">
        <v>119</v>
      </c>
      <c r="BM179" s="146" t="s">
        <v>317</v>
      </c>
    </row>
    <row r="180" spans="1:65" s="2" customFormat="1" ht="24.2" customHeight="1">
      <c r="A180" s="25"/>
      <c r="B180" s="134"/>
      <c r="C180" s="148" t="s">
        <v>318</v>
      </c>
      <c r="D180" s="148" t="s">
        <v>196</v>
      </c>
      <c r="E180" s="149" t="s">
        <v>319</v>
      </c>
      <c r="F180" s="150" t="s">
        <v>320</v>
      </c>
      <c r="G180" s="151" t="s">
        <v>231</v>
      </c>
      <c r="H180" s="152">
        <v>4</v>
      </c>
      <c r="I180" s="153"/>
      <c r="J180" s="153">
        <f t="shared" si="20"/>
        <v>0</v>
      </c>
      <c r="K180" s="154"/>
      <c r="L180" s="155"/>
      <c r="M180" s="156" t="s">
        <v>1</v>
      </c>
      <c r="N180" s="157" t="s">
        <v>36</v>
      </c>
      <c r="O180" s="144">
        <v>0</v>
      </c>
      <c r="P180" s="144">
        <f t="shared" si="21"/>
        <v>0</v>
      </c>
      <c r="Q180" s="144">
        <v>0</v>
      </c>
      <c r="R180" s="144">
        <f t="shared" si="22"/>
        <v>0</v>
      </c>
      <c r="S180" s="144">
        <v>0</v>
      </c>
      <c r="T180" s="145">
        <f t="shared" si="2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6" t="s">
        <v>147</v>
      </c>
      <c r="AT180" s="146" t="s">
        <v>196</v>
      </c>
      <c r="AU180" s="146" t="s">
        <v>222</v>
      </c>
      <c r="AY180" s="14" t="s">
        <v>112</v>
      </c>
      <c r="BE180" s="147">
        <f t="shared" si="24"/>
        <v>0</v>
      </c>
      <c r="BF180" s="147">
        <f t="shared" si="25"/>
        <v>0</v>
      </c>
      <c r="BG180" s="147">
        <f t="shared" si="26"/>
        <v>0</v>
      </c>
      <c r="BH180" s="147">
        <f t="shared" si="27"/>
        <v>0</v>
      </c>
      <c r="BI180" s="147">
        <f t="shared" si="28"/>
        <v>0</v>
      </c>
      <c r="BJ180" s="14" t="s">
        <v>76</v>
      </c>
      <c r="BK180" s="147">
        <f t="shared" si="29"/>
        <v>0</v>
      </c>
      <c r="BL180" s="14" t="s">
        <v>119</v>
      </c>
      <c r="BM180" s="146" t="s">
        <v>321</v>
      </c>
    </row>
    <row r="181" spans="1:65" s="2" customFormat="1" ht="24.2" customHeight="1">
      <c r="A181" s="25"/>
      <c r="B181" s="134"/>
      <c r="C181" s="148" t="s">
        <v>322</v>
      </c>
      <c r="D181" s="148" t="s">
        <v>196</v>
      </c>
      <c r="E181" s="149" t="s">
        <v>323</v>
      </c>
      <c r="F181" s="150" t="s">
        <v>324</v>
      </c>
      <c r="G181" s="151" t="s">
        <v>231</v>
      </c>
      <c r="H181" s="152">
        <v>4</v>
      </c>
      <c r="I181" s="153"/>
      <c r="J181" s="153">
        <f t="shared" si="20"/>
        <v>0</v>
      </c>
      <c r="K181" s="154"/>
      <c r="L181" s="155"/>
      <c r="M181" s="156" t="s">
        <v>1</v>
      </c>
      <c r="N181" s="157" t="s">
        <v>36</v>
      </c>
      <c r="O181" s="144">
        <v>0</v>
      </c>
      <c r="P181" s="144">
        <f t="shared" si="21"/>
        <v>0</v>
      </c>
      <c r="Q181" s="144">
        <v>0</v>
      </c>
      <c r="R181" s="144">
        <f t="shared" si="22"/>
        <v>0</v>
      </c>
      <c r="S181" s="144">
        <v>0</v>
      </c>
      <c r="T181" s="145">
        <f t="shared" si="2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46" t="s">
        <v>147</v>
      </c>
      <c r="AT181" s="146" t="s">
        <v>196</v>
      </c>
      <c r="AU181" s="146" t="s">
        <v>222</v>
      </c>
      <c r="AY181" s="14" t="s">
        <v>112</v>
      </c>
      <c r="BE181" s="147">
        <f t="shared" si="24"/>
        <v>0</v>
      </c>
      <c r="BF181" s="147">
        <f t="shared" si="25"/>
        <v>0</v>
      </c>
      <c r="BG181" s="147">
        <f t="shared" si="26"/>
        <v>0</v>
      </c>
      <c r="BH181" s="147">
        <f t="shared" si="27"/>
        <v>0</v>
      </c>
      <c r="BI181" s="147">
        <f t="shared" si="28"/>
        <v>0</v>
      </c>
      <c r="BJ181" s="14" t="s">
        <v>76</v>
      </c>
      <c r="BK181" s="147">
        <f t="shared" si="29"/>
        <v>0</v>
      </c>
      <c r="BL181" s="14" t="s">
        <v>119</v>
      </c>
      <c r="BM181" s="146" t="s">
        <v>325</v>
      </c>
    </row>
    <row r="182" spans="1:65" s="2" customFormat="1" ht="24.2" customHeight="1">
      <c r="A182" s="25"/>
      <c r="B182" s="134"/>
      <c r="C182" s="148" t="s">
        <v>326</v>
      </c>
      <c r="D182" s="148" t="s">
        <v>196</v>
      </c>
      <c r="E182" s="149" t="s">
        <v>327</v>
      </c>
      <c r="F182" s="150" t="s">
        <v>328</v>
      </c>
      <c r="G182" s="151" t="s">
        <v>231</v>
      </c>
      <c r="H182" s="152">
        <v>4</v>
      </c>
      <c r="I182" s="153"/>
      <c r="J182" s="153">
        <f t="shared" si="20"/>
        <v>0</v>
      </c>
      <c r="K182" s="154"/>
      <c r="L182" s="155"/>
      <c r="M182" s="156" t="s">
        <v>1</v>
      </c>
      <c r="N182" s="157" t="s">
        <v>36</v>
      </c>
      <c r="O182" s="144">
        <v>0</v>
      </c>
      <c r="P182" s="144">
        <f t="shared" si="21"/>
        <v>0</v>
      </c>
      <c r="Q182" s="144">
        <v>0</v>
      </c>
      <c r="R182" s="144">
        <f t="shared" si="22"/>
        <v>0</v>
      </c>
      <c r="S182" s="144">
        <v>0</v>
      </c>
      <c r="T182" s="145">
        <f t="shared" si="2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6" t="s">
        <v>147</v>
      </c>
      <c r="AT182" s="146" t="s">
        <v>196</v>
      </c>
      <c r="AU182" s="146" t="s">
        <v>222</v>
      </c>
      <c r="AY182" s="14" t="s">
        <v>112</v>
      </c>
      <c r="BE182" s="147">
        <f t="shared" si="24"/>
        <v>0</v>
      </c>
      <c r="BF182" s="147">
        <f t="shared" si="25"/>
        <v>0</v>
      </c>
      <c r="BG182" s="147">
        <f t="shared" si="26"/>
        <v>0</v>
      </c>
      <c r="BH182" s="147">
        <f t="shared" si="27"/>
        <v>0</v>
      </c>
      <c r="BI182" s="147">
        <f t="shared" si="28"/>
        <v>0</v>
      </c>
      <c r="BJ182" s="14" t="s">
        <v>76</v>
      </c>
      <c r="BK182" s="147">
        <f t="shared" si="29"/>
        <v>0</v>
      </c>
      <c r="BL182" s="14" t="s">
        <v>119</v>
      </c>
      <c r="BM182" s="146" t="s">
        <v>329</v>
      </c>
    </row>
    <row r="183" spans="1:65" s="2" customFormat="1" ht="14.45" customHeight="1">
      <c r="A183" s="25"/>
      <c r="B183" s="134"/>
      <c r="C183" s="148" t="s">
        <v>330</v>
      </c>
      <c r="D183" s="148" t="s">
        <v>196</v>
      </c>
      <c r="E183" s="149" t="s">
        <v>331</v>
      </c>
      <c r="F183" s="150" t="s">
        <v>332</v>
      </c>
      <c r="G183" s="151" t="s">
        <v>231</v>
      </c>
      <c r="H183" s="152">
        <v>4</v>
      </c>
      <c r="I183" s="153"/>
      <c r="J183" s="153">
        <f t="shared" si="20"/>
        <v>0</v>
      </c>
      <c r="K183" s="154"/>
      <c r="L183" s="155"/>
      <c r="M183" s="156" t="s">
        <v>1</v>
      </c>
      <c r="N183" s="157" t="s">
        <v>36</v>
      </c>
      <c r="O183" s="144">
        <v>0</v>
      </c>
      <c r="P183" s="144">
        <f t="shared" si="21"/>
        <v>0</v>
      </c>
      <c r="Q183" s="144">
        <v>0</v>
      </c>
      <c r="R183" s="144">
        <f t="shared" si="22"/>
        <v>0</v>
      </c>
      <c r="S183" s="144">
        <v>0</v>
      </c>
      <c r="T183" s="145">
        <f t="shared" si="2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46" t="s">
        <v>147</v>
      </c>
      <c r="AT183" s="146" t="s">
        <v>196</v>
      </c>
      <c r="AU183" s="146" t="s">
        <v>222</v>
      </c>
      <c r="AY183" s="14" t="s">
        <v>112</v>
      </c>
      <c r="BE183" s="147">
        <f t="shared" si="24"/>
        <v>0</v>
      </c>
      <c r="BF183" s="147">
        <f t="shared" si="25"/>
        <v>0</v>
      </c>
      <c r="BG183" s="147">
        <f t="shared" si="26"/>
        <v>0</v>
      </c>
      <c r="BH183" s="147">
        <f t="shared" si="27"/>
        <v>0</v>
      </c>
      <c r="BI183" s="147">
        <f t="shared" si="28"/>
        <v>0</v>
      </c>
      <c r="BJ183" s="14" t="s">
        <v>76</v>
      </c>
      <c r="BK183" s="147">
        <f t="shared" si="29"/>
        <v>0</v>
      </c>
      <c r="BL183" s="14" t="s">
        <v>119</v>
      </c>
      <c r="BM183" s="146" t="s">
        <v>333</v>
      </c>
    </row>
    <row r="184" spans="1:65" s="2" customFormat="1" ht="14.45" customHeight="1">
      <c r="A184" s="25"/>
      <c r="B184" s="134"/>
      <c r="C184" s="148" t="s">
        <v>334</v>
      </c>
      <c r="D184" s="148" t="s">
        <v>196</v>
      </c>
      <c r="E184" s="149" t="s">
        <v>335</v>
      </c>
      <c r="F184" s="150" t="s">
        <v>336</v>
      </c>
      <c r="G184" s="151" t="s">
        <v>231</v>
      </c>
      <c r="H184" s="152">
        <v>4</v>
      </c>
      <c r="I184" s="153"/>
      <c r="J184" s="153">
        <f t="shared" si="20"/>
        <v>0</v>
      </c>
      <c r="K184" s="154"/>
      <c r="L184" s="155"/>
      <c r="M184" s="156" t="s">
        <v>1</v>
      </c>
      <c r="N184" s="157" t="s">
        <v>36</v>
      </c>
      <c r="O184" s="144">
        <v>0</v>
      </c>
      <c r="P184" s="144">
        <f t="shared" si="21"/>
        <v>0</v>
      </c>
      <c r="Q184" s="144">
        <v>0</v>
      </c>
      <c r="R184" s="144">
        <f t="shared" si="22"/>
        <v>0</v>
      </c>
      <c r="S184" s="144">
        <v>0</v>
      </c>
      <c r="T184" s="145">
        <f t="shared" si="23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46" t="s">
        <v>147</v>
      </c>
      <c r="AT184" s="146" t="s">
        <v>196</v>
      </c>
      <c r="AU184" s="146" t="s">
        <v>222</v>
      </c>
      <c r="AY184" s="14" t="s">
        <v>112</v>
      </c>
      <c r="BE184" s="147">
        <f t="shared" si="24"/>
        <v>0</v>
      </c>
      <c r="BF184" s="147">
        <f t="shared" si="25"/>
        <v>0</v>
      </c>
      <c r="BG184" s="147">
        <f t="shared" si="26"/>
        <v>0</v>
      </c>
      <c r="BH184" s="147">
        <f t="shared" si="27"/>
        <v>0</v>
      </c>
      <c r="BI184" s="147">
        <f t="shared" si="28"/>
        <v>0</v>
      </c>
      <c r="BJ184" s="14" t="s">
        <v>76</v>
      </c>
      <c r="BK184" s="147">
        <f t="shared" si="29"/>
        <v>0</v>
      </c>
      <c r="BL184" s="14" t="s">
        <v>119</v>
      </c>
      <c r="BM184" s="146" t="s">
        <v>337</v>
      </c>
    </row>
    <row r="185" spans="1:65" s="2" customFormat="1" ht="14.45" customHeight="1">
      <c r="A185" s="25"/>
      <c r="B185" s="134"/>
      <c r="C185" s="148" t="s">
        <v>338</v>
      </c>
      <c r="D185" s="148" t="s">
        <v>196</v>
      </c>
      <c r="E185" s="149" t="s">
        <v>339</v>
      </c>
      <c r="F185" s="150" t="s">
        <v>340</v>
      </c>
      <c r="G185" s="151" t="s">
        <v>231</v>
      </c>
      <c r="H185" s="152">
        <v>4</v>
      </c>
      <c r="I185" s="153"/>
      <c r="J185" s="153">
        <f t="shared" si="20"/>
        <v>0</v>
      </c>
      <c r="K185" s="154"/>
      <c r="L185" s="155"/>
      <c r="M185" s="156" t="s">
        <v>1</v>
      </c>
      <c r="N185" s="157" t="s">
        <v>36</v>
      </c>
      <c r="O185" s="144">
        <v>0</v>
      </c>
      <c r="P185" s="144">
        <f t="shared" si="21"/>
        <v>0</v>
      </c>
      <c r="Q185" s="144">
        <v>0</v>
      </c>
      <c r="R185" s="144">
        <f t="shared" si="22"/>
        <v>0</v>
      </c>
      <c r="S185" s="144">
        <v>0</v>
      </c>
      <c r="T185" s="145">
        <f t="shared" si="23"/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6" t="s">
        <v>147</v>
      </c>
      <c r="AT185" s="146" t="s">
        <v>196</v>
      </c>
      <c r="AU185" s="146" t="s">
        <v>222</v>
      </c>
      <c r="AY185" s="14" t="s">
        <v>112</v>
      </c>
      <c r="BE185" s="147">
        <f t="shared" si="24"/>
        <v>0</v>
      </c>
      <c r="BF185" s="147">
        <f t="shared" si="25"/>
        <v>0</v>
      </c>
      <c r="BG185" s="147">
        <f t="shared" si="26"/>
        <v>0</v>
      </c>
      <c r="BH185" s="147">
        <f t="shared" si="27"/>
        <v>0</v>
      </c>
      <c r="BI185" s="147">
        <f t="shared" si="28"/>
        <v>0</v>
      </c>
      <c r="BJ185" s="14" t="s">
        <v>76</v>
      </c>
      <c r="BK185" s="147">
        <f t="shared" si="29"/>
        <v>0</v>
      </c>
      <c r="BL185" s="14" t="s">
        <v>119</v>
      </c>
      <c r="BM185" s="146" t="s">
        <v>341</v>
      </c>
    </row>
    <row r="186" spans="2:63" s="12" customFormat="1" ht="20.85" customHeight="1">
      <c r="B186" s="122"/>
      <c r="D186" s="123" t="s">
        <v>70</v>
      </c>
      <c r="E186" s="132" t="s">
        <v>342</v>
      </c>
      <c r="F186" s="132" t="s">
        <v>343</v>
      </c>
      <c r="J186" s="133">
        <f>BK186</f>
        <v>0</v>
      </c>
      <c r="L186" s="122"/>
      <c r="M186" s="126"/>
      <c r="N186" s="127"/>
      <c r="O186" s="127"/>
      <c r="P186" s="128">
        <f>SUM(P187:P191)</f>
        <v>6.429</v>
      </c>
      <c r="Q186" s="127"/>
      <c r="R186" s="128">
        <f>SUM(R187:R191)</f>
        <v>0.19695</v>
      </c>
      <c r="S186" s="127"/>
      <c r="T186" s="129">
        <f>SUM(T187:T191)</f>
        <v>0</v>
      </c>
      <c r="AR186" s="123" t="s">
        <v>76</v>
      </c>
      <c r="AT186" s="130" t="s">
        <v>70</v>
      </c>
      <c r="AU186" s="130" t="s">
        <v>78</v>
      </c>
      <c r="AY186" s="123" t="s">
        <v>112</v>
      </c>
      <c r="BK186" s="131">
        <f>SUM(BK187:BK191)</f>
        <v>0</v>
      </c>
    </row>
    <row r="187" spans="1:65" s="2" customFormat="1" ht="24.2" customHeight="1">
      <c r="A187" s="25"/>
      <c r="B187" s="134"/>
      <c r="C187" s="135" t="s">
        <v>344</v>
      </c>
      <c r="D187" s="135" t="s">
        <v>115</v>
      </c>
      <c r="E187" s="136" t="s">
        <v>281</v>
      </c>
      <c r="F187" s="137" t="s">
        <v>282</v>
      </c>
      <c r="G187" s="138" t="s">
        <v>221</v>
      </c>
      <c r="H187" s="139">
        <v>15</v>
      </c>
      <c r="I187" s="140"/>
      <c r="J187" s="140">
        <f>ROUND(I187*H187,2)</f>
        <v>0</v>
      </c>
      <c r="K187" s="141"/>
      <c r="L187" s="26"/>
      <c r="M187" s="142" t="s">
        <v>1</v>
      </c>
      <c r="N187" s="143" t="s">
        <v>36</v>
      </c>
      <c r="O187" s="144">
        <v>0.292</v>
      </c>
      <c r="P187" s="144">
        <f>O187*H187</f>
        <v>4.38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6" t="s">
        <v>119</v>
      </c>
      <c r="AT187" s="146" t="s">
        <v>115</v>
      </c>
      <c r="AU187" s="146" t="s">
        <v>222</v>
      </c>
      <c r="AY187" s="14" t="s">
        <v>112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4" t="s">
        <v>76</v>
      </c>
      <c r="BK187" s="147">
        <f>ROUND(I187*H187,2)</f>
        <v>0</v>
      </c>
      <c r="BL187" s="14" t="s">
        <v>119</v>
      </c>
      <c r="BM187" s="146" t="s">
        <v>345</v>
      </c>
    </row>
    <row r="188" spans="1:65" s="2" customFormat="1" ht="14.45" customHeight="1">
      <c r="A188" s="25"/>
      <c r="B188" s="134"/>
      <c r="C188" s="148" t="s">
        <v>346</v>
      </c>
      <c r="D188" s="148" t="s">
        <v>196</v>
      </c>
      <c r="E188" s="149" t="s">
        <v>347</v>
      </c>
      <c r="F188" s="150" t="s">
        <v>348</v>
      </c>
      <c r="G188" s="151" t="s">
        <v>221</v>
      </c>
      <c r="H188" s="152">
        <v>15</v>
      </c>
      <c r="I188" s="153"/>
      <c r="J188" s="153">
        <f>ROUND(I188*H188,2)</f>
        <v>0</v>
      </c>
      <c r="K188" s="154"/>
      <c r="L188" s="155"/>
      <c r="M188" s="156" t="s">
        <v>1</v>
      </c>
      <c r="N188" s="157" t="s">
        <v>36</v>
      </c>
      <c r="O188" s="144">
        <v>0</v>
      </c>
      <c r="P188" s="144">
        <f>O188*H188</f>
        <v>0</v>
      </c>
      <c r="Q188" s="144">
        <v>0.013</v>
      </c>
      <c r="R188" s="144">
        <f>Q188*H188</f>
        <v>0.19499999999999998</v>
      </c>
      <c r="S188" s="144">
        <v>0</v>
      </c>
      <c r="T188" s="145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46" t="s">
        <v>147</v>
      </c>
      <c r="AT188" s="146" t="s">
        <v>196</v>
      </c>
      <c r="AU188" s="146" t="s">
        <v>222</v>
      </c>
      <c r="AY188" s="14" t="s">
        <v>112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4" t="s">
        <v>76</v>
      </c>
      <c r="BK188" s="147">
        <f>ROUND(I188*H188,2)</f>
        <v>0</v>
      </c>
      <c r="BL188" s="14" t="s">
        <v>119</v>
      </c>
      <c r="BM188" s="146" t="s">
        <v>349</v>
      </c>
    </row>
    <row r="189" spans="1:65" s="2" customFormat="1" ht="24.2" customHeight="1">
      <c r="A189" s="25"/>
      <c r="B189" s="134"/>
      <c r="C189" s="135" t="s">
        <v>350</v>
      </c>
      <c r="D189" s="135" t="s">
        <v>115</v>
      </c>
      <c r="E189" s="136" t="s">
        <v>289</v>
      </c>
      <c r="F189" s="137" t="s">
        <v>290</v>
      </c>
      <c r="G189" s="138" t="s">
        <v>231</v>
      </c>
      <c r="H189" s="139">
        <v>3</v>
      </c>
      <c r="I189" s="140"/>
      <c r="J189" s="140">
        <f>ROUND(I189*H189,2)</f>
        <v>0</v>
      </c>
      <c r="K189" s="141"/>
      <c r="L189" s="26"/>
      <c r="M189" s="142" t="s">
        <v>1</v>
      </c>
      <c r="N189" s="143" t="s">
        <v>36</v>
      </c>
      <c r="O189" s="144">
        <v>0.683</v>
      </c>
      <c r="P189" s="144">
        <f>O189*H189</f>
        <v>2.0490000000000004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6" t="s">
        <v>119</v>
      </c>
      <c r="AT189" s="146" t="s">
        <v>115</v>
      </c>
      <c r="AU189" s="146" t="s">
        <v>222</v>
      </c>
      <c r="AY189" s="14" t="s">
        <v>112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4" t="s">
        <v>76</v>
      </c>
      <c r="BK189" s="147">
        <f>ROUND(I189*H189,2)</f>
        <v>0</v>
      </c>
      <c r="BL189" s="14" t="s">
        <v>119</v>
      </c>
      <c r="BM189" s="146" t="s">
        <v>351</v>
      </c>
    </row>
    <row r="190" spans="1:65" s="2" customFormat="1" ht="14.45" customHeight="1">
      <c r="A190" s="25"/>
      <c r="B190" s="134"/>
      <c r="C190" s="148" t="s">
        <v>352</v>
      </c>
      <c r="D190" s="148" t="s">
        <v>196</v>
      </c>
      <c r="E190" s="149" t="s">
        <v>353</v>
      </c>
      <c r="F190" s="150" t="s">
        <v>354</v>
      </c>
      <c r="G190" s="151" t="s">
        <v>231</v>
      </c>
      <c r="H190" s="152">
        <v>3</v>
      </c>
      <c r="I190" s="153"/>
      <c r="J190" s="153">
        <f>ROUND(I190*H190,2)</f>
        <v>0</v>
      </c>
      <c r="K190" s="154"/>
      <c r="L190" s="155"/>
      <c r="M190" s="156" t="s">
        <v>1</v>
      </c>
      <c r="N190" s="157" t="s">
        <v>36</v>
      </c>
      <c r="O190" s="144">
        <v>0</v>
      </c>
      <c r="P190" s="144">
        <f>O190*H190</f>
        <v>0</v>
      </c>
      <c r="Q190" s="144">
        <v>0.00065</v>
      </c>
      <c r="R190" s="144">
        <f>Q190*H190</f>
        <v>0.00195</v>
      </c>
      <c r="S190" s="144">
        <v>0</v>
      </c>
      <c r="T190" s="145">
        <f>S190*H190</f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46" t="s">
        <v>147</v>
      </c>
      <c r="AT190" s="146" t="s">
        <v>196</v>
      </c>
      <c r="AU190" s="146" t="s">
        <v>222</v>
      </c>
      <c r="AY190" s="14" t="s">
        <v>112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4" t="s">
        <v>76</v>
      </c>
      <c r="BK190" s="147">
        <f>ROUND(I190*H190,2)</f>
        <v>0</v>
      </c>
      <c r="BL190" s="14" t="s">
        <v>119</v>
      </c>
      <c r="BM190" s="146" t="s">
        <v>355</v>
      </c>
    </row>
    <row r="191" spans="1:65" s="2" customFormat="1" ht="14.45" customHeight="1">
      <c r="A191" s="25"/>
      <c r="B191" s="134"/>
      <c r="C191" s="135" t="s">
        <v>356</v>
      </c>
      <c r="D191" s="135" t="s">
        <v>115</v>
      </c>
      <c r="E191" s="136" t="s">
        <v>357</v>
      </c>
      <c r="F191" s="137" t="s">
        <v>358</v>
      </c>
      <c r="G191" s="138" t="s">
        <v>359</v>
      </c>
      <c r="H191" s="139">
        <v>3</v>
      </c>
      <c r="I191" s="140"/>
      <c r="J191" s="140">
        <f>ROUND(I191*H191,2)</f>
        <v>0</v>
      </c>
      <c r="K191" s="141"/>
      <c r="L191" s="26"/>
      <c r="M191" s="142" t="s">
        <v>1</v>
      </c>
      <c r="N191" s="143" t="s">
        <v>36</v>
      </c>
      <c r="O191" s="144">
        <v>0</v>
      </c>
      <c r="P191" s="144">
        <f>O191*H191</f>
        <v>0</v>
      </c>
      <c r="Q191" s="144">
        <v>0</v>
      </c>
      <c r="R191" s="144">
        <f>Q191*H191</f>
        <v>0</v>
      </c>
      <c r="S191" s="144">
        <v>0</v>
      </c>
      <c r="T191" s="145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6" t="s">
        <v>119</v>
      </c>
      <c r="AT191" s="146" t="s">
        <v>115</v>
      </c>
      <c r="AU191" s="146" t="s">
        <v>222</v>
      </c>
      <c r="AY191" s="14" t="s">
        <v>112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4" t="s">
        <v>76</v>
      </c>
      <c r="BK191" s="147">
        <f>ROUND(I191*H191,2)</f>
        <v>0</v>
      </c>
      <c r="BL191" s="14" t="s">
        <v>119</v>
      </c>
      <c r="BM191" s="146" t="s">
        <v>360</v>
      </c>
    </row>
    <row r="192" spans="2:63" s="12" customFormat="1" ht="20.85" customHeight="1">
      <c r="B192" s="122"/>
      <c r="D192" s="123" t="s">
        <v>70</v>
      </c>
      <c r="E192" s="132" t="s">
        <v>361</v>
      </c>
      <c r="F192" s="132" t="s">
        <v>362</v>
      </c>
      <c r="J192" s="133">
        <f>BK192</f>
        <v>0</v>
      </c>
      <c r="L192" s="122"/>
      <c r="M192" s="126"/>
      <c r="N192" s="127"/>
      <c r="O192" s="127"/>
      <c r="P192" s="128">
        <f>SUM(P193:P220)</f>
        <v>126.517</v>
      </c>
      <c r="Q192" s="127"/>
      <c r="R192" s="128">
        <f>SUM(R193:R220)</f>
        <v>2.1821</v>
      </c>
      <c r="S192" s="127"/>
      <c r="T192" s="129">
        <f>SUM(T193:T220)</f>
        <v>0</v>
      </c>
      <c r="AR192" s="123" t="s">
        <v>76</v>
      </c>
      <c r="AT192" s="130" t="s">
        <v>70</v>
      </c>
      <c r="AU192" s="130" t="s">
        <v>78</v>
      </c>
      <c r="AY192" s="123" t="s">
        <v>112</v>
      </c>
      <c r="BK192" s="131">
        <f>SUM(BK193:BK220)</f>
        <v>0</v>
      </c>
    </row>
    <row r="193" spans="1:65" s="2" customFormat="1" ht="24.2" customHeight="1">
      <c r="A193" s="25"/>
      <c r="B193" s="134"/>
      <c r="C193" s="135" t="s">
        <v>363</v>
      </c>
      <c r="D193" s="135" t="s">
        <v>115</v>
      </c>
      <c r="E193" s="136" t="s">
        <v>364</v>
      </c>
      <c r="F193" s="137" t="s">
        <v>365</v>
      </c>
      <c r="G193" s="138" t="s">
        <v>221</v>
      </c>
      <c r="H193" s="139">
        <v>139</v>
      </c>
      <c r="I193" s="140"/>
      <c r="J193" s="140">
        <f aca="true" t="shared" si="30" ref="J193:J220">ROUND(I193*H193,2)</f>
        <v>0</v>
      </c>
      <c r="K193" s="141"/>
      <c r="L193" s="26"/>
      <c r="M193" s="142" t="s">
        <v>1</v>
      </c>
      <c r="N193" s="143" t="s">
        <v>36</v>
      </c>
      <c r="O193" s="144">
        <v>0.446</v>
      </c>
      <c r="P193" s="144">
        <f aca="true" t="shared" si="31" ref="P193:P220">O193*H193</f>
        <v>61.994</v>
      </c>
      <c r="Q193" s="144">
        <v>0</v>
      </c>
      <c r="R193" s="144">
        <f aca="true" t="shared" si="32" ref="R193:R220">Q193*H193</f>
        <v>0</v>
      </c>
      <c r="S193" s="144">
        <v>0</v>
      </c>
      <c r="T193" s="145">
        <f aca="true" t="shared" si="33" ref="T193:T220"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6" t="s">
        <v>119</v>
      </c>
      <c r="AT193" s="146" t="s">
        <v>115</v>
      </c>
      <c r="AU193" s="146" t="s">
        <v>222</v>
      </c>
      <c r="AY193" s="14" t="s">
        <v>112</v>
      </c>
      <c r="BE193" s="147">
        <f aca="true" t="shared" si="34" ref="BE193:BE220">IF(N193="základní",J193,0)</f>
        <v>0</v>
      </c>
      <c r="BF193" s="147">
        <f aca="true" t="shared" si="35" ref="BF193:BF220">IF(N193="snížená",J193,0)</f>
        <v>0</v>
      </c>
      <c r="BG193" s="147">
        <f aca="true" t="shared" si="36" ref="BG193:BG220">IF(N193="zákl. přenesená",J193,0)</f>
        <v>0</v>
      </c>
      <c r="BH193" s="147">
        <f aca="true" t="shared" si="37" ref="BH193:BH220">IF(N193="sníž. přenesená",J193,0)</f>
        <v>0</v>
      </c>
      <c r="BI193" s="147">
        <f aca="true" t="shared" si="38" ref="BI193:BI220">IF(N193="nulová",J193,0)</f>
        <v>0</v>
      </c>
      <c r="BJ193" s="14" t="s">
        <v>76</v>
      </c>
      <c r="BK193" s="147">
        <f aca="true" t="shared" si="39" ref="BK193:BK220">ROUND(I193*H193,2)</f>
        <v>0</v>
      </c>
      <c r="BL193" s="14" t="s">
        <v>119</v>
      </c>
      <c r="BM193" s="146" t="s">
        <v>366</v>
      </c>
    </row>
    <row r="194" spans="1:65" s="2" customFormat="1" ht="14.45" customHeight="1">
      <c r="A194" s="25"/>
      <c r="B194" s="134"/>
      <c r="C194" s="148" t="s">
        <v>367</v>
      </c>
      <c r="D194" s="148" t="s">
        <v>196</v>
      </c>
      <c r="E194" s="149" t="s">
        <v>368</v>
      </c>
      <c r="F194" s="150" t="s">
        <v>369</v>
      </c>
      <c r="G194" s="151" t="s">
        <v>221</v>
      </c>
      <c r="H194" s="152">
        <v>139</v>
      </c>
      <c r="I194" s="153"/>
      <c r="J194" s="153">
        <f t="shared" si="30"/>
        <v>0</v>
      </c>
      <c r="K194" s="154"/>
      <c r="L194" s="155"/>
      <c r="M194" s="156" t="s">
        <v>1</v>
      </c>
      <c r="N194" s="157" t="s">
        <v>36</v>
      </c>
      <c r="O194" s="144">
        <v>0</v>
      </c>
      <c r="P194" s="144">
        <f t="shared" si="31"/>
        <v>0</v>
      </c>
      <c r="Q194" s="144">
        <v>0.0145</v>
      </c>
      <c r="R194" s="144">
        <f t="shared" si="32"/>
        <v>2.0155000000000003</v>
      </c>
      <c r="S194" s="144">
        <v>0</v>
      </c>
      <c r="T194" s="145">
        <f t="shared" si="33"/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46" t="s">
        <v>147</v>
      </c>
      <c r="AT194" s="146" t="s">
        <v>196</v>
      </c>
      <c r="AU194" s="146" t="s">
        <v>222</v>
      </c>
      <c r="AY194" s="14" t="s">
        <v>112</v>
      </c>
      <c r="BE194" s="147">
        <f t="shared" si="34"/>
        <v>0</v>
      </c>
      <c r="BF194" s="147">
        <f t="shared" si="35"/>
        <v>0</v>
      </c>
      <c r="BG194" s="147">
        <f t="shared" si="36"/>
        <v>0</v>
      </c>
      <c r="BH194" s="147">
        <f t="shared" si="37"/>
        <v>0</v>
      </c>
      <c r="BI194" s="147">
        <f t="shared" si="38"/>
        <v>0</v>
      </c>
      <c r="BJ194" s="14" t="s">
        <v>76</v>
      </c>
      <c r="BK194" s="147">
        <f t="shared" si="39"/>
        <v>0</v>
      </c>
      <c r="BL194" s="14" t="s">
        <v>119</v>
      </c>
      <c r="BM194" s="146" t="s">
        <v>370</v>
      </c>
    </row>
    <row r="195" spans="1:65" s="2" customFormat="1" ht="24.2" customHeight="1">
      <c r="A195" s="25"/>
      <c r="B195" s="134"/>
      <c r="C195" s="135" t="s">
        <v>371</v>
      </c>
      <c r="D195" s="135" t="s">
        <v>115</v>
      </c>
      <c r="E195" s="136" t="s">
        <v>372</v>
      </c>
      <c r="F195" s="137" t="s">
        <v>373</v>
      </c>
      <c r="G195" s="138" t="s">
        <v>231</v>
      </c>
      <c r="H195" s="139">
        <v>3</v>
      </c>
      <c r="I195" s="140"/>
      <c r="J195" s="140">
        <f t="shared" si="30"/>
        <v>0</v>
      </c>
      <c r="K195" s="141"/>
      <c r="L195" s="26"/>
      <c r="M195" s="142" t="s">
        <v>1</v>
      </c>
      <c r="N195" s="143" t="s">
        <v>36</v>
      </c>
      <c r="O195" s="144">
        <v>0.759</v>
      </c>
      <c r="P195" s="144">
        <f t="shared" si="31"/>
        <v>2.277</v>
      </c>
      <c r="Q195" s="144">
        <v>0.00161</v>
      </c>
      <c r="R195" s="144">
        <f t="shared" si="32"/>
        <v>0.00483</v>
      </c>
      <c r="S195" s="144">
        <v>0</v>
      </c>
      <c r="T195" s="145">
        <f t="shared" si="3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6" t="s">
        <v>119</v>
      </c>
      <c r="AT195" s="146" t="s">
        <v>115</v>
      </c>
      <c r="AU195" s="146" t="s">
        <v>222</v>
      </c>
      <c r="AY195" s="14" t="s">
        <v>112</v>
      </c>
      <c r="BE195" s="147">
        <f t="shared" si="34"/>
        <v>0</v>
      </c>
      <c r="BF195" s="147">
        <f t="shared" si="35"/>
        <v>0</v>
      </c>
      <c r="BG195" s="147">
        <f t="shared" si="36"/>
        <v>0</v>
      </c>
      <c r="BH195" s="147">
        <f t="shared" si="37"/>
        <v>0</v>
      </c>
      <c r="BI195" s="147">
        <f t="shared" si="38"/>
        <v>0</v>
      </c>
      <c r="BJ195" s="14" t="s">
        <v>76</v>
      </c>
      <c r="BK195" s="147">
        <f t="shared" si="39"/>
        <v>0</v>
      </c>
      <c r="BL195" s="14" t="s">
        <v>119</v>
      </c>
      <c r="BM195" s="146" t="s">
        <v>374</v>
      </c>
    </row>
    <row r="196" spans="1:65" s="2" customFormat="1" ht="14.45" customHeight="1">
      <c r="A196" s="25"/>
      <c r="B196" s="134"/>
      <c r="C196" s="148" t="s">
        <v>375</v>
      </c>
      <c r="D196" s="148" t="s">
        <v>196</v>
      </c>
      <c r="E196" s="149" t="s">
        <v>376</v>
      </c>
      <c r="F196" s="150" t="s">
        <v>377</v>
      </c>
      <c r="G196" s="151" t="s">
        <v>231</v>
      </c>
      <c r="H196" s="152">
        <v>1</v>
      </c>
      <c r="I196" s="153"/>
      <c r="J196" s="153">
        <f t="shared" si="30"/>
        <v>0</v>
      </c>
      <c r="K196" s="154"/>
      <c r="L196" s="155"/>
      <c r="M196" s="156" t="s">
        <v>1</v>
      </c>
      <c r="N196" s="157" t="s">
        <v>36</v>
      </c>
      <c r="O196" s="144">
        <v>0</v>
      </c>
      <c r="P196" s="144">
        <f t="shared" si="31"/>
        <v>0</v>
      </c>
      <c r="Q196" s="144">
        <v>0.0141</v>
      </c>
      <c r="R196" s="144">
        <f t="shared" si="32"/>
        <v>0.0141</v>
      </c>
      <c r="S196" s="144">
        <v>0</v>
      </c>
      <c r="T196" s="145">
        <f t="shared" si="3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46" t="s">
        <v>147</v>
      </c>
      <c r="AT196" s="146" t="s">
        <v>196</v>
      </c>
      <c r="AU196" s="146" t="s">
        <v>222</v>
      </c>
      <c r="AY196" s="14" t="s">
        <v>112</v>
      </c>
      <c r="BE196" s="147">
        <f t="shared" si="34"/>
        <v>0</v>
      </c>
      <c r="BF196" s="147">
        <f t="shared" si="35"/>
        <v>0</v>
      </c>
      <c r="BG196" s="147">
        <f t="shared" si="36"/>
        <v>0</v>
      </c>
      <c r="BH196" s="147">
        <f t="shared" si="37"/>
        <v>0</v>
      </c>
      <c r="BI196" s="147">
        <f t="shared" si="38"/>
        <v>0</v>
      </c>
      <c r="BJ196" s="14" t="s">
        <v>76</v>
      </c>
      <c r="BK196" s="147">
        <f t="shared" si="39"/>
        <v>0</v>
      </c>
      <c r="BL196" s="14" t="s">
        <v>119</v>
      </c>
      <c r="BM196" s="146" t="s">
        <v>378</v>
      </c>
    </row>
    <row r="197" spans="1:65" s="2" customFormat="1" ht="14.45" customHeight="1">
      <c r="A197" s="25"/>
      <c r="B197" s="134"/>
      <c r="C197" s="148" t="s">
        <v>379</v>
      </c>
      <c r="D197" s="148" t="s">
        <v>196</v>
      </c>
      <c r="E197" s="149" t="s">
        <v>380</v>
      </c>
      <c r="F197" s="150" t="s">
        <v>381</v>
      </c>
      <c r="G197" s="151" t="s">
        <v>359</v>
      </c>
      <c r="H197" s="152">
        <v>2</v>
      </c>
      <c r="I197" s="153"/>
      <c r="J197" s="153">
        <f t="shared" si="30"/>
        <v>0</v>
      </c>
      <c r="K197" s="154"/>
      <c r="L197" s="155"/>
      <c r="M197" s="156" t="s">
        <v>1</v>
      </c>
      <c r="N197" s="157" t="s">
        <v>36</v>
      </c>
      <c r="O197" s="144">
        <v>0</v>
      </c>
      <c r="P197" s="144">
        <f t="shared" si="31"/>
        <v>0</v>
      </c>
      <c r="Q197" s="144">
        <v>0</v>
      </c>
      <c r="R197" s="144">
        <f t="shared" si="32"/>
        <v>0</v>
      </c>
      <c r="S197" s="144">
        <v>0</v>
      </c>
      <c r="T197" s="145">
        <f t="shared" si="3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6" t="s">
        <v>147</v>
      </c>
      <c r="AT197" s="146" t="s">
        <v>196</v>
      </c>
      <c r="AU197" s="146" t="s">
        <v>222</v>
      </c>
      <c r="AY197" s="14" t="s">
        <v>112</v>
      </c>
      <c r="BE197" s="147">
        <f t="shared" si="34"/>
        <v>0</v>
      </c>
      <c r="BF197" s="147">
        <f t="shared" si="35"/>
        <v>0</v>
      </c>
      <c r="BG197" s="147">
        <f t="shared" si="36"/>
        <v>0</v>
      </c>
      <c r="BH197" s="147">
        <f t="shared" si="37"/>
        <v>0</v>
      </c>
      <c r="BI197" s="147">
        <f t="shared" si="38"/>
        <v>0</v>
      </c>
      <c r="BJ197" s="14" t="s">
        <v>76</v>
      </c>
      <c r="BK197" s="147">
        <f t="shared" si="39"/>
        <v>0</v>
      </c>
      <c r="BL197" s="14" t="s">
        <v>119</v>
      </c>
      <c r="BM197" s="146" t="s">
        <v>382</v>
      </c>
    </row>
    <row r="198" spans="1:65" s="2" customFormat="1" ht="24.2" customHeight="1">
      <c r="A198" s="25"/>
      <c r="B198" s="134"/>
      <c r="C198" s="135" t="s">
        <v>383</v>
      </c>
      <c r="D198" s="135" t="s">
        <v>115</v>
      </c>
      <c r="E198" s="136" t="s">
        <v>372</v>
      </c>
      <c r="F198" s="137" t="s">
        <v>373</v>
      </c>
      <c r="G198" s="138" t="s">
        <v>231</v>
      </c>
      <c r="H198" s="139">
        <v>9</v>
      </c>
      <c r="I198" s="140"/>
      <c r="J198" s="140">
        <f t="shared" si="30"/>
        <v>0</v>
      </c>
      <c r="K198" s="141"/>
      <c r="L198" s="26"/>
      <c r="M198" s="142" t="s">
        <v>1</v>
      </c>
      <c r="N198" s="143" t="s">
        <v>36</v>
      </c>
      <c r="O198" s="144">
        <v>0.759</v>
      </c>
      <c r="P198" s="144">
        <f t="shared" si="31"/>
        <v>6.831</v>
      </c>
      <c r="Q198" s="144">
        <v>0.00161</v>
      </c>
      <c r="R198" s="144">
        <f t="shared" si="32"/>
        <v>0.014490000000000001</v>
      </c>
      <c r="S198" s="144">
        <v>0</v>
      </c>
      <c r="T198" s="145">
        <f t="shared" si="3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46" t="s">
        <v>119</v>
      </c>
      <c r="AT198" s="146" t="s">
        <v>115</v>
      </c>
      <c r="AU198" s="146" t="s">
        <v>222</v>
      </c>
      <c r="AY198" s="14" t="s">
        <v>112</v>
      </c>
      <c r="BE198" s="147">
        <f t="shared" si="34"/>
        <v>0</v>
      </c>
      <c r="BF198" s="147">
        <f t="shared" si="35"/>
        <v>0</v>
      </c>
      <c r="BG198" s="147">
        <f t="shared" si="36"/>
        <v>0</v>
      </c>
      <c r="BH198" s="147">
        <f t="shared" si="37"/>
        <v>0</v>
      </c>
      <c r="BI198" s="147">
        <f t="shared" si="38"/>
        <v>0</v>
      </c>
      <c r="BJ198" s="14" t="s">
        <v>76</v>
      </c>
      <c r="BK198" s="147">
        <f t="shared" si="39"/>
        <v>0</v>
      </c>
      <c r="BL198" s="14" t="s">
        <v>119</v>
      </c>
      <c r="BM198" s="146" t="s">
        <v>384</v>
      </c>
    </row>
    <row r="199" spans="1:65" s="2" customFormat="1" ht="14.45" customHeight="1">
      <c r="A199" s="25"/>
      <c r="B199" s="134"/>
      <c r="C199" s="148" t="s">
        <v>385</v>
      </c>
      <c r="D199" s="148" t="s">
        <v>196</v>
      </c>
      <c r="E199" s="149" t="s">
        <v>386</v>
      </c>
      <c r="F199" s="150" t="s">
        <v>387</v>
      </c>
      <c r="G199" s="151" t="s">
        <v>359</v>
      </c>
      <c r="H199" s="152">
        <v>2</v>
      </c>
      <c r="I199" s="153"/>
      <c r="J199" s="153">
        <f t="shared" si="30"/>
        <v>0</v>
      </c>
      <c r="K199" s="154"/>
      <c r="L199" s="155"/>
      <c r="M199" s="156" t="s">
        <v>1</v>
      </c>
      <c r="N199" s="157" t="s">
        <v>36</v>
      </c>
      <c r="O199" s="144">
        <v>0</v>
      </c>
      <c r="P199" s="144">
        <f t="shared" si="31"/>
        <v>0</v>
      </c>
      <c r="Q199" s="144">
        <v>0</v>
      </c>
      <c r="R199" s="144">
        <f t="shared" si="32"/>
        <v>0</v>
      </c>
      <c r="S199" s="144">
        <v>0</v>
      </c>
      <c r="T199" s="145">
        <f t="shared" si="33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6" t="s">
        <v>147</v>
      </c>
      <c r="AT199" s="146" t="s">
        <v>196</v>
      </c>
      <c r="AU199" s="146" t="s">
        <v>222</v>
      </c>
      <c r="AY199" s="14" t="s">
        <v>112</v>
      </c>
      <c r="BE199" s="147">
        <f t="shared" si="34"/>
        <v>0</v>
      </c>
      <c r="BF199" s="147">
        <f t="shared" si="35"/>
        <v>0</v>
      </c>
      <c r="BG199" s="147">
        <f t="shared" si="36"/>
        <v>0</v>
      </c>
      <c r="BH199" s="147">
        <f t="shared" si="37"/>
        <v>0</v>
      </c>
      <c r="BI199" s="147">
        <f t="shared" si="38"/>
        <v>0</v>
      </c>
      <c r="BJ199" s="14" t="s">
        <v>76</v>
      </c>
      <c r="BK199" s="147">
        <f t="shared" si="39"/>
        <v>0</v>
      </c>
      <c r="BL199" s="14" t="s">
        <v>119</v>
      </c>
      <c r="BM199" s="146" t="s">
        <v>388</v>
      </c>
    </row>
    <row r="200" spans="1:65" s="2" customFormat="1" ht="14.45" customHeight="1">
      <c r="A200" s="25"/>
      <c r="B200" s="134"/>
      <c r="C200" s="148" t="s">
        <v>389</v>
      </c>
      <c r="D200" s="148" t="s">
        <v>196</v>
      </c>
      <c r="E200" s="149" t="s">
        <v>390</v>
      </c>
      <c r="F200" s="150" t="s">
        <v>391</v>
      </c>
      <c r="G200" s="151" t="s">
        <v>231</v>
      </c>
      <c r="H200" s="152">
        <v>4</v>
      </c>
      <c r="I200" s="153"/>
      <c r="J200" s="153">
        <f t="shared" si="30"/>
        <v>0</v>
      </c>
      <c r="K200" s="154"/>
      <c r="L200" s="155"/>
      <c r="M200" s="156" t="s">
        <v>1</v>
      </c>
      <c r="N200" s="157" t="s">
        <v>36</v>
      </c>
      <c r="O200" s="144">
        <v>0</v>
      </c>
      <c r="P200" s="144">
        <f t="shared" si="31"/>
        <v>0</v>
      </c>
      <c r="Q200" s="144">
        <v>0</v>
      </c>
      <c r="R200" s="144">
        <f t="shared" si="32"/>
        <v>0</v>
      </c>
      <c r="S200" s="144">
        <v>0</v>
      </c>
      <c r="T200" s="145">
        <f t="shared" si="33"/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46" t="s">
        <v>147</v>
      </c>
      <c r="AT200" s="146" t="s">
        <v>196</v>
      </c>
      <c r="AU200" s="146" t="s">
        <v>222</v>
      </c>
      <c r="AY200" s="14" t="s">
        <v>112</v>
      </c>
      <c r="BE200" s="147">
        <f t="shared" si="34"/>
        <v>0</v>
      </c>
      <c r="BF200" s="147">
        <f t="shared" si="35"/>
        <v>0</v>
      </c>
      <c r="BG200" s="147">
        <f t="shared" si="36"/>
        <v>0</v>
      </c>
      <c r="BH200" s="147">
        <f t="shared" si="37"/>
        <v>0</v>
      </c>
      <c r="BI200" s="147">
        <f t="shared" si="38"/>
        <v>0</v>
      </c>
      <c r="BJ200" s="14" t="s">
        <v>76</v>
      </c>
      <c r="BK200" s="147">
        <f t="shared" si="39"/>
        <v>0</v>
      </c>
      <c r="BL200" s="14" t="s">
        <v>119</v>
      </c>
      <c r="BM200" s="146" t="s">
        <v>392</v>
      </c>
    </row>
    <row r="201" spans="1:65" s="2" customFormat="1" ht="14.45" customHeight="1">
      <c r="A201" s="25"/>
      <c r="B201" s="134"/>
      <c r="C201" s="148" t="s">
        <v>278</v>
      </c>
      <c r="D201" s="148" t="s">
        <v>196</v>
      </c>
      <c r="E201" s="149" t="s">
        <v>393</v>
      </c>
      <c r="F201" s="150" t="s">
        <v>394</v>
      </c>
      <c r="G201" s="151" t="s">
        <v>359</v>
      </c>
      <c r="H201" s="152">
        <v>1</v>
      </c>
      <c r="I201" s="153"/>
      <c r="J201" s="153">
        <f t="shared" si="30"/>
        <v>0</v>
      </c>
      <c r="K201" s="154"/>
      <c r="L201" s="155"/>
      <c r="M201" s="156" t="s">
        <v>1</v>
      </c>
      <c r="N201" s="157" t="s">
        <v>36</v>
      </c>
      <c r="O201" s="144">
        <v>0</v>
      </c>
      <c r="P201" s="144">
        <f t="shared" si="31"/>
        <v>0</v>
      </c>
      <c r="Q201" s="144">
        <v>0</v>
      </c>
      <c r="R201" s="144">
        <f t="shared" si="32"/>
        <v>0</v>
      </c>
      <c r="S201" s="144">
        <v>0</v>
      </c>
      <c r="T201" s="145">
        <f t="shared" si="33"/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6" t="s">
        <v>147</v>
      </c>
      <c r="AT201" s="146" t="s">
        <v>196</v>
      </c>
      <c r="AU201" s="146" t="s">
        <v>222</v>
      </c>
      <c r="AY201" s="14" t="s">
        <v>112</v>
      </c>
      <c r="BE201" s="147">
        <f t="shared" si="34"/>
        <v>0</v>
      </c>
      <c r="BF201" s="147">
        <f t="shared" si="35"/>
        <v>0</v>
      </c>
      <c r="BG201" s="147">
        <f t="shared" si="36"/>
        <v>0</v>
      </c>
      <c r="BH201" s="147">
        <f t="shared" si="37"/>
        <v>0</v>
      </c>
      <c r="BI201" s="147">
        <f t="shared" si="38"/>
        <v>0</v>
      </c>
      <c r="BJ201" s="14" t="s">
        <v>76</v>
      </c>
      <c r="BK201" s="147">
        <f t="shared" si="39"/>
        <v>0</v>
      </c>
      <c r="BL201" s="14" t="s">
        <v>119</v>
      </c>
      <c r="BM201" s="146" t="s">
        <v>395</v>
      </c>
    </row>
    <row r="202" spans="1:65" s="2" customFormat="1" ht="14.45" customHeight="1">
      <c r="A202" s="25"/>
      <c r="B202" s="134"/>
      <c r="C202" s="148" t="s">
        <v>296</v>
      </c>
      <c r="D202" s="148" t="s">
        <v>196</v>
      </c>
      <c r="E202" s="149" t="s">
        <v>396</v>
      </c>
      <c r="F202" s="150" t="s">
        <v>397</v>
      </c>
      <c r="G202" s="151" t="s">
        <v>359</v>
      </c>
      <c r="H202" s="152">
        <v>2</v>
      </c>
      <c r="I202" s="153"/>
      <c r="J202" s="153">
        <f t="shared" si="30"/>
        <v>0</v>
      </c>
      <c r="K202" s="154"/>
      <c r="L202" s="155"/>
      <c r="M202" s="156" t="s">
        <v>1</v>
      </c>
      <c r="N202" s="157" t="s">
        <v>36</v>
      </c>
      <c r="O202" s="144">
        <v>0</v>
      </c>
      <c r="P202" s="144">
        <f t="shared" si="31"/>
        <v>0</v>
      </c>
      <c r="Q202" s="144">
        <v>0</v>
      </c>
      <c r="R202" s="144">
        <f t="shared" si="32"/>
        <v>0</v>
      </c>
      <c r="S202" s="144">
        <v>0</v>
      </c>
      <c r="T202" s="145">
        <f t="shared" si="33"/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46" t="s">
        <v>147</v>
      </c>
      <c r="AT202" s="146" t="s">
        <v>196</v>
      </c>
      <c r="AU202" s="146" t="s">
        <v>222</v>
      </c>
      <c r="AY202" s="14" t="s">
        <v>112</v>
      </c>
      <c r="BE202" s="147">
        <f t="shared" si="34"/>
        <v>0</v>
      </c>
      <c r="BF202" s="147">
        <f t="shared" si="35"/>
        <v>0</v>
      </c>
      <c r="BG202" s="147">
        <f t="shared" si="36"/>
        <v>0</v>
      </c>
      <c r="BH202" s="147">
        <f t="shared" si="37"/>
        <v>0</v>
      </c>
      <c r="BI202" s="147">
        <f t="shared" si="38"/>
        <v>0</v>
      </c>
      <c r="BJ202" s="14" t="s">
        <v>76</v>
      </c>
      <c r="BK202" s="147">
        <f t="shared" si="39"/>
        <v>0</v>
      </c>
      <c r="BL202" s="14" t="s">
        <v>119</v>
      </c>
      <c r="BM202" s="146" t="s">
        <v>398</v>
      </c>
    </row>
    <row r="203" spans="1:65" s="2" customFormat="1" ht="14.45" customHeight="1">
      <c r="A203" s="25"/>
      <c r="B203" s="134"/>
      <c r="C203" s="135" t="s">
        <v>399</v>
      </c>
      <c r="D203" s="135" t="s">
        <v>115</v>
      </c>
      <c r="E203" s="136" t="s">
        <v>400</v>
      </c>
      <c r="F203" s="137" t="s">
        <v>401</v>
      </c>
      <c r="G203" s="138" t="s">
        <v>231</v>
      </c>
      <c r="H203" s="139">
        <v>4</v>
      </c>
      <c r="I203" s="140"/>
      <c r="J203" s="140">
        <f t="shared" si="30"/>
        <v>0</v>
      </c>
      <c r="K203" s="141"/>
      <c r="L203" s="26"/>
      <c r="M203" s="142" t="s">
        <v>1</v>
      </c>
      <c r="N203" s="143" t="s">
        <v>36</v>
      </c>
      <c r="O203" s="144">
        <v>1.554</v>
      </c>
      <c r="P203" s="144">
        <f t="shared" si="31"/>
        <v>6.216</v>
      </c>
      <c r="Q203" s="144">
        <v>0.00162</v>
      </c>
      <c r="R203" s="144">
        <f t="shared" si="32"/>
        <v>0.00648</v>
      </c>
      <c r="S203" s="144">
        <v>0</v>
      </c>
      <c r="T203" s="145">
        <f t="shared" si="33"/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6" t="s">
        <v>119</v>
      </c>
      <c r="AT203" s="146" t="s">
        <v>115</v>
      </c>
      <c r="AU203" s="146" t="s">
        <v>222</v>
      </c>
      <c r="AY203" s="14" t="s">
        <v>112</v>
      </c>
      <c r="BE203" s="147">
        <f t="shared" si="34"/>
        <v>0</v>
      </c>
      <c r="BF203" s="147">
        <f t="shared" si="35"/>
        <v>0</v>
      </c>
      <c r="BG203" s="147">
        <f t="shared" si="36"/>
        <v>0</v>
      </c>
      <c r="BH203" s="147">
        <f t="shared" si="37"/>
        <v>0</v>
      </c>
      <c r="BI203" s="147">
        <f t="shared" si="38"/>
        <v>0</v>
      </c>
      <c r="BJ203" s="14" t="s">
        <v>76</v>
      </c>
      <c r="BK203" s="147">
        <f t="shared" si="39"/>
        <v>0</v>
      </c>
      <c r="BL203" s="14" t="s">
        <v>119</v>
      </c>
      <c r="BM203" s="146" t="s">
        <v>402</v>
      </c>
    </row>
    <row r="204" spans="1:65" s="2" customFormat="1" ht="24.2" customHeight="1">
      <c r="A204" s="25"/>
      <c r="B204" s="134"/>
      <c r="C204" s="148" t="s">
        <v>403</v>
      </c>
      <c r="D204" s="148" t="s">
        <v>196</v>
      </c>
      <c r="E204" s="149" t="s">
        <v>404</v>
      </c>
      <c r="F204" s="150" t="s">
        <v>405</v>
      </c>
      <c r="G204" s="151" t="s">
        <v>231</v>
      </c>
      <c r="H204" s="152">
        <v>4</v>
      </c>
      <c r="I204" s="153"/>
      <c r="J204" s="153">
        <f t="shared" si="30"/>
        <v>0</v>
      </c>
      <c r="K204" s="154"/>
      <c r="L204" s="155"/>
      <c r="M204" s="156" t="s">
        <v>1</v>
      </c>
      <c r="N204" s="157" t="s">
        <v>36</v>
      </c>
      <c r="O204" s="144">
        <v>0</v>
      </c>
      <c r="P204" s="144">
        <f t="shared" si="31"/>
        <v>0</v>
      </c>
      <c r="Q204" s="144">
        <v>0.018</v>
      </c>
      <c r="R204" s="144">
        <f t="shared" si="32"/>
        <v>0.072</v>
      </c>
      <c r="S204" s="144">
        <v>0</v>
      </c>
      <c r="T204" s="145">
        <f t="shared" si="33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46" t="s">
        <v>147</v>
      </c>
      <c r="AT204" s="146" t="s">
        <v>196</v>
      </c>
      <c r="AU204" s="146" t="s">
        <v>222</v>
      </c>
      <c r="AY204" s="14" t="s">
        <v>112</v>
      </c>
      <c r="BE204" s="147">
        <f t="shared" si="34"/>
        <v>0</v>
      </c>
      <c r="BF204" s="147">
        <f t="shared" si="35"/>
        <v>0</v>
      </c>
      <c r="BG204" s="147">
        <f t="shared" si="36"/>
        <v>0</v>
      </c>
      <c r="BH204" s="147">
        <f t="shared" si="37"/>
        <v>0</v>
      </c>
      <c r="BI204" s="147">
        <f t="shared" si="38"/>
        <v>0</v>
      </c>
      <c r="BJ204" s="14" t="s">
        <v>76</v>
      </c>
      <c r="BK204" s="147">
        <f t="shared" si="39"/>
        <v>0</v>
      </c>
      <c r="BL204" s="14" t="s">
        <v>119</v>
      </c>
      <c r="BM204" s="146" t="s">
        <v>406</v>
      </c>
    </row>
    <row r="205" spans="1:65" s="2" customFormat="1" ht="14.45" customHeight="1">
      <c r="A205" s="25"/>
      <c r="B205" s="134"/>
      <c r="C205" s="148" t="s">
        <v>407</v>
      </c>
      <c r="D205" s="148" t="s">
        <v>196</v>
      </c>
      <c r="E205" s="149" t="s">
        <v>408</v>
      </c>
      <c r="F205" s="150" t="s">
        <v>409</v>
      </c>
      <c r="G205" s="151" t="s">
        <v>359</v>
      </c>
      <c r="H205" s="152">
        <v>4</v>
      </c>
      <c r="I205" s="153"/>
      <c r="J205" s="153">
        <f t="shared" si="30"/>
        <v>0</v>
      </c>
      <c r="K205" s="154"/>
      <c r="L205" s="155"/>
      <c r="M205" s="156" t="s">
        <v>1</v>
      </c>
      <c r="N205" s="157" t="s">
        <v>36</v>
      </c>
      <c r="O205" s="144">
        <v>0</v>
      </c>
      <c r="P205" s="144">
        <f t="shared" si="31"/>
        <v>0</v>
      </c>
      <c r="Q205" s="144">
        <v>0</v>
      </c>
      <c r="R205" s="144">
        <f t="shared" si="32"/>
        <v>0</v>
      </c>
      <c r="S205" s="144">
        <v>0</v>
      </c>
      <c r="T205" s="145">
        <f t="shared" si="33"/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6" t="s">
        <v>147</v>
      </c>
      <c r="AT205" s="146" t="s">
        <v>196</v>
      </c>
      <c r="AU205" s="146" t="s">
        <v>222</v>
      </c>
      <c r="AY205" s="14" t="s">
        <v>112</v>
      </c>
      <c r="BE205" s="147">
        <f t="shared" si="34"/>
        <v>0</v>
      </c>
      <c r="BF205" s="147">
        <f t="shared" si="35"/>
        <v>0</v>
      </c>
      <c r="BG205" s="147">
        <f t="shared" si="36"/>
        <v>0</v>
      </c>
      <c r="BH205" s="147">
        <f t="shared" si="37"/>
        <v>0</v>
      </c>
      <c r="BI205" s="147">
        <f t="shared" si="38"/>
        <v>0</v>
      </c>
      <c r="BJ205" s="14" t="s">
        <v>76</v>
      </c>
      <c r="BK205" s="147">
        <f t="shared" si="39"/>
        <v>0</v>
      </c>
      <c r="BL205" s="14" t="s">
        <v>119</v>
      </c>
      <c r="BM205" s="146" t="s">
        <v>410</v>
      </c>
    </row>
    <row r="206" spans="1:65" s="2" customFormat="1" ht="14.45" customHeight="1">
      <c r="A206" s="25"/>
      <c r="B206" s="134"/>
      <c r="C206" s="135" t="s">
        <v>411</v>
      </c>
      <c r="D206" s="135" t="s">
        <v>115</v>
      </c>
      <c r="E206" s="136" t="s">
        <v>412</v>
      </c>
      <c r="F206" s="137" t="s">
        <v>413</v>
      </c>
      <c r="G206" s="138" t="s">
        <v>359</v>
      </c>
      <c r="H206" s="139">
        <v>4</v>
      </c>
      <c r="I206" s="140"/>
      <c r="J206" s="140">
        <f t="shared" si="30"/>
        <v>0</v>
      </c>
      <c r="K206" s="141"/>
      <c r="L206" s="26"/>
      <c r="M206" s="142" t="s">
        <v>1</v>
      </c>
      <c r="N206" s="143" t="s">
        <v>36</v>
      </c>
      <c r="O206" s="144">
        <v>0</v>
      </c>
      <c r="P206" s="144">
        <f t="shared" si="31"/>
        <v>0</v>
      </c>
      <c r="Q206" s="144">
        <v>0</v>
      </c>
      <c r="R206" s="144">
        <f t="shared" si="32"/>
        <v>0</v>
      </c>
      <c r="S206" s="144">
        <v>0</v>
      </c>
      <c r="T206" s="145">
        <f t="shared" si="3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46" t="s">
        <v>119</v>
      </c>
      <c r="AT206" s="146" t="s">
        <v>115</v>
      </c>
      <c r="AU206" s="146" t="s">
        <v>222</v>
      </c>
      <c r="AY206" s="14" t="s">
        <v>112</v>
      </c>
      <c r="BE206" s="147">
        <f t="shared" si="34"/>
        <v>0</v>
      </c>
      <c r="BF206" s="147">
        <f t="shared" si="35"/>
        <v>0</v>
      </c>
      <c r="BG206" s="147">
        <f t="shared" si="36"/>
        <v>0</v>
      </c>
      <c r="BH206" s="147">
        <f t="shared" si="37"/>
        <v>0</v>
      </c>
      <c r="BI206" s="147">
        <f t="shared" si="38"/>
        <v>0</v>
      </c>
      <c r="BJ206" s="14" t="s">
        <v>76</v>
      </c>
      <c r="BK206" s="147">
        <f t="shared" si="39"/>
        <v>0</v>
      </c>
      <c r="BL206" s="14" t="s">
        <v>119</v>
      </c>
      <c r="BM206" s="146" t="s">
        <v>414</v>
      </c>
    </row>
    <row r="207" spans="1:65" s="2" customFormat="1" ht="14.45" customHeight="1">
      <c r="A207" s="25"/>
      <c r="B207" s="134"/>
      <c r="C207" s="148" t="s">
        <v>415</v>
      </c>
      <c r="D207" s="148" t="s">
        <v>196</v>
      </c>
      <c r="E207" s="149" t="s">
        <v>416</v>
      </c>
      <c r="F207" s="150" t="s">
        <v>417</v>
      </c>
      <c r="G207" s="151" t="s">
        <v>359</v>
      </c>
      <c r="H207" s="152">
        <v>4</v>
      </c>
      <c r="I207" s="153"/>
      <c r="J207" s="153">
        <f t="shared" si="30"/>
        <v>0</v>
      </c>
      <c r="K207" s="154"/>
      <c r="L207" s="155"/>
      <c r="M207" s="156" t="s">
        <v>1</v>
      </c>
      <c r="N207" s="157" t="s">
        <v>36</v>
      </c>
      <c r="O207" s="144">
        <v>0</v>
      </c>
      <c r="P207" s="144">
        <f t="shared" si="31"/>
        <v>0</v>
      </c>
      <c r="Q207" s="144">
        <v>0</v>
      </c>
      <c r="R207" s="144">
        <f t="shared" si="32"/>
        <v>0</v>
      </c>
      <c r="S207" s="144">
        <v>0</v>
      </c>
      <c r="T207" s="145">
        <f t="shared" si="3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6" t="s">
        <v>147</v>
      </c>
      <c r="AT207" s="146" t="s">
        <v>196</v>
      </c>
      <c r="AU207" s="146" t="s">
        <v>222</v>
      </c>
      <c r="AY207" s="14" t="s">
        <v>112</v>
      </c>
      <c r="BE207" s="147">
        <f t="shared" si="34"/>
        <v>0</v>
      </c>
      <c r="BF207" s="147">
        <f t="shared" si="35"/>
        <v>0</v>
      </c>
      <c r="BG207" s="147">
        <f t="shared" si="36"/>
        <v>0</v>
      </c>
      <c r="BH207" s="147">
        <f t="shared" si="37"/>
        <v>0</v>
      </c>
      <c r="BI207" s="147">
        <f t="shared" si="38"/>
        <v>0</v>
      </c>
      <c r="BJ207" s="14" t="s">
        <v>76</v>
      </c>
      <c r="BK207" s="147">
        <f t="shared" si="39"/>
        <v>0</v>
      </c>
      <c r="BL207" s="14" t="s">
        <v>119</v>
      </c>
      <c r="BM207" s="146" t="s">
        <v>418</v>
      </c>
    </row>
    <row r="208" spans="1:65" s="2" customFormat="1" ht="14.45" customHeight="1">
      <c r="A208" s="25"/>
      <c r="B208" s="134"/>
      <c r="C208" s="148" t="s">
        <v>419</v>
      </c>
      <c r="D208" s="148" t="s">
        <v>196</v>
      </c>
      <c r="E208" s="149" t="s">
        <v>420</v>
      </c>
      <c r="F208" s="150" t="s">
        <v>421</v>
      </c>
      <c r="G208" s="151" t="s">
        <v>359</v>
      </c>
      <c r="H208" s="152">
        <v>4</v>
      </c>
      <c r="I208" s="153"/>
      <c r="J208" s="153">
        <f t="shared" si="30"/>
        <v>0</v>
      </c>
      <c r="K208" s="154"/>
      <c r="L208" s="155"/>
      <c r="M208" s="156" t="s">
        <v>1</v>
      </c>
      <c r="N208" s="157" t="s">
        <v>36</v>
      </c>
      <c r="O208" s="144">
        <v>0</v>
      </c>
      <c r="P208" s="144">
        <f t="shared" si="31"/>
        <v>0</v>
      </c>
      <c r="Q208" s="144">
        <v>0</v>
      </c>
      <c r="R208" s="144">
        <f t="shared" si="32"/>
        <v>0</v>
      </c>
      <c r="S208" s="144">
        <v>0</v>
      </c>
      <c r="T208" s="145">
        <f t="shared" si="3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46" t="s">
        <v>147</v>
      </c>
      <c r="AT208" s="146" t="s">
        <v>196</v>
      </c>
      <c r="AU208" s="146" t="s">
        <v>222</v>
      </c>
      <c r="AY208" s="14" t="s">
        <v>112</v>
      </c>
      <c r="BE208" s="147">
        <f t="shared" si="34"/>
        <v>0</v>
      </c>
      <c r="BF208" s="147">
        <f t="shared" si="35"/>
        <v>0</v>
      </c>
      <c r="BG208" s="147">
        <f t="shared" si="36"/>
        <v>0</v>
      </c>
      <c r="BH208" s="147">
        <f t="shared" si="37"/>
        <v>0</v>
      </c>
      <c r="BI208" s="147">
        <f t="shared" si="38"/>
        <v>0</v>
      </c>
      <c r="BJ208" s="14" t="s">
        <v>76</v>
      </c>
      <c r="BK208" s="147">
        <f t="shared" si="39"/>
        <v>0</v>
      </c>
      <c r="BL208" s="14" t="s">
        <v>119</v>
      </c>
      <c r="BM208" s="146" t="s">
        <v>422</v>
      </c>
    </row>
    <row r="209" spans="1:65" s="2" customFormat="1" ht="14.45" customHeight="1">
      <c r="A209" s="25"/>
      <c r="B209" s="134"/>
      <c r="C209" s="135" t="s">
        <v>423</v>
      </c>
      <c r="D209" s="135" t="s">
        <v>115</v>
      </c>
      <c r="E209" s="136" t="s">
        <v>424</v>
      </c>
      <c r="F209" s="137" t="s">
        <v>425</v>
      </c>
      <c r="G209" s="138" t="s">
        <v>231</v>
      </c>
      <c r="H209" s="139">
        <v>1</v>
      </c>
      <c r="I209" s="140"/>
      <c r="J209" s="140">
        <f t="shared" si="30"/>
        <v>0</v>
      </c>
      <c r="K209" s="141"/>
      <c r="L209" s="26"/>
      <c r="M209" s="142" t="s">
        <v>1</v>
      </c>
      <c r="N209" s="143" t="s">
        <v>36</v>
      </c>
      <c r="O209" s="144">
        <v>0</v>
      </c>
      <c r="P209" s="144">
        <f t="shared" si="31"/>
        <v>0</v>
      </c>
      <c r="Q209" s="144">
        <v>0</v>
      </c>
      <c r="R209" s="144">
        <f t="shared" si="32"/>
        <v>0</v>
      </c>
      <c r="S209" s="144">
        <v>0</v>
      </c>
      <c r="T209" s="145">
        <f t="shared" si="33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6" t="s">
        <v>119</v>
      </c>
      <c r="AT209" s="146" t="s">
        <v>115</v>
      </c>
      <c r="AU209" s="146" t="s">
        <v>222</v>
      </c>
      <c r="AY209" s="14" t="s">
        <v>112</v>
      </c>
      <c r="BE209" s="147">
        <f t="shared" si="34"/>
        <v>0</v>
      </c>
      <c r="BF209" s="147">
        <f t="shared" si="35"/>
        <v>0</v>
      </c>
      <c r="BG209" s="147">
        <f t="shared" si="36"/>
        <v>0</v>
      </c>
      <c r="BH209" s="147">
        <f t="shared" si="37"/>
        <v>0</v>
      </c>
      <c r="BI209" s="147">
        <f t="shared" si="38"/>
        <v>0</v>
      </c>
      <c r="BJ209" s="14" t="s">
        <v>76</v>
      </c>
      <c r="BK209" s="147">
        <f t="shared" si="39"/>
        <v>0</v>
      </c>
      <c r="BL209" s="14" t="s">
        <v>119</v>
      </c>
      <c r="BM209" s="146" t="s">
        <v>426</v>
      </c>
    </row>
    <row r="210" spans="1:65" s="2" customFormat="1" ht="24.2" customHeight="1">
      <c r="A210" s="25"/>
      <c r="B210" s="134"/>
      <c r="C210" s="148" t="s">
        <v>427</v>
      </c>
      <c r="D210" s="148" t="s">
        <v>196</v>
      </c>
      <c r="E210" s="149" t="s">
        <v>428</v>
      </c>
      <c r="F210" s="150" t="s">
        <v>429</v>
      </c>
      <c r="G210" s="151" t="s">
        <v>231</v>
      </c>
      <c r="H210" s="152">
        <v>1</v>
      </c>
      <c r="I210" s="153"/>
      <c r="J210" s="153">
        <f t="shared" si="30"/>
        <v>0</v>
      </c>
      <c r="K210" s="154"/>
      <c r="L210" s="155"/>
      <c r="M210" s="156" t="s">
        <v>1</v>
      </c>
      <c r="N210" s="157" t="s">
        <v>36</v>
      </c>
      <c r="O210" s="144">
        <v>0</v>
      </c>
      <c r="P210" s="144">
        <f t="shared" si="31"/>
        <v>0</v>
      </c>
      <c r="Q210" s="144">
        <v>0</v>
      </c>
      <c r="R210" s="144">
        <f t="shared" si="32"/>
        <v>0</v>
      </c>
      <c r="S210" s="144">
        <v>0</v>
      </c>
      <c r="T210" s="145">
        <f t="shared" si="33"/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46" t="s">
        <v>147</v>
      </c>
      <c r="AT210" s="146" t="s">
        <v>196</v>
      </c>
      <c r="AU210" s="146" t="s">
        <v>222</v>
      </c>
      <c r="AY210" s="14" t="s">
        <v>112</v>
      </c>
      <c r="BE210" s="147">
        <f t="shared" si="34"/>
        <v>0</v>
      </c>
      <c r="BF210" s="147">
        <f t="shared" si="35"/>
        <v>0</v>
      </c>
      <c r="BG210" s="147">
        <f t="shared" si="36"/>
        <v>0</v>
      </c>
      <c r="BH210" s="147">
        <f t="shared" si="37"/>
        <v>0</v>
      </c>
      <c r="BI210" s="147">
        <f t="shared" si="38"/>
        <v>0</v>
      </c>
      <c r="BJ210" s="14" t="s">
        <v>76</v>
      </c>
      <c r="BK210" s="147">
        <f t="shared" si="39"/>
        <v>0</v>
      </c>
      <c r="BL210" s="14" t="s">
        <v>119</v>
      </c>
      <c r="BM210" s="146" t="s">
        <v>430</v>
      </c>
    </row>
    <row r="211" spans="1:65" s="2" customFormat="1" ht="14.45" customHeight="1">
      <c r="A211" s="25"/>
      <c r="B211" s="134"/>
      <c r="C211" s="135" t="s">
        <v>431</v>
      </c>
      <c r="D211" s="135" t="s">
        <v>115</v>
      </c>
      <c r="E211" s="136" t="s">
        <v>432</v>
      </c>
      <c r="F211" s="137" t="s">
        <v>433</v>
      </c>
      <c r="G211" s="138" t="s">
        <v>231</v>
      </c>
      <c r="H211" s="139">
        <v>1</v>
      </c>
      <c r="I211" s="140"/>
      <c r="J211" s="140">
        <f t="shared" si="30"/>
        <v>0</v>
      </c>
      <c r="K211" s="141"/>
      <c r="L211" s="26"/>
      <c r="M211" s="142" t="s">
        <v>1</v>
      </c>
      <c r="N211" s="143" t="s">
        <v>36</v>
      </c>
      <c r="O211" s="144">
        <v>0</v>
      </c>
      <c r="P211" s="144">
        <f t="shared" si="31"/>
        <v>0</v>
      </c>
      <c r="Q211" s="144">
        <v>0</v>
      </c>
      <c r="R211" s="144">
        <f t="shared" si="32"/>
        <v>0</v>
      </c>
      <c r="S211" s="144">
        <v>0</v>
      </c>
      <c r="T211" s="145">
        <f t="shared" si="33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6" t="s">
        <v>119</v>
      </c>
      <c r="AT211" s="146" t="s">
        <v>115</v>
      </c>
      <c r="AU211" s="146" t="s">
        <v>222</v>
      </c>
      <c r="AY211" s="14" t="s">
        <v>112</v>
      </c>
      <c r="BE211" s="147">
        <f t="shared" si="34"/>
        <v>0</v>
      </c>
      <c r="BF211" s="147">
        <f t="shared" si="35"/>
        <v>0</v>
      </c>
      <c r="BG211" s="147">
        <f t="shared" si="36"/>
        <v>0</v>
      </c>
      <c r="BH211" s="147">
        <f t="shared" si="37"/>
        <v>0</v>
      </c>
      <c r="BI211" s="147">
        <f t="shared" si="38"/>
        <v>0</v>
      </c>
      <c r="BJ211" s="14" t="s">
        <v>76</v>
      </c>
      <c r="BK211" s="147">
        <f t="shared" si="39"/>
        <v>0</v>
      </c>
      <c r="BL211" s="14" t="s">
        <v>119</v>
      </c>
      <c r="BM211" s="146" t="s">
        <v>434</v>
      </c>
    </row>
    <row r="212" spans="1:65" s="2" customFormat="1" ht="14.45" customHeight="1">
      <c r="A212" s="25"/>
      <c r="B212" s="134"/>
      <c r="C212" s="148" t="s">
        <v>435</v>
      </c>
      <c r="D212" s="148" t="s">
        <v>196</v>
      </c>
      <c r="E212" s="149" t="s">
        <v>436</v>
      </c>
      <c r="F212" s="150" t="s">
        <v>437</v>
      </c>
      <c r="G212" s="151" t="s">
        <v>231</v>
      </c>
      <c r="H212" s="152">
        <v>1</v>
      </c>
      <c r="I212" s="153"/>
      <c r="J212" s="153">
        <f t="shared" si="30"/>
        <v>0</v>
      </c>
      <c r="K212" s="154"/>
      <c r="L212" s="155"/>
      <c r="M212" s="156" t="s">
        <v>1</v>
      </c>
      <c r="N212" s="157" t="s">
        <v>36</v>
      </c>
      <c r="O212" s="144">
        <v>0</v>
      </c>
      <c r="P212" s="144">
        <f t="shared" si="31"/>
        <v>0</v>
      </c>
      <c r="Q212" s="144">
        <v>0.0295</v>
      </c>
      <c r="R212" s="144">
        <f t="shared" si="32"/>
        <v>0.0295</v>
      </c>
      <c r="S212" s="144">
        <v>0</v>
      </c>
      <c r="T212" s="145">
        <f t="shared" si="33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46" t="s">
        <v>147</v>
      </c>
      <c r="AT212" s="146" t="s">
        <v>196</v>
      </c>
      <c r="AU212" s="146" t="s">
        <v>222</v>
      </c>
      <c r="AY212" s="14" t="s">
        <v>112</v>
      </c>
      <c r="BE212" s="147">
        <f t="shared" si="34"/>
        <v>0</v>
      </c>
      <c r="BF212" s="147">
        <f t="shared" si="35"/>
        <v>0</v>
      </c>
      <c r="BG212" s="147">
        <f t="shared" si="36"/>
        <v>0</v>
      </c>
      <c r="BH212" s="147">
        <f t="shared" si="37"/>
        <v>0</v>
      </c>
      <c r="BI212" s="147">
        <f t="shared" si="38"/>
        <v>0</v>
      </c>
      <c r="BJ212" s="14" t="s">
        <v>76</v>
      </c>
      <c r="BK212" s="147">
        <f t="shared" si="39"/>
        <v>0</v>
      </c>
      <c r="BL212" s="14" t="s">
        <v>119</v>
      </c>
      <c r="BM212" s="146" t="s">
        <v>438</v>
      </c>
    </row>
    <row r="213" spans="1:65" s="2" customFormat="1" ht="24.2" customHeight="1">
      <c r="A213" s="25"/>
      <c r="B213" s="134"/>
      <c r="C213" s="135" t="s">
        <v>439</v>
      </c>
      <c r="D213" s="135" t="s">
        <v>115</v>
      </c>
      <c r="E213" s="136" t="s">
        <v>440</v>
      </c>
      <c r="F213" s="137" t="s">
        <v>441</v>
      </c>
      <c r="G213" s="138" t="s">
        <v>231</v>
      </c>
      <c r="H213" s="139">
        <v>7</v>
      </c>
      <c r="I213" s="140"/>
      <c r="J213" s="140">
        <f t="shared" si="30"/>
        <v>0</v>
      </c>
      <c r="K213" s="141"/>
      <c r="L213" s="26"/>
      <c r="M213" s="142" t="s">
        <v>1</v>
      </c>
      <c r="N213" s="143" t="s">
        <v>36</v>
      </c>
      <c r="O213" s="144">
        <v>3.474</v>
      </c>
      <c r="P213" s="144">
        <f t="shared" si="31"/>
        <v>24.318</v>
      </c>
      <c r="Q213" s="144">
        <v>0</v>
      </c>
      <c r="R213" s="144">
        <f t="shared" si="32"/>
        <v>0</v>
      </c>
      <c r="S213" s="144">
        <v>0</v>
      </c>
      <c r="T213" s="145">
        <f t="shared" si="33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6" t="s">
        <v>119</v>
      </c>
      <c r="AT213" s="146" t="s">
        <v>115</v>
      </c>
      <c r="AU213" s="146" t="s">
        <v>222</v>
      </c>
      <c r="AY213" s="14" t="s">
        <v>112</v>
      </c>
      <c r="BE213" s="147">
        <f t="shared" si="34"/>
        <v>0</v>
      </c>
      <c r="BF213" s="147">
        <f t="shared" si="35"/>
        <v>0</v>
      </c>
      <c r="BG213" s="147">
        <f t="shared" si="36"/>
        <v>0</v>
      </c>
      <c r="BH213" s="147">
        <f t="shared" si="37"/>
        <v>0</v>
      </c>
      <c r="BI213" s="147">
        <f t="shared" si="38"/>
        <v>0</v>
      </c>
      <c r="BJ213" s="14" t="s">
        <v>76</v>
      </c>
      <c r="BK213" s="147">
        <f t="shared" si="39"/>
        <v>0</v>
      </c>
      <c r="BL213" s="14" t="s">
        <v>119</v>
      </c>
      <c r="BM213" s="146" t="s">
        <v>442</v>
      </c>
    </row>
    <row r="214" spans="1:65" s="2" customFormat="1" ht="24.2" customHeight="1">
      <c r="A214" s="25"/>
      <c r="B214" s="134"/>
      <c r="C214" s="148" t="s">
        <v>443</v>
      </c>
      <c r="D214" s="148" t="s">
        <v>196</v>
      </c>
      <c r="E214" s="149" t="s">
        <v>444</v>
      </c>
      <c r="F214" s="150" t="s">
        <v>445</v>
      </c>
      <c r="G214" s="151" t="s">
        <v>231</v>
      </c>
      <c r="H214" s="152">
        <v>7</v>
      </c>
      <c r="I214" s="153"/>
      <c r="J214" s="153">
        <f t="shared" si="30"/>
        <v>0</v>
      </c>
      <c r="K214" s="154"/>
      <c r="L214" s="155"/>
      <c r="M214" s="156" t="s">
        <v>1</v>
      </c>
      <c r="N214" s="157" t="s">
        <v>36</v>
      </c>
      <c r="O214" s="144">
        <v>0</v>
      </c>
      <c r="P214" s="144">
        <f t="shared" si="31"/>
        <v>0</v>
      </c>
      <c r="Q214" s="144">
        <v>0.0036</v>
      </c>
      <c r="R214" s="144">
        <f t="shared" si="32"/>
        <v>0.0252</v>
      </c>
      <c r="S214" s="144">
        <v>0</v>
      </c>
      <c r="T214" s="145">
        <f t="shared" si="33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46" t="s">
        <v>147</v>
      </c>
      <c r="AT214" s="146" t="s">
        <v>196</v>
      </c>
      <c r="AU214" s="146" t="s">
        <v>222</v>
      </c>
      <c r="AY214" s="14" t="s">
        <v>112</v>
      </c>
      <c r="BE214" s="147">
        <f t="shared" si="34"/>
        <v>0</v>
      </c>
      <c r="BF214" s="147">
        <f t="shared" si="35"/>
        <v>0</v>
      </c>
      <c r="BG214" s="147">
        <f t="shared" si="36"/>
        <v>0</v>
      </c>
      <c r="BH214" s="147">
        <f t="shared" si="37"/>
        <v>0</v>
      </c>
      <c r="BI214" s="147">
        <f t="shared" si="38"/>
        <v>0</v>
      </c>
      <c r="BJ214" s="14" t="s">
        <v>76</v>
      </c>
      <c r="BK214" s="147">
        <f t="shared" si="39"/>
        <v>0</v>
      </c>
      <c r="BL214" s="14" t="s">
        <v>119</v>
      </c>
      <c r="BM214" s="146" t="s">
        <v>446</v>
      </c>
    </row>
    <row r="215" spans="1:65" s="2" customFormat="1" ht="24.2" customHeight="1">
      <c r="A215" s="25"/>
      <c r="B215" s="134"/>
      <c r="C215" s="148" t="s">
        <v>447</v>
      </c>
      <c r="D215" s="148" t="s">
        <v>196</v>
      </c>
      <c r="E215" s="149" t="s">
        <v>448</v>
      </c>
      <c r="F215" s="150" t="s">
        <v>449</v>
      </c>
      <c r="G215" s="151" t="s">
        <v>231</v>
      </c>
      <c r="H215" s="152">
        <v>7</v>
      </c>
      <c r="I215" s="153"/>
      <c r="J215" s="153">
        <f t="shared" si="30"/>
        <v>0</v>
      </c>
      <c r="K215" s="154"/>
      <c r="L215" s="155"/>
      <c r="M215" s="156" t="s">
        <v>1</v>
      </c>
      <c r="N215" s="157" t="s">
        <v>36</v>
      </c>
      <c r="O215" s="144">
        <v>0</v>
      </c>
      <c r="P215" s="144">
        <f t="shared" si="31"/>
        <v>0</v>
      </c>
      <c r="Q215" s="144">
        <v>0</v>
      </c>
      <c r="R215" s="144">
        <f t="shared" si="32"/>
        <v>0</v>
      </c>
      <c r="S215" s="144">
        <v>0</v>
      </c>
      <c r="T215" s="145">
        <f t="shared" si="33"/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46" t="s">
        <v>147</v>
      </c>
      <c r="AT215" s="146" t="s">
        <v>196</v>
      </c>
      <c r="AU215" s="146" t="s">
        <v>222</v>
      </c>
      <c r="AY215" s="14" t="s">
        <v>112</v>
      </c>
      <c r="BE215" s="147">
        <f t="shared" si="34"/>
        <v>0</v>
      </c>
      <c r="BF215" s="147">
        <f t="shared" si="35"/>
        <v>0</v>
      </c>
      <c r="BG215" s="147">
        <f t="shared" si="36"/>
        <v>0</v>
      </c>
      <c r="BH215" s="147">
        <f t="shared" si="37"/>
        <v>0</v>
      </c>
      <c r="BI215" s="147">
        <f t="shared" si="38"/>
        <v>0</v>
      </c>
      <c r="BJ215" s="14" t="s">
        <v>76</v>
      </c>
      <c r="BK215" s="147">
        <f t="shared" si="39"/>
        <v>0</v>
      </c>
      <c r="BL215" s="14" t="s">
        <v>119</v>
      </c>
      <c r="BM215" s="146" t="s">
        <v>450</v>
      </c>
    </row>
    <row r="216" spans="1:65" s="2" customFormat="1" ht="14.45" customHeight="1">
      <c r="A216" s="25"/>
      <c r="B216" s="134"/>
      <c r="C216" s="135" t="s">
        <v>451</v>
      </c>
      <c r="D216" s="135" t="s">
        <v>115</v>
      </c>
      <c r="E216" s="136" t="s">
        <v>412</v>
      </c>
      <c r="F216" s="137" t="s">
        <v>413</v>
      </c>
      <c r="G216" s="138" t="s">
        <v>359</v>
      </c>
      <c r="H216" s="139">
        <v>7</v>
      </c>
      <c r="I216" s="140"/>
      <c r="J216" s="140">
        <f t="shared" si="30"/>
        <v>0</v>
      </c>
      <c r="K216" s="141"/>
      <c r="L216" s="26"/>
      <c r="M216" s="142" t="s">
        <v>1</v>
      </c>
      <c r="N216" s="143" t="s">
        <v>36</v>
      </c>
      <c r="O216" s="144">
        <v>0</v>
      </c>
      <c r="P216" s="144">
        <f t="shared" si="31"/>
        <v>0</v>
      </c>
      <c r="Q216" s="144">
        <v>0</v>
      </c>
      <c r="R216" s="144">
        <f t="shared" si="32"/>
        <v>0</v>
      </c>
      <c r="S216" s="144">
        <v>0</v>
      </c>
      <c r="T216" s="145">
        <f t="shared" si="33"/>
        <v>0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146" t="s">
        <v>119</v>
      </c>
      <c r="AT216" s="146" t="s">
        <v>115</v>
      </c>
      <c r="AU216" s="146" t="s">
        <v>222</v>
      </c>
      <c r="AY216" s="14" t="s">
        <v>112</v>
      </c>
      <c r="BE216" s="147">
        <f t="shared" si="34"/>
        <v>0</v>
      </c>
      <c r="BF216" s="147">
        <f t="shared" si="35"/>
        <v>0</v>
      </c>
      <c r="BG216" s="147">
        <f t="shared" si="36"/>
        <v>0</v>
      </c>
      <c r="BH216" s="147">
        <f t="shared" si="37"/>
        <v>0</v>
      </c>
      <c r="BI216" s="147">
        <f t="shared" si="38"/>
        <v>0</v>
      </c>
      <c r="BJ216" s="14" t="s">
        <v>76</v>
      </c>
      <c r="BK216" s="147">
        <f t="shared" si="39"/>
        <v>0</v>
      </c>
      <c r="BL216" s="14" t="s">
        <v>119</v>
      </c>
      <c r="BM216" s="146" t="s">
        <v>452</v>
      </c>
    </row>
    <row r="217" spans="1:65" s="2" customFormat="1" ht="14.45" customHeight="1">
      <c r="A217" s="25"/>
      <c r="B217" s="134"/>
      <c r="C217" s="148" t="s">
        <v>453</v>
      </c>
      <c r="D217" s="148" t="s">
        <v>196</v>
      </c>
      <c r="E217" s="149" t="s">
        <v>454</v>
      </c>
      <c r="F217" s="150" t="s">
        <v>455</v>
      </c>
      <c r="G217" s="151" t="s">
        <v>359</v>
      </c>
      <c r="H217" s="152">
        <v>7</v>
      </c>
      <c r="I217" s="153"/>
      <c r="J217" s="153">
        <f t="shared" si="30"/>
        <v>0</v>
      </c>
      <c r="K217" s="154"/>
      <c r="L217" s="155"/>
      <c r="M217" s="156" t="s">
        <v>1</v>
      </c>
      <c r="N217" s="157" t="s">
        <v>36</v>
      </c>
      <c r="O217" s="144">
        <v>0</v>
      </c>
      <c r="P217" s="144">
        <f t="shared" si="31"/>
        <v>0</v>
      </c>
      <c r="Q217" s="144">
        <v>0</v>
      </c>
      <c r="R217" s="144">
        <f t="shared" si="32"/>
        <v>0</v>
      </c>
      <c r="S217" s="144">
        <v>0</v>
      </c>
      <c r="T217" s="145">
        <f t="shared" si="33"/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46" t="s">
        <v>147</v>
      </c>
      <c r="AT217" s="146" t="s">
        <v>196</v>
      </c>
      <c r="AU217" s="146" t="s">
        <v>222</v>
      </c>
      <c r="AY217" s="14" t="s">
        <v>112</v>
      </c>
      <c r="BE217" s="147">
        <f t="shared" si="34"/>
        <v>0</v>
      </c>
      <c r="BF217" s="147">
        <f t="shared" si="35"/>
        <v>0</v>
      </c>
      <c r="BG217" s="147">
        <f t="shared" si="36"/>
        <v>0</v>
      </c>
      <c r="BH217" s="147">
        <f t="shared" si="37"/>
        <v>0</v>
      </c>
      <c r="BI217" s="147">
        <f t="shared" si="38"/>
        <v>0</v>
      </c>
      <c r="BJ217" s="14" t="s">
        <v>76</v>
      </c>
      <c r="BK217" s="147">
        <f t="shared" si="39"/>
        <v>0</v>
      </c>
      <c r="BL217" s="14" t="s">
        <v>119</v>
      </c>
      <c r="BM217" s="146" t="s">
        <v>456</v>
      </c>
    </row>
    <row r="218" spans="1:65" s="2" customFormat="1" ht="14.45" customHeight="1">
      <c r="A218" s="25"/>
      <c r="B218" s="134"/>
      <c r="C218" s="148" t="s">
        <v>457</v>
      </c>
      <c r="D218" s="148" t="s">
        <v>196</v>
      </c>
      <c r="E218" s="149" t="s">
        <v>458</v>
      </c>
      <c r="F218" s="150" t="s">
        <v>459</v>
      </c>
      <c r="G218" s="151" t="s">
        <v>231</v>
      </c>
      <c r="H218" s="152">
        <v>7</v>
      </c>
      <c r="I218" s="153"/>
      <c r="J218" s="153">
        <f t="shared" si="30"/>
        <v>0</v>
      </c>
      <c r="K218" s="154"/>
      <c r="L218" s="155"/>
      <c r="M218" s="156" t="s">
        <v>1</v>
      </c>
      <c r="N218" s="157" t="s">
        <v>36</v>
      </c>
      <c r="O218" s="144">
        <v>0</v>
      </c>
      <c r="P218" s="144">
        <f t="shared" si="31"/>
        <v>0</v>
      </c>
      <c r="Q218" s="144">
        <v>0</v>
      </c>
      <c r="R218" s="144">
        <f t="shared" si="32"/>
        <v>0</v>
      </c>
      <c r="S218" s="144">
        <v>0</v>
      </c>
      <c r="T218" s="145">
        <f t="shared" si="33"/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6" t="s">
        <v>147</v>
      </c>
      <c r="AT218" s="146" t="s">
        <v>196</v>
      </c>
      <c r="AU218" s="146" t="s">
        <v>222</v>
      </c>
      <c r="AY218" s="14" t="s">
        <v>112</v>
      </c>
      <c r="BE218" s="147">
        <f t="shared" si="34"/>
        <v>0</v>
      </c>
      <c r="BF218" s="147">
        <f t="shared" si="35"/>
        <v>0</v>
      </c>
      <c r="BG218" s="147">
        <f t="shared" si="36"/>
        <v>0</v>
      </c>
      <c r="BH218" s="147">
        <f t="shared" si="37"/>
        <v>0</v>
      </c>
      <c r="BI218" s="147">
        <f t="shared" si="38"/>
        <v>0</v>
      </c>
      <c r="BJ218" s="14" t="s">
        <v>76</v>
      </c>
      <c r="BK218" s="147">
        <f t="shared" si="39"/>
        <v>0</v>
      </c>
      <c r="BL218" s="14" t="s">
        <v>119</v>
      </c>
      <c r="BM218" s="146" t="s">
        <v>460</v>
      </c>
    </row>
    <row r="219" spans="1:65" s="2" customFormat="1" ht="14.45" customHeight="1">
      <c r="A219" s="25"/>
      <c r="B219" s="134"/>
      <c r="C219" s="135" t="s">
        <v>461</v>
      </c>
      <c r="D219" s="135" t="s">
        <v>115</v>
      </c>
      <c r="E219" s="136" t="s">
        <v>462</v>
      </c>
      <c r="F219" s="137" t="s">
        <v>463</v>
      </c>
      <c r="G219" s="138" t="s">
        <v>221</v>
      </c>
      <c r="H219" s="139">
        <v>139</v>
      </c>
      <c r="I219" s="140"/>
      <c r="J219" s="140">
        <f t="shared" si="30"/>
        <v>0</v>
      </c>
      <c r="K219" s="141"/>
      <c r="L219" s="26"/>
      <c r="M219" s="142" t="s">
        <v>1</v>
      </c>
      <c r="N219" s="143" t="s">
        <v>36</v>
      </c>
      <c r="O219" s="144">
        <v>0.055</v>
      </c>
      <c r="P219" s="144">
        <f t="shared" si="31"/>
        <v>7.6450000000000005</v>
      </c>
      <c r="Q219" s="144">
        <v>0</v>
      </c>
      <c r="R219" s="144">
        <f t="shared" si="32"/>
        <v>0</v>
      </c>
      <c r="S219" s="144">
        <v>0</v>
      </c>
      <c r="T219" s="145">
        <f t="shared" si="33"/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6" t="s">
        <v>119</v>
      </c>
      <c r="AT219" s="146" t="s">
        <v>115</v>
      </c>
      <c r="AU219" s="146" t="s">
        <v>222</v>
      </c>
      <c r="AY219" s="14" t="s">
        <v>112</v>
      </c>
      <c r="BE219" s="147">
        <f t="shared" si="34"/>
        <v>0</v>
      </c>
      <c r="BF219" s="147">
        <f t="shared" si="35"/>
        <v>0</v>
      </c>
      <c r="BG219" s="147">
        <f t="shared" si="36"/>
        <v>0</v>
      </c>
      <c r="BH219" s="147">
        <f t="shared" si="37"/>
        <v>0</v>
      </c>
      <c r="BI219" s="147">
        <f t="shared" si="38"/>
        <v>0</v>
      </c>
      <c r="BJ219" s="14" t="s">
        <v>76</v>
      </c>
      <c r="BK219" s="147">
        <f t="shared" si="39"/>
        <v>0</v>
      </c>
      <c r="BL219" s="14" t="s">
        <v>119</v>
      </c>
      <c r="BM219" s="146" t="s">
        <v>464</v>
      </c>
    </row>
    <row r="220" spans="1:65" s="2" customFormat="1" ht="14.45" customHeight="1">
      <c r="A220" s="25"/>
      <c r="B220" s="134"/>
      <c r="C220" s="135" t="s">
        <v>465</v>
      </c>
      <c r="D220" s="135" t="s">
        <v>115</v>
      </c>
      <c r="E220" s="136" t="s">
        <v>466</v>
      </c>
      <c r="F220" s="137" t="s">
        <v>467</v>
      </c>
      <c r="G220" s="138" t="s">
        <v>221</v>
      </c>
      <c r="H220" s="139">
        <v>139</v>
      </c>
      <c r="I220" s="140"/>
      <c r="J220" s="140">
        <f t="shared" si="30"/>
        <v>0</v>
      </c>
      <c r="K220" s="141"/>
      <c r="L220" s="26"/>
      <c r="M220" s="142" t="s">
        <v>1</v>
      </c>
      <c r="N220" s="143" t="s">
        <v>36</v>
      </c>
      <c r="O220" s="144">
        <v>0.124</v>
      </c>
      <c r="P220" s="144">
        <f t="shared" si="31"/>
        <v>17.236</v>
      </c>
      <c r="Q220" s="144">
        <v>0</v>
      </c>
      <c r="R220" s="144">
        <f t="shared" si="32"/>
        <v>0</v>
      </c>
      <c r="S220" s="144">
        <v>0</v>
      </c>
      <c r="T220" s="145">
        <f t="shared" si="33"/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146" t="s">
        <v>119</v>
      </c>
      <c r="AT220" s="146" t="s">
        <v>115</v>
      </c>
      <c r="AU220" s="146" t="s">
        <v>222</v>
      </c>
      <c r="AY220" s="14" t="s">
        <v>112</v>
      </c>
      <c r="BE220" s="147">
        <f t="shared" si="34"/>
        <v>0</v>
      </c>
      <c r="BF220" s="147">
        <f t="shared" si="35"/>
        <v>0</v>
      </c>
      <c r="BG220" s="147">
        <f t="shared" si="36"/>
        <v>0</v>
      </c>
      <c r="BH220" s="147">
        <f t="shared" si="37"/>
        <v>0</v>
      </c>
      <c r="BI220" s="147">
        <f t="shared" si="38"/>
        <v>0</v>
      </c>
      <c r="BJ220" s="14" t="s">
        <v>76</v>
      </c>
      <c r="BK220" s="147">
        <f t="shared" si="39"/>
        <v>0</v>
      </c>
      <c r="BL220" s="14" t="s">
        <v>119</v>
      </c>
      <c r="BM220" s="146" t="s">
        <v>468</v>
      </c>
    </row>
    <row r="221" spans="2:63" s="12" customFormat="1" ht="20.85" customHeight="1">
      <c r="B221" s="122"/>
      <c r="D221" s="123" t="s">
        <v>70</v>
      </c>
      <c r="E221" s="132" t="s">
        <v>443</v>
      </c>
      <c r="F221" s="132" t="s">
        <v>469</v>
      </c>
      <c r="J221" s="133">
        <f>BK221</f>
        <v>0</v>
      </c>
      <c r="L221" s="122"/>
      <c r="M221" s="126"/>
      <c r="N221" s="127"/>
      <c r="O221" s="127"/>
      <c r="P221" s="128">
        <f>SUM(P222:P227)</f>
        <v>23.73</v>
      </c>
      <c r="Q221" s="127"/>
      <c r="R221" s="128">
        <f>SUM(R222:R227)</f>
        <v>0.0742</v>
      </c>
      <c r="S221" s="127"/>
      <c r="T221" s="129">
        <f>SUM(T222:T227)</f>
        <v>0</v>
      </c>
      <c r="AR221" s="123" t="s">
        <v>76</v>
      </c>
      <c r="AT221" s="130" t="s">
        <v>70</v>
      </c>
      <c r="AU221" s="130" t="s">
        <v>78</v>
      </c>
      <c r="AY221" s="123" t="s">
        <v>112</v>
      </c>
      <c r="BK221" s="131">
        <f>SUM(BK222:BK227)</f>
        <v>0</v>
      </c>
    </row>
    <row r="222" spans="1:65" s="2" customFormat="1" ht="24.2" customHeight="1">
      <c r="A222" s="25"/>
      <c r="B222" s="134"/>
      <c r="C222" s="135" t="s">
        <v>470</v>
      </c>
      <c r="D222" s="135" t="s">
        <v>115</v>
      </c>
      <c r="E222" s="136" t="s">
        <v>471</v>
      </c>
      <c r="F222" s="137" t="s">
        <v>472</v>
      </c>
      <c r="G222" s="138" t="s">
        <v>221</v>
      </c>
      <c r="H222" s="139">
        <v>70</v>
      </c>
      <c r="I222" s="140"/>
      <c r="J222" s="140">
        <f aca="true" t="shared" si="40" ref="J222:J227">ROUND(I222*H222,2)</f>
        <v>0</v>
      </c>
      <c r="K222" s="141"/>
      <c r="L222" s="26"/>
      <c r="M222" s="142" t="s">
        <v>1</v>
      </c>
      <c r="N222" s="143" t="s">
        <v>36</v>
      </c>
      <c r="O222" s="144">
        <v>0.233</v>
      </c>
      <c r="P222" s="144">
        <f aca="true" t="shared" si="41" ref="P222:P227">O222*H222</f>
        <v>16.310000000000002</v>
      </c>
      <c r="Q222" s="144">
        <v>0</v>
      </c>
      <c r="R222" s="144">
        <f aca="true" t="shared" si="42" ref="R222:R227">Q222*H222</f>
        <v>0</v>
      </c>
      <c r="S222" s="144">
        <v>0</v>
      </c>
      <c r="T222" s="145">
        <f aca="true" t="shared" si="43" ref="T222:T227">S222*H222</f>
        <v>0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46" t="s">
        <v>119</v>
      </c>
      <c r="AT222" s="146" t="s">
        <v>115</v>
      </c>
      <c r="AU222" s="146" t="s">
        <v>222</v>
      </c>
      <c r="AY222" s="14" t="s">
        <v>112</v>
      </c>
      <c r="BE222" s="147">
        <f aca="true" t="shared" si="44" ref="BE222:BE227">IF(N222="základní",J222,0)</f>
        <v>0</v>
      </c>
      <c r="BF222" s="147">
        <f aca="true" t="shared" si="45" ref="BF222:BF227">IF(N222="snížená",J222,0)</f>
        <v>0</v>
      </c>
      <c r="BG222" s="147">
        <f aca="true" t="shared" si="46" ref="BG222:BG227">IF(N222="zákl. přenesená",J222,0)</f>
        <v>0</v>
      </c>
      <c r="BH222" s="147">
        <f aca="true" t="shared" si="47" ref="BH222:BH227">IF(N222="sníž. přenesená",J222,0)</f>
        <v>0</v>
      </c>
      <c r="BI222" s="147">
        <f aca="true" t="shared" si="48" ref="BI222:BI227">IF(N222="nulová",J222,0)</f>
        <v>0</v>
      </c>
      <c r="BJ222" s="14" t="s">
        <v>76</v>
      </c>
      <c r="BK222" s="147">
        <f aca="true" t="shared" si="49" ref="BK222:BK227">ROUND(I222*H222,2)</f>
        <v>0</v>
      </c>
      <c r="BL222" s="14" t="s">
        <v>119</v>
      </c>
      <c r="BM222" s="146" t="s">
        <v>473</v>
      </c>
    </row>
    <row r="223" spans="1:65" s="2" customFormat="1" ht="24.2" customHeight="1">
      <c r="A223" s="25"/>
      <c r="B223" s="134"/>
      <c r="C223" s="148" t="s">
        <v>474</v>
      </c>
      <c r="D223" s="148" t="s">
        <v>196</v>
      </c>
      <c r="E223" s="149" t="s">
        <v>475</v>
      </c>
      <c r="F223" s="150" t="s">
        <v>476</v>
      </c>
      <c r="G223" s="151" t="s">
        <v>221</v>
      </c>
      <c r="H223" s="152">
        <v>70</v>
      </c>
      <c r="I223" s="153"/>
      <c r="J223" s="153">
        <f t="shared" si="40"/>
        <v>0</v>
      </c>
      <c r="K223" s="154"/>
      <c r="L223" s="155"/>
      <c r="M223" s="156" t="s">
        <v>1</v>
      </c>
      <c r="N223" s="157" t="s">
        <v>36</v>
      </c>
      <c r="O223" s="144">
        <v>0</v>
      </c>
      <c r="P223" s="144">
        <f t="shared" si="41"/>
        <v>0</v>
      </c>
      <c r="Q223" s="144">
        <v>0.00106</v>
      </c>
      <c r="R223" s="144">
        <f t="shared" si="42"/>
        <v>0.0742</v>
      </c>
      <c r="S223" s="144">
        <v>0</v>
      </c>
      <c r="T223" s="145">
        <f t="shared" si="43"/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6" t="s">
        <v>147</v>
      </c>
      <c r="AT223" s="146" t="s">
        <v>196</v>
      </c>
      <c r="AU223" s="146" t="s">
        <v>222</v>
      </c>
      <c r="AY223" s="14" t="s">
        <v>112</v>
      </c>
      <c r="BE223" s="147">
        <f t="shared" si="44"/>
        <v>0</v>
      </c>
      <c r="BF223" s="147">
        <f t="shared" si="45"/>
        <v>0</v>
      </c>
      <c r="BG223" s="147">
        <f t="shared" si="46"/>
        <v>0</v>
      </c>
      <c r="BH223" s="147">
        <f t="shared" si="47"/>
        <v>0</v>
      </c>
      <c r="BI223" s="147">
        <f t="shared" si="48"/>
        <v>0</v>
      </c>
      <c r="BJ223" s="14" t="s">
        <v>76</v>
      </c>
      <c r="BK223" s="147">
        <f t="shared" si="49"/>
        <v>0</v>
      </c>
      <c r="BL223" s="14" t="s">
        <v>119</v>
      </c>
      <c r="BM223" s="146" t="s">
        <v>477</v>
      </c>
    </row>
    <row r="224" spans="1:65" s="2" customFormat="1" ht="14.45" customHeight="1">
      <c r="A224" s="25"/>
      <c r="B224" s="134"/>
      <c r="C224" s="148" t="s">
        <v>478</v>
      </c>
      <c r="D224" s="148" t="s">
        <v>196</v>
      </c>
      <c r="E224" s="149" t="s">
        <v>479</v>
      </c>
      <c r="F224" s="150" t="s">
        <v>480</v>
      </c>
      <c r="G224" s="151" t="s">
        <v>221</v>
      </c>
      <c r="H224" s="152">
        <v>70</v>
      </c>
      <c r="I224" s="153"/>
      <c r="J224" s="153">
        <f t="shared" si="40"/>
        <v>0</v>
      </c>
      <c r="K224" s="154"/>
      <c r="L224" s="155"/>
      <c r="M224" s="156" t="s">
        <v>1</v>
      </c>
      <c r="N224" s="157" t="s">
        <v>36</v>
      </c>
      <c r="O224" s="144">
        <v>0</v>
      </c>
      <c r="P224" s="144">
        <f t="shared" si="41"/>
        <v>0</v>
      </c>
      <c r="Q224" s="144">
        <v>0</v>
      </c>
      <c r="R224" s="144">
        <f t="shared" si="42"/>
        <v>0</v>
      </c>
      <c r="S224" s="144">
        <v>0</v>
      </c>
      <c r="T224" s="145">
        <f t="shared" si="43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6" t="s">
        <v>147</v>
      </c>
      <c r="AT224" s="146" t="s">
        <v>196</v>
      </c>
      <c r="AU224" s="146" t="s">
        <v>222</v>
      </c>
      <c r="AY224" s="14" t="s">
        <v>112</v>
      </c>
      <c r="BE224" s="147">
        <f t="shared" si="44"/>
        <v>0</v>
      </c>
      <c r="BF224" s="147">
        <f t="shared" si="45"/>
        <v>0</v>
      </c>
      <c r="BG224" s="147">
        <f t="shared" si="46"/>
        <v>0</v>
      </c>
      <c r="BH224" s="147">
        <f t="shared" si="47"/>
        <v>0</v>
      </c>
      <c r="BI224" s="147">
        <f t="shared" si="48"/>
        <v>0</v>
      </c>
      <c r="BJ224" s="14" t="s">
        <v>76</v>
      </c>
      <c r="BK224" s="147">
        <f t="shared" si="49"/>
        <v>0</v>
      </c>
      <c r="BL224" s="14" t="s">
        <v>119</v>
      </c>
      <c r="BM224" s="146" t="s">
        <v>481</v>
      </c>
    </row>
    <row r="225" spans="1:65" s="2" customFormat="1" ht="14.45" customHeight="1">
      <c r="A225" s="25"/>
      <c r="B225" s="134"/>
      <c r="C225" s="148" t="s">
        <v>482</v>
      </c>
      <c r="D225" s="148" t="s">
        <v>196</v>
      </c>
      <c r="E225" s="149" t="s">
        <v>483</v>
      </c>
      <c r="F225" s="150" t="s">
        <v>484</v>
      </c>
      <c r="G225" s="151" t="s">
        <v>221</v>
      </c>
      <c r="H225" s="152">
        <v>70</v>
      </c>
      <c r="I225" s="153"/>
      <c r="J225" s="153">
        <f t="shared" si="40"/>
        <v>0</v>
      </c>
      <c r="K225" s="154"/>
      <c r="L225" s="155"/>
      <c r="M225" s="156" t="s">
        <v>1</v>
      </c>
      <c r="N225" s="157" t="s">
        <v>36</v>
      </c>
      <c r="O225" s="144">
        <v>0</v>
      </c>
      <c r="P225" s="144">
        <f t="shared" si="41"/>
        <v>0</v>
      </c>
      <c r="Q225" s="144">
        <v>0</v>
      </c>
      <c r="R225" s="144">
        <f t="shared" si="42"/>
        <v>0</v>
      </c>
      <c r="S225" s="144">
        <v>0</v>
      </c>
      <c r="T225" s="145">
        <f t="shared" si="43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46" t="s">
        <v>147</v>
      </c>
      <c r="AT225" s="146" t="s">
        <v>196</v>
      </c>
      <c r="AU225" s="146" t="s">
        <v>222</v>
      </c>
      <c r="AY225" s="14" t="s">
        <v>112</v>
      </c>
      <c r="BE225" s="147">
        <f t="shared" si="44"/>
        <v>0</v>
      </c>
      <c r="BF225" s="147">
        <f t="shared" si="45"/>
        <v>0</v>
      </c>
      <c r="BG225" s="147">
        <f t="shared" si="46"/>
        <v>0</v>
      </c>
      <c r="BH225" s="147">
        <f t="shared" si="47"/>
        <v>0</v>
      </c>
      <c r="BI225" s="147">
        <f t="shared" si="48"/>
        <v>0</v>
      </c>
      <c r="BJ225" s="14" t="s">
        <v>76</v>
      </c>
      <c r="BK225" s="147">
        <f t="shared" si="49"/>
        <v>0</v>
      </c>
      <c r="BL225" s="14" t="s">
        <v>119</v>
      </c>
      <c r="BM225" s="146" t="s">
        <v>485</v>
      </c>
    </row>
    <row r="226" spans="1:65" s="2" customFormat="1" ht="24.2" customHeight="1">
      <c r="A226" s="25"/>
      <c r="B226" s="134"/>
      <c r="C226" s="135" t="s">
        <v>486</v>
      </c>
      <c r="D226" s="135" t="s">
        <v>115</v>
      </c>
      <c r="E226" s="136" t="s">
        <v>487</v>
      </c>
      <c r="F226" s="137" t="s">
        <v>488</v>
      </c>
      <c r="G226" s="138" t="s">
        <v>221</v>
      </c>
      <c r="H226" s="139">
        <v>70</v>
      </c>
      <c r="I226" s="140"/>
      <c r="J226" s="140">
        <f t="shared" si="40"/>
        <v>0</v>
      </c>
      <c r="K226" s="141"/>
      <c r="L226" s="26"/>
      <c r="M226" s="142" t="s">
        <v>1</v>
      </c>
      <c r="N226" s="143" t="s">
        <v>36</v>
      </c>
      <c r="O226" s="144">
        <v>0.062</v>
      </c>
      <c r="P226" s="144">
        <f t="shared" si="41"/>
        <v>4.34</v>
      </c>
      <c r="Q226" s="144">
        <v>0</v>
      </c>
      <c r="R226" s="144">
        <f t="shared" si="42"/>
        <v>0</v>
      </c>
      <c r="S226" s="144">
        <v>0</v>
      </c>
      <c r="T226" s="145">
        <f t="shared" si="43"/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46" t="s">
        <v>119</v>
      </c>
      <c r="AT226" s="146" t="s">
        <v>115</v>
      </c>
      <c r="AU226" s="146" t="s">
        <v>222</v>
      </c>
      <c r="AY226" s="14" t="s">
        <v>112</v>
      </c>
      <c r="BE226" s="147">
        <f t="shared" si="44"/>
        <v>0</v>
      </c>
      <c r="BF226" s="147">
        <f t="shared" si="45"/>
        <v>0</v>
      </c>
      <c r="BG226" s="147">
        <f t="shared" si="46"/>
        <v>0</v>
      </c>
      <c r="BH226" s="147">
        <f t="shared" si="47"/>
        <v>0</v>
      </c>
      <c r="BI226" s="147">
        <f t="shared" si="48"/>
        <v>0</v>
      </c>
      <c r="BJ226" s="14" t="s">
        <v>76</v>
      </c>
      <c r="BK226" s="147">
        <f t="shared" si="49"/>
        <v>0</v>
      </c>
      <c r="BL226" s="14" t="s">
        <v>119</v>
      </c>
      <c r="BM226" s="146" t="s">
        <v>489</v>
      </c>
    </row>
    <row r="227" spans="1:65" s="2" customFormat="1" ht="14.45" customHeight="1">
      <c r="A227" s="25"/>
      <c r="B227" s="134"/>
      <c r="C227" s="135" t="s">
        <v>490</v>
      </c>
      <c r="D227" s="135" t="s">
        <v>115</v>
      </c>
      <c r="E227" s="136" t="s">
        <v>491</v>
      </c>
      <c r="F227" s="137" t="s">
        <v>492</v>
      </c>
      <c r="G227" s="138" t="s">
        <v>221</v>
      </c>
      <c r="H227" s="139">
        <v>70</v>
      </c>
      <c r="I227" s="140"/>
      <c r="J227" s="140">
        <f t="shared" si="40"/>
        <v>0</v>
      </c>
      <c r="K227" s="141"/>
      <c r="L227" s="26"/>
      <c r="M227" s="142" t="s">
        <v>1</v>
      </c>
      <c r="N227" s="143" t="s">
        <v>36</v>
      </c>
      <c r="O227" s="144">
        <v>0.044</v>
      </c>
      <c r="P227" s="144">
        <f t="shared" si="41"/>
        <v>3.0799999999999996</v>
      </c>
      <c r="Q227" s="144">
        <v>0</v>
      </c>
      <c r="R227" s="144">
        <f t="shared" si="42"/>
        <v>0</v>
      </c>
      <c r="S227" s="144">
        <v>0</v>
      </c>
      <c r="T227" s="145">
        <f t="shared" si="43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46" t="s">
        <v>119</v>
      </c>
      <c r="AT227" s="146" t="s">
        <v>115</v>
      </c>
      <c r="AU227" s="146" t="s">
        <v>222</v>
      </c>
      <c r="AY227" s="14" t="s">
        <v>112</v>
      </c>
      <c r="BE227" s="147">
        <f t="shared" si="44"/>
        <v>0</v>
      </c>
      <c r="BF227" s="147">
        <f t="shared" si="45"/>
        <v>0</v>
      </c>
      <c r="BG227" s="147">
        <f t="shared" si="46"/>
        <v>0</v>
      </c>
      <c r="BH227" s="147">
        <f t="shared" si="47"/>
        <v>0</v>
      </c>
      <c r="BI227" s="147">
        <f t="shared" si="48"/>
        <v>0</v>
      </c>
      <c r="BJ227" s="14" t="s">
        <v>76</v>
      </c>
      <c r="BK227" s="147">
        <f t="shared" si="49"/>
        <v>0</v>
      </c>
      <c r="BL227" s="14" t="s">
        <v>119</v>
      </c>
      <c r="BM227" s="146" t="s">
        <v>493</v>
      </c>
    </row>
    <row r="228" spans="2:63" s="12" customFormat="1" ht="22.9" customHeight="1">
      <c r="B228" s="122"/>
      <c r="D228" s="123" t="s">
        <v>70</v>
      </c>
      <c r="E228" s="132" t="s">
        <v>461</v>
      </c>
      <c r="F228" s="132" t="s">
        <v>494</v>
      </c>
      <c r="J228" s="133">
        <f>BK228</f>
        <v>0</v>
      </c>
      <c r="L228" s="122"/>
      <c r="M228" s="126"/>
      <c r="N228" s="127"/>
      <c r="O228" s="127"/>
      <c r="P228" s="128">
        <f>SUM(P229:P232)</f>
        <v>74</v>
      </c>
      <c r="Q228" s="127"/>
      <c r="R228" s="128">
        <f>SUM(R229:R232)</f>
        <v>0</v>
      </c>
      <c r="S228" s="127"/>
      <c r="T228" s="129">
        <f>SUM(T229:T232)</f>
        <v>0</v>
      </c>
      <c r="AR228" s="123" t="s">
        <v>76</v>
      </c>
      <c r="AT228" s="130" t="s">
        <v>70</v>
      </c>
      <c r="AU228" s="130" t="s">
        <v>76</v>
      </c>
      <c r="AY228" s="123" t="s">
        <v>112</v>
      </c>
      <c r="BK228" s="131">
        <f>SUM(BK229:BK232)</f>
        <v>0</v>
      </c>
    </row>
    <row r="229" spans="1:65" s="2" customFormat="1" ht="24.2" customHeight="1">
      <c r="A229" s="25"/>
      <c r="B229" s="134"/>
      <c r="C229" s="135" t="s">
        <v>495</v>
      </c>
      <c r="D229" s="135" t="s">
        <v>115</v>
      </c>
      <c r="E229" s="136" t="s">
        <v>496</v>
      </c>
      <c r="F229" s="137" t="s">
        <v>497</v>
      </c>
      <c r="G229" s="138" t="s">
        <v>185</v>
      </c>
      <c r="H229" s="139">
        <v>50</v>
      </c>
      <c r="I229" s="140"/>
      <c r="J229" s="140">
        <f>ROUND(I229*H229,2)</f>
        <v>0</v>
      </c>
      <c r="K229" s="141"/>
      <c r="L229" s="26"/>
      <c r="M229" s="142" t="s">
        <v>1</v>
      </c>
      <c r="N229" s="143" t="s">
        <v>36</v>
      </c>
      <c r="O229" s="144">
        <v>1.48</v>
      </c>
      <c r="P229" s="144">
        <f>O229*H229</f>
        <v>74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46" t="s">
        <v>119</v>
      </c>
      <c r="AT229" s="146" t="s">
        <v>115</v>
      </c>
      <c r="AU229" s="146" t="s">
        <v>78</v>
      </c>
      <c r="AY229" s="14" t="s">
        <v>112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4" t="s">
        <v>76</v>
      </c>
      <c r="BK229" s="147">
        <f>ROUND(I229*H229,2)</f>
        <v>0</v>
      </c>
      <c r="BL229" s="14" t="s">
        <v>119</v>
      </c>
      <c r="BM229" s="146" t="s">
        <v>498</v>
      </c>
    </row>
    <row r="230" spans="1:65" s="2" customFormat="1" ht="14.45" customHeight="1">
      <c r="A230" s="25"/>
      <c r="B230" s="134"/>
      <c r="C230" s="135" t="s">
        <v>499</v>
      </c>
      <c r="D230" s="135" t="s">
        <v>115</v>
      </c>
      <c r="E230" s="136" t="s">
        <v>500</v>
      </c>
      <c r="F230" s="137" t="s">
        <v>501</v>
      </c>
      <c r="G230" s="138" t="s">
        <v>276</v>
      </c>
      <c r="H230" s="139">
        <v>1</v>
      </c>
      <c r="I230" s="140"/>
      <c r="J230" s="140">
        <f>ROUND(I230*H230,2)</f>
        <v>0</v>
      </c>
      <c r="K230" s="141"/>
      <c r="L230" s="26"/>
      <c r="M230" s="142" t="s">
        <v>1</v>
      </c>
      <c r="N230" s="143" t="s">
        <v>36</v>
      </c>
      <c r="O230" s="144">
        <v>0</v>
      </c>
      <c r="P230" s="144">
        <f>O230*H230</f>
        <v>0</v>
      </c>
      <c r="Q230" s="144">
        <v>0</v>
      </c>
      <c r="R230" s="144">
        <f>Q230*H230</f>
        <v>0</v>
      </c>
      <c r="S230" s="144">
        <v>0</v>
      </c>
      <c r="T230" s="145">
        <f>S230*H230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6" t="s">
        <v>119</v>
      </c>
      <c r="AT230" s="146" t="s">
        <v>115</v>
      </c>
      <c r="AU230" s="146" t="s">
        <v>78</v>
      </c>
      <c r="AY230" s="14" t="s">
        <v>112</v>
      </c>
      <c r="BE230" s="147">
        <f>IF(N230="základní",J230,0)</f>
        <v>0</v>
      </c>
      <c r="BF230" s="147">
        <f>IF(N230="snížená",J230,0)</f>
        <v>0</v>
      </c>
      <c r="BG230" s="147">
        <f>IF(N230="zákl. přenesená",J230,0)</f>
        <v>0</v>
      </c>
      <c r="BH230" s="147">
        <f>IF(N230="sníž. přenesená",J230,0)</f>
        <v>0</v>
      </c>
      <c r="BI230" s="147">
        <f>IF(N230="nulová",J230,0)</f>
        <v>0</v>
      </c>
      <c r="BJ230" s="14" t="s">
        <v>76</v>
      </c>
      <c r="BK230" s="147">
        <f>ROUND(I230*H230,2)</f>
        <v>0</v>
      </c>
      <c r="BL230" s="14" t="s">
        <v>119</v>
      </c>
      <c r="BM230" s="146" t="s">
        <v>502</v>
      </c>
    </row>
    <row r="231" spans="1:65" s="2" customFormat="1" ht="14.45" customHeight="1">
      <c r="A231" s="25"/>
      <c r="B231" s="134"/>
      <c r="C231" s="135" t="s">
        <v>503</v>
      </c>
      <c r="D231" s="135" t="s">
        <v>115</v>
      </c>
      <c r="E231" s="136" t="s">
        <v>504</v>
      </c>
      <c r="F231" s="137" t="s">
        <v>505</v>
      </c>
      <c r="G231" s="138" t="s">
        <v>276</v>
      </c>
      <c r="H231" s="139">
        <v>1</v>
      </c>
      <c r="I231" s="140"/>
      <c r="J231" s="140">
        <f>ROUND(I231*H231,2)</f>
        <v>0</v>
      </c>
      <c r="K231" s="141"/>
      <c r="L231" s="26"/>
      <c r="M231" s="142" t="s">
        <v>1</v>
      </c>
      <c r="N231" s="143" t="s">
        <v>36</v>
      </c>
      <c r="O231" s="144">
        <v>0</v>
      </c>
      <c r="P231" s="144">
        <f>O231*H231</f>
        <v>0</v>
      </c>
      <c r="Q231" s="144">
        <v>0</v>
      </c>
      <c r="R231" s="144">
        <f>Q231*H231</f>
        <v>0</v>
      </c>
      <c r="S231" s="144">
        <v>0</v>
      </c>
      <c r="T231" s="145">
        <f>S231*H231</f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46" t="s">
        <v>119</v>
      </c>
      <c r="AT231" s="146" t="s">
        <v>115</v>
      </c>
      <c r="AU231" s="146" t="s">
        <v>78</v>
      </c>
      <c r="AY231" s="14" t="s">
        <v>112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4" t="s">
        <v>76</v>
      </c>
      <c r="BK231" s="147">
        <f>ROUND(I231*H231,2)</f>
        <v>0</v>
      </c>
      <c r="BL231" s="14" t="s">
        <v>119</v>
      </c>
      <c r="BM231" s="146" t="s">
        <v>506</v>
      </c>
    </row>
    <row r="232" spans="1:65" s="2" customFormat="1" ht="14.45" customHeight="1">
      <c r="A232" s="25"/>
      <c r="B232" s="134"/>
      <c r="C232" s="135" t="s">
        <v>507</v>
      </c>
      <c r="D232" s="135" t="s">
        <v>115</v>
      </c>
      <c r="E232" s="136" t="s">
        <v>508</v>
      </c>
      <c r="F232" s="137" t="s">
        <v>509</v>
      </c>
      <c r="G232" s="138" t="s">
        <v>276</v>
      </c>
      <c r="H232" s="139">
        <v>1</v>
      </c>
      <c r="I232" s="140"/>
      <c r="J232" s="140">
        <f>ROUND(I232*H232,2)</f>
        <v>0</v>
      </c>
      <c r="K232" s="141"/>
      <c r="L232" s="26"/>
      <c r="M232" s="158" t="s">
        <v>1</v>
      </c>
      <c r="N232" s="159" t="s">
        <v>36</v>
      </c>
      <c r="O232" s="160">
        <v>0</v>
      </c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6" t="s">
        <v>119</v>
      </c>
      <c r="AT232" s="146" t="s">
        <v>115</v>
      </c>
      <c r="AU232" s="146" t="s">
        <v>78</v>
      </c>
      <c r="AY232" s="14" t="s">
        <v>112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4" t="s">
        <v>76</v>
      </c>
      <c r="BK232" s="147">
        <f>ROUND(I232*H232,2)</f>
        <v>0</v>
      </c>
      <c r="BL232" s="14" t="s">
        <v>119</v>
      </c>
      <c r="BM232" s="146" t="s">
        <v>510</v>
      </c>
    </row>
    <row r="233" spans="1:31" s="2" customFormat="1" ht="6.95" customHeight="1">
      <c r="A233" s="25"/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26"/>
      <c r="M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</row>
  </sheetData>
  <autoFilter ref="C123:K232"/>
  <mergeCells count="7">
    <mergeCell ref="L2:V2"/>
    <mergeCell ref="E7:H8"/>
    <mergeCell ref="E16:H16"/>
    <mergeCell ref="E25:H25"/>
    <mergeCell ref="E85:H85"/>
    <mergeCell ref="E116:H116"/>
    <mergeCell ref="E9:H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Uživatel systému Windows</cp:lastModifiedBy>
  <dcterms:created xsi:type="dcterms:W3CDTF">2021-04-21T07:31:48Z</dcterms:created>
  <dcterms:modified xsi:type="dcterms:W3CDTF">2021-04-21T13:24:27Z</dcterms:modified>
  <cp:category/>
  <cp:version/>
  <cp:contentType/>
  <cp:contentStatus/>
</cp:coreProperties>
</file>