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890" windowHeight="11070" activeTab="0"/>
  </bookViews>
  <sheets>
    <sheet name="Rekapitulace" sheetId="5" r:id="rId1"/>
    <sheet name="ZL fasáda, okna, stěny" sheetId="1" r:id="rId2"/>
    <sheet name="ZL podlahy" sheetId="2" r:id="rId3"/>
    <sheet name="ZL střecha" sheetId="3" r:id="rId4"/>
    <sheet name="ZL zpevěné plochy" sheetId="4" r:id="rId5"/>
    <sheet name="ZL zadní stěna" sheetId="6" r:id="rId6"/>
  </sheets>
  <definedNames>
    <definedName name="vorn_sum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<sst xmlns="http://schemas.openxmlformats.org/spreadsheetml/2006/main" count="957" uniqueCount="477">
  <si>
    <t>Název stavby:</t>
  </si>
  <si>
    <t>Zázemí atletického oválu</t>
  </si>
  <si>
    <t>Doba výstavby:</t>
  </si>
  <si>
    <t/>
  </si>
  <si>
    <t>Objednatel:</t>
  </si>
  <si>
    <t>Město Benešov</t>
  </si>
  <si>
    <t>Druh stavby:</t>
  </si>
  <si>
    <t>Novostavba objektu</t>
  </si>
  <si>
    <t>Začátek výstavby:</t>
  </si>
  <si>
    <t>Projektant:</t>
  </si>
  <si>
    <t>Ing.arch Martin Kraus, atelier a-detail</t>
  </si>
  <si>
    <t>Lokalita:</t>
  </si>
  <si>
    <t>Hráského 1913, 256 01 Benešov</t>
  </si>
  <si>
    <t>Konec výstavby:</t>
  </si>
  <si>
    <t>Zhotovitel:</t>
  </si>
  <si>
    <t>SLÁDEK GROUP, a.s.</t>
  </si>
  <si>
    <t>JKSO:</t>
  </si>
  <si>
    <t>8015 - Budovy pro tělovýchovu</t>
  </si>
  <si>
    <t>Zpracováno dne:</t>
  </si>
  <si>
    <t>Zpracoval:</t>
  </si>
  <si>
    <t> 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</si>
  <si>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</si>
  <si>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</si>
  <si>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</si>
  <si>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</si>
  <si>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</si>
  <si>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</si>
  <si>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</si>
  <si>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</si>
  <si>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</si>
  <si>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Rozměry</t>
  </si>
  <si>
    <t>(Kč)</t>
  </si>
  <si>
    <t>Celkem</t>
  </si>
  <si>
    <t>Jednot.</t>
  </si>
  <si>
    <t>m2</t>
  </si>
  <si>
    <t>t</t>
  </si>
  <si>
    <t>m</t>
  </si>
  <si>
    <t>soub</t>
  </si>
  <si>
    <t>998</t>
  </si>
  <si>
    <t>Přesun hmot pro HSV</t>
  </si>
  <si>
    <t>141</t>
  </si>
  <si>
    <t>998012021R00</t>
  </si>
  <si>
    <t>Přesun hmot pro budovy monolitické výšky do 6 m</t>
  </si>
  <si>
    <t>767</t>
  </si>
  <si>
    <t>Konstrukce doplňkové stavební (zámečnické)</t>
  </si>
  <si>
    <t>323</t>
  </si>
  <si>
    <t>998767102R00</t>
  </si>
  <si>
    <t>Přesun hmot pro zámečnické konstr., výšky do 12 m</t>
  </si>
  <si>
    <t>783</t>
  </si>
  <si>
    <t>Nátěry</t>
  </si>
  <si>
    <t>ZRN</t>
  </si>
  <si>
    <t>62</t>
  </si>
  <si>
    <t>Úprava povrchů vnější</t>
  </si>
  <si>
    <t>90</t>
  </si>
  <si>
    <t>622311137RT5</t>
  </si>
  <si>
    <t>Zateplovací systém EPS 100 F tl. 200 mm s omítkou</t>
  </si>
  <si>
    <t>90a</t>
  </si>
  <si>
    <t>90b</t>
  </si>
  <si>
    <t>90c</t>
  </si>
  <si>
    <t>90d</t>
  </si>
  <si>
    <t>Zateplovací systém EPS 150 tl. 80 mm s omítkou</t>
  </si>
  <si>
    <t>622391508</t>
  </si>
  <si>
    <t>Zateplovací systém Perimetr tl. 80 mm s omítkou</t>
  </si>
  <si>
    <t>Zateplovací systém XPS tl. 180 mm s omítkou</t>
  </si>
  <si>
    <t>Zateplovací systém miner. vlna tl. 180 mm (kotv. na desky DHF, difuzně otevř. lepidlo, dilatace) s omítkou</t>
  </si>
  <si>
    <t>713</t>
  </si>
  <si>
    <t>Izolace tepelné</t>
  </si>
  <si>
    <t>174</t>
  </si>
  <si>
    <t>713131121R00</t>
  </si>
  <si>
    <t>Izolace tepelná stěn přichycením drátem</t>
  </si>
  <si>
    <t>175</t>
  </si>
  <si>
    <t>63151374.A</t>
  </si>
  <si>
    <t>Deska z minerální plsti ORSIK tl. 1200x600x100 mm</t>
  </si>
  <si>
    <t>176</t>
  </si>
  <si>
    <t>63151375.A</t>
  </si>
  <si>
    <t>Deska z minerální plsti ORSIK tl. 1200x600x120 mm</t>
  </si>
  <si>
    <t>178</t>
  </si>
  <si>
    <t>713135112RS2</t>
  </si>
  <si>
    <t>Montáž difúzní fólie na stěny, s přelepením spojů, včetně dodávky fólie</t>
  </si>
  <si>
    <t>290</t>
  </si>
  <si>
    <t>767427199IK</t>
  </si>
  <si>
    <t>Provětr.fasáda, nerez vruty, latě modřínové fasádní, včetně systémových prvků</t>
  </si>
  <si>
    <t>358</t>
  </si>
  <si>
    <t>783124789IK</t>
  </si>
  <si>
    <t>Hydofobizační, paropropustný nátěr soklové části ETICS</t>
  </si>
  <si>
    <t>287</t>
  </si>
  <si>
    <t>767427111R00</t>
  </si>
  <si>
    <t>Provětr.fasáda, nýty, desky cementovláknité, včetně systémových prvků</t>
  </si>
  <si>
    <t>288</t>
  </si>
  <si>
    <t>767427112R00</t>
  </si>
  <si>
    <t>Ostění a nadpraží,fasáda z cementovláknité. des.,nýty,do hl.250mm</t>
  </si>
  <si>
    <t>290a</t>
  </si>
  <si>
    <t>767427199a</t>
  </si>
  <si>
    <t>Provětr.fasáda, nerez vruty, latě modřínové fasádní - změna provedení detailů (obklady sloupů)</t>
  </si>
  <si>
    <t>184</t>
  </si>
  <si>
    <t>998713102R00</t>
  </si>
  <si>
    <t>Přesun hmot pro izolace tepelné, výšky do 12 m</t>
  </si>
  <si>
    <t>90e</t>
  </si>
  <si>
    <t>622392018a</t>
  </si>
  <si>
    <t>Zateplovací systém miner. vlna tl. 180 mm (kotv. na desky DHF, difuzně otevř. lepidlo, pancéřová perlinka) s omítkou</t>
  </si>
  <si>
    <t>766</t>
  </si>
  <si>
    <t>Konstrukce truhlářské</t>
  </si>
  <si>
    <t>Okno O1 vč. parap. - odpočet</t>
  </si>
  <si>
    <t>ks</t>
  </si>
  <si>
    <t>286</t>
  </si>
  <si>
    <t>998766101R00</t>
  </si>
  <si>
    <t>Přesun hmot pro truhlářské konstr., výšky do 6 m</t>
  </si>
  <si>
    <t>76668999</t>
  </si>
  <si>
    <t>276a</t>
  </si>
  <si>
    <t>ZL podlahy, obklady</t>
  </si>
  <si>
    <t>58</t>
  </si>
  <si>
    <t>Kryty pozemních komunikací, letišť a ploch z betonu a ostatních hmot</t>
  </si>
  <si>
    <t>80</t>
  </si>
  <si>
    <t>589151004RT3</t>
  </si>
  <si>
    <t>Kryt sportovních ploch, umělý pryžový povrch tl.15 mm</t>
  </si>
  <si>
    <t>81</t>
  </si>
  <si>
    <t>589651101R00</t>
  </si>
  <si>
    <t>Penetrace pro sportovní povrchy</t>
  </si>
  <si>
    <t>81a</t>
  </si>
  <si>
    <t>Soklový profil</t>
  </si>
  <si>
    <t>63</t>
  </si>
  <si>
    <t>Podlahy a podlahové konstrukce</t>
  </si>
  <si>
    <t>97a</t>
  </si>
  <si>
    <t>Kontrolní prostor v podlaze 1.P.P.</t>
  </si>
  <si>
    <t>711</t>
  </si>
  <si>
    <t>Izolace proti vodě</t>
  </si>
  <si>
    <t>152a</t>
  </si>
  <si>
    <t>Izolace proti vlhkosti na vodorovné ploše za studena těsnicí hmotou, včetně koutové pásky</t>
  </si>
  <si>
    <t>152b</t>
  </si>
  <si>
    <t>Izolace proti vlhkosti na svislé ploše za studena těsnicí hmotou</t>
  </si>
  <si>
    <t>153</t>
  </si>
  <si>
    <t>998711101R00</t>
  </si>
  <si>
    <t>Přesun hmot pro izolace proti vodě, výšky do 6 m</t>
  </si>
  <si>
    <t>312</t>
  </si>
  <si>
    <t>767169ZV.08IK</t>
  </si>
  <si>
    <t>Rámeček pro obklad schod.stupňů, 300+1500+300 mm</t>
  </si>
  <si>
    <t>kus</t>
  </si>
  <si>
    <t>771</t>
  </si>
  <si>
    <t>Podlahy z dlaždic</t>
  </si>
  <si>
    <t>324</t>
  </si>
  <si>
    <t>771101115R00</t>
  </si>
  <si>
    <t>Vyrovnání podkladů samonivel. hmotou tl. do 5 mm</t>
  </si>
  <si>
    <t>325</t>
  </si>
  <si>
    <t>771101210R00</t>
  </si>
  <si>
    <t>Penetrace podkladu pod dlažby</t>
  </si>
  <si>
    <t>326</t>
  </si>
  <si>
    <t>771575118R00</t>
  </si>
  <si>
    <t>Montáž podlah keram.,hladké, tmel</t>
  </si>
  <si>
    <t>326a</t>
  </si>
  <si>
    <t>771274123</t>
  </si>
  <si>
    <t>Montáž obkladů stupnic z dlaždic keramických lepidlo, š. do 300 mm</t>
  </si>
  <si>
    <t>326b</t>
  </si>
  <si>
    <t>771274242</t>
  </si>
  <si>
    <t>Montáž obkladů podstupnic z dlaždic keramických lepidlo, v. do 200 mm</t>
  </si>
  <si>
    <t>327</t>
  </si>
  <si>
    <t>771578011R00</t>
  </si>
  <si>
    <t>Spára podlaha - stěna, silikonem</t>
  </si>
  <si>
    <t>328</t>
  </si>
  <si>
    <t>771579793R00</t>
  </si>
  <si>
    <t>Příplatek za spárovací hmotu - plošně,keram.dlažba</t>
  </si>
  <si>
    <t>329</t>
  </si>
  <si>
    <t>59764209IK</t>
  </si>
  <si>
    <t>Dlažba slinutá, neglazovaná, rozměr 400/800/10 mm, barva černá matná jemně zrnitá, rektifikovatelná, protiskluzová R10/B, probarv. střep</t>
  </si>
  <si>
    <t>329a</t>
  </si>
  <si>
    <t>59764209a</t>
  </si>
  <si>
    <t>Dlažba keramická 60x60</t>
  </si>
  <si>
    <t>329b</t>
  </si>
  <si>
    <t>59764209b</t>
  </si>
  <si>
    <t>Dlažba keramická 45x45</t>
  </si>
  <si>
    <t>329c</t>
  </si>
  <si>
    <t>59764209c</t>
  </si>
  <si>
    <t>Schodovka keramická 30x120</t>
  </si>
  <si>
    <t>329d</t>
  </si>
  <si>
    <t>59764209d</t>
  </si>
  <si>
    <t>Schodovka keramická 30x60</t>
  </si>
  <si>
    <t>330</t>
  </si>
  <si>
    <t>771475014R00</t>
  </si>
  <si>
    <t>Obklad soklíků keram.rovných, tmel,výška 10 cm</t>
  </si>
  <si>
    <t>331</t>
  </si>
  <si>
    <t>771445034R00</t>
  </si>
  <si>
    <t>Obklad soklíků hutných,schod.stupň.,tmel, v.100 mm</t>
  </si>
  <si>
    <t>332</t>
  </si>
  <si>
    <t>59247433</t>
  </si>
  <si>
    <t>Sokl pásek S-A 200/400 mm - teraco bílý</t>
  </si>
  <si>
    <t>332a</t>
  </si>
  <si>
    <t>59764410a</t>
  </si>
  <si>
    <t>Sokl keramický</t>
  </si>
  <si>
    <t>333</t>
  </si>
  <si>
    <t>998771101R00</t>
  </si>
  <si>
    <t>Přesun hmot pro podlahy z dlaždic, výšky do 6 m</t>
  </si>
  <si>
    <t>772</t>
  </si>
  <si>
    <t>Podlahy z přírodního a konglomerovaného kamene</t>
  </si>
  <si>
    <t>334</t>
  </si>
  <si>
    <t>772211303R00</t>
  </si>
  <si>
    <t>Obklad stupňů,kamen měkký,stup.deskami tl.4 a 5 cm</t>
  </si>
  <si>
    <t>335</t>
  </si>
  <si>
    <t>772211413R00</t>
  </si>
  <si>
    <t>Obklad stupňů,kamen měkký,podstup.deskami tl.3 cm</t>
  </si>
  <si>
    <t>336</t>
  </si>
  <si>
    <t>58382180</t>
  </si>
  <si>
    <t>Deska obkladová teracová  1500/167 mm tl. 3, schodišťový podstupeň</t>
  </si>
  <si>
    <t>337</t>
  </si>
  <si>
    <t>58382185</t>
  </si>
  <si>
    <t>Deska obkladová teracová 1500/300 mm  tl. 4, schodišťový stupeň</t>
  </si>
  <si>
    <t>338</t>
  </si>
  <si>
    <t>998772101R00</t>
  </si>
  <si>
    <t>Přesun hmot pro dlažby z kamene, výšky do 6 m</t>
  </si>
  <si>
    <t>776</t>
  </si>
  <si>
    <t>Podlahy povlakové</t>
  </si>
  <si>
    <t>342</t>
  </si>
  <si>
    <t>776211309IK</t>
  </si>
  <si>
    <t>Obklad stupňů, dlaždice z pryžového granulátu, stupnice</t>
  </si>
  <si>
    <t>343</t>
  </si>
  <si>
    <t>58382199IK</t>
  </si>
  <si>
    <t>Dlažba z pryžového granulátu, schodišťový stupeň 2,5 cm</t>
  </si>
  <si>
    <t>350</t>
  </si>
  <si>
    <t>998776101R00</t>
  </si>
  <si>
    <t>Přesun hmot pro podlahy povlakové, výšky do 6 m</t>
  </si>
  <si>
    <t>781</t>
  </si>
  <si>
    <t>Obklady (keramické)</t>
  </si>
  <si>
    <t>351</t>
  </si>
  <si>
    <t>781101210R00</t>
  </si>
  <si>
    <t>Penetrace podkladu pod obklady</t>
  </si>
  <si>
    <t>352</t>
  </si>
  <si>
    <t>781475120R00</t>
  </si>
  <si>
    <t>Obklad vnitřní stěn keramický, do tmele, 30x60 cm</t>
  </si>
  <si>
    <t>352a</t>
  </si>
  <si>
    <t>Obklad vnitřní stěn keramický, do tmele, 20x40 cm</t>
  </si>
  <si>
    <t>353</t>
  </si>
  <si>
    <t>597813746</t>
  </si>
  <si>
    <t>Obkládačka 30x60 šedá mat</t>
  </si>
  <si>
    <t>353a</t>
  </si>
  <si>
    <t>597813746a</t>
  </si>
  <si>
    <t>Obklad keram. 20x40 bílý lesk</t>
  </si>
  <si>
    <t>353b</t>
  </si>
  <si>
    <t>597813746b</t>
  </si>
  <si>
    <t>Obklad keram. 20x40 šedý lesk</t>
  </si>
  <si>
    <t>354</t>
  </si>
  <si>
    <t>781479705R00</t>
  </si>
  <si>
    <t>Přípl.za spárovací hmotu-plošně,keram.vnitř.obklad</t>
  </si>
  <si>
    <t>355</t>
  </si>
  <si>
    <t>998781101R00</t>
  </si>
  <si>
    <t>Přesun hmot pro obklady keramické, výšky do 6 m</t>
  </si>
  <si>
    <t>ZL střecha</t>
  </si>
  <si>
    <t>102</t>
  </si>
  <si>
    <t>632922953RT5</t>
  </si>
  <si>
    <t>Kladení dlaždic 50x50 cm na stavitel. terče plast., výškově stavitelné podstavce 151-191 mm</t>
  </si>
  <si>
    <t>102a</t>
  </si>
  <si>
    <t>632922953RT9</t>
  </si>
  <si>
    <t>Příplatek za terče v. 170-350 mm</t>
  </si>
  <si>
    <t>95</t>
  </si>
  <si>
    <t>Různé dokončovací konstrukce a práce na pozemních stavbách</t>
  </si>
  <si>
    <t>119</t>
  </si>
  <si>
    <t>953951199IK</t>
  </si>
  <si>
    <t>Záchytný systém střechy, kotevní body s permanentním nerezovým lanem</t>
  </si>
  <si>
    <t>712</t>
  </si>
  <si>
    <t>Izolace střech (živičné krytiny)</t>
  </si>
  <si>
    <t>159</t>
  </si>
  <si>
    <t>712800030RAA</t>
  </si>
  <si>
    <t>Zelená střecha, extenzívní zeleň, substráty do tl. 10 cm s kondicionerem</t>
  </si>
  <si>
    <t>161</t>
  </si>
  <si>
    <t>998712101R00</t>
  </si>
  <si>
    <t>Přesun hmot pro povlakové krytiny, výšky do 6 m</t>
  </si>
  <si>
    <t>169</t>
  </si>
  <si>
    <t>28375704</t>
  </si>
  <si>
    <t>Deska izolační stabilizov. EPS 100  1000 x 500 mm</t>
  </si>
  <si>
    <t>m3</t>
  </si>
  <si>
    <t>764</t>
  </si>
  <si>
    <t>Konstrukce klempířské</t>
  </si>
  <si>
    <t>208</t>
  </si>
  <si>
    <t>764232480R00</t>
  </si>
  <si>
    <t>Lemování Ti Zn zdí, krycí pl.2 díly, TK, rš 900 mm</t>
  </si>
  <si>
    <t>208a</t>
  </si>
  <si>
    <t>Oplechování horních ploch a nadezdívek z Pz plechu rš přes 800 mm</t>
  </si>
  <si>
    <t>209</t>
  </si>
  <si>
    <t>764430220R00</t>
  </si>
  <si>
    <t>Oplechování zdí z Pz plechu, rš 330 mm, poplastovaný plech</t>
  </si>
  <si>
    <t>209a</t>
  </si>
  <si>
    <t>Oplechování horních ploch a nadezdívek z Pz plechu rš 330 mm</t>
  </si>
  <si>
    <t>210</t>
  </si>
  <si>
    <t>764392280R00</t>
  </si>
  <si>
    <t>Úžlabí z Pz plechu, rš 1000 mm, poplastovaný plech</t>
  </si>
  <si>
    <t>210a</t>
  </si>
  <si>
    <t>Oplechování úžlabí z Pz plechu rš 1000 mm</t>
  </si>
  <si>
    <t>211</t>
  </si>
  <si>
    <t>764222420R00</t>
  </si>
  <si>
    <t>Oplechování okapů Ti Zn, tvrdá krytina, rš 330 mm</t>
  </si>
  <si>
    <t>211a</t>
  </si>
  <si>
    <t>Oplechování rovné okapové hrany z Pz plechu rš 330 mm</t>
  </si>
  <si>
    <t>212</t>
  </si>
  <si>
    <t>764410350R00</t>
  </si>
  <si>
    <t>Oplechování parapetů včetně rohů Al, rš 330 mm</t>
  </si>
  <si>
    <t>212a</t>
  </si>
  <si>
    <t>Oplechování parapetů rovných z Pz plechu rš 330 mm</t>
  </si>
  <si>
    <t>213</t>
  </si>
  <si>
    <t>764410330R00</t>
  </si>
  <si>
    <t>Oplechování parapetů včetně rohů Al, rš 200 mm</t>
  </si>
  <si>
    <t>213a</t>
  </si>
  <si>
    <t>Oplechování parapetů rovných z Pz plechu rš 200 mm</t>
  </si>
  <si>
    <t>214</t>
  </si>
  <si>
    <t>764391210R00</t>
  </si>
  <si>
    <t>Závětrná lišta z Pz plechu, rš 250 mm, poplastovaný plech</t>
  </si>
  <si>
    <t>214a</t>
  </si>
  <si>
    <t>Oplechování štítu závětrnou lištou z Pz plechu rš 250 mm</t>
  </si>
  <si>
    <t>215</t>
  </si>
  <si>
    <t>764325220R00</t>
  </si>
  <si>
    <t>Oplechování Pz okapů, ŽK, segm.do 0,5 m, rš 250 mm, poplastovaný plech</t>
  </si>
  <si>
    <t>215a</t>
  </si>
  <si>
    <t>Oplechování okapové hrany segment. z Pz plechu rš 250 mm</t>
  </si>
  <si>
    <t>216</t>
  </si>
  <si>
    <t>764531670R00</t>
  </si>
  <si>
    <t>Oplech.zdí, tl.0,7 mm,rš.1000,lepením</t>
  </si>
  <si>
    <t>216a</t>
  </si>
  <si>
    <t>217</t>
  </si>
  <si>
    <t>764531640R00</t>
  </si>
  <si>
    <t>Oplechování zdí, rš. 500, lepením</t>
  </si>
  <si>
    <t>218</t>
  </si>
  <si>
    <t>764298611R00</t>
  </si>
  <si>
    <t>Obvodové lemování střechy TiZn RHEINZINK</t>
  </si>
  <si>
    <t>218a</t>
  </si>
  <si>
    <t>219</t>
  </si>
  <si>
    <t>764323220R00</t>
  </si>
  <si>
    <t>Oplechování okapů Pz, rš 250 mm, poplastovaný plech</t>
  </si>
  <si>
    <t>219a</t>
  </si>
  <si>
    <t>Oplechování rovné okapové hrany z Pz plechu rš 250 mm</t>
  </si>
  <si>
    <t>220</t>
  </si>
  <si>
    <t>998764102R00</t>
  </si>
  <si>
    <t>Přesun hmot pro klempířské konstr., výšky do 12 m</t>
  </si>
  <si>
    <t>311</t>
  </si>
  <si>
    <t>767169ZV.07IK</t>
  </si>
  <si>
    <t>Ocelové zábradlí trubkové schodiště a atiky, povrchová úprava pozink, otevír.branka, včetně kotevních prvků - prodloužení</t>
  </si>
  <si>
    <t>358a</t>
  </si>
  <si>
    <t>783499203</t>
  </si>
  <si>
    <t>Nátěr klempířských prvků silnovrstvý Brillux MP229</t>
  </si>
  <si>
    <t>ZL zpevněné plochy</t>
  </si>
  <si>
    <t>27</t>
  </si>
  <si>
    <t>Základy</t>
  </si>
  <si>
    <t>20</t>
  </si>
  <si>
    <t>274272140RT4</t>
  </si>
  <si>
    <t>Zdivo základové z bednicích tvárnic, tl. 30 cm, výplň tvárnic betonem C 20/25</t>
  </si>
  <si>
    <t>56</t>
  </si>
  <si>
    <t>Podkladní vrstvy komunikací, letišť a ploch</t>
  </si>
  <si>
    <t>78</t>
  </si>
  <si>
    <t>564851111R00</t>
  </si>
  <si>
    <t>Podklad ze štěrkodrti po zhutnění tloušťky 15 cm</t>
  </si>
  <si>
    <t>79</t>
  </si>
  <si>
    <t>564201111R00</t>
  </si>
  <si>
    <t>Podklad ze štěrkopísku po zhutnění tloušťky 4 cm</t>
  </si>
  <si>
    <t>79a</t>
  </si>
  <si>
    <t>Podklad ze štěrkodrti po zhutnění tloušťky 10 cm</t>
  </si>
  <si>
    <t>79b</t>
  </si>
  <si>
    <t>Podklad z cementové stabilizace tl. do 12 cm</t>
  </si>
  <si>
    <t>Kryty pozemních komunikací, letišť a ploch z betonu a ost. hmot</t>
  </si>
  <si>
    <t>83</t>
  </si>
  <si>
    <t>589152009IK</t>
  </si>
  <si>
    <t>Sportovní plocha, umělý povrch  z dlaždic z pryžového granulátu 500x500x25 mm, včetně podkladního souvrství a zemních prací</t>
  </si>
  <si>
    <t>59</t>
  </si>
  <si>
    <t>Kryty pozemních komunikací, letišť a ploch dlážděných (předlažby)</t>
  </si>
  <si>
    <t>84</t>
  </si>
  <si>
    <t>596215040R00</t>
  </si>
  <si>
    <t>Kladení dlažby tl. do 8 cm do drtě tl. 4 cm</t>
  </si>
  <si>
    <t>85a</t>
  </si>
  <si>
    <t>59245299</t>
  </si>
  <si>
    <t>Betonová dlažba 500 x 500 mm v. 50 mm NUEVA ferro šedá</t>
  </si>
  <si>
    <t>85b</t>
  </si>
  <si>
    <t>Kladení zámkové dlažby komunikací pro pěší tl. 80 mm sk. A pl. do 300 m2</t>
  </si>
  <si>
    <t>85c</t>
  </si>
  <si>
    <t>Kladení zámkové dlažby komunikací pro pěší tl. 60 mm sk. A pl. do 300 m2</t>
  </si>
  <si>
    <t>85d</t>
  </si>
  <si>
    <t>Betonová dlažba 200 x 100 mm v. 80 mm přírodní sedá</t>
  </si>
  <si>
    <t>85e</t>
  </si>
  <si>
    <t>Betonová dlažba 200 x 100 mm v. 60 mm přírodní šedá</t>
  </si>
  <si>
    <t>631312621R00</t>
  </si>
  <si>
    <t>Mazanina betonová tl. 5 - 8 cm C 20/25</t>
  </si>
  <si>
    <t>631313811R00</t>
  </si>
  <si>
    <t>Mazanina betonová tl. 8 - 12 cm C 30/37</t>
  </si>
  <si>
    <t>96a</t>
  </si>
  <si>
    <t>Příplatek za přísady (provzdušňovací, inhibitory koroze)</t>
  </si>
  <si>
    <t>97</t>
  </si>
  <si>
    <t>631317210R00</t>
  </si>
  <si>
    <t>Řezání dilatační spáry hl. 0-120 mm, železobeton</t>
  </si>
  <si>
    <t>98</t>
  </si>
  <si>
    <t>631319161R00</t>
  </si>
  <si>
    <t>Příplatek za konečnou úpravu mazanin tl. 8 cm</t>
  </si>
  <si>
    <t>98a</t>
  </si>
  <si>
    <t>Příplatek za kartáčovaný povrch, vč. řezání a tmelení dilat. spár</t>
  </si>
  <si>
    <t>99</t>
  </si>
  <si>
    <t>631319171R00</t>
  </si>
  <si>
    <t>Příplatek za stržení povrchu mazaniny tl. 8 cm</t>
  </si>
  <si>
    <t>100</t>
  </si>
  <si>
    <t>631361921RT0</t>
  </si>
  <si>
    <t>Výztuž mazanin svařovanou sítí, průměr drátu  4,0, oka 150/150 mm KA17</t>
  </si>
  <si>
    <t>101</t>
  </si>
  <si>
    <t>631361921RT4</t>
  </si>
  <si>
    <t>Výztuž mazanin svařovanou sítí, průměr drátu  6,0, oka 100/100 mm KH30</t>
  </si>
  <si>
    <t>91</t>
  </si>
  <si>
    <t>Doplňující konstrukce a práce na pozemních komunikacích a zpevněných plochách</t>
  </si>
  <si>
    <t>107</t>
  </si>
  <si>
    <t>917862111RT7</t>
  </si>
  <si>
    <t>Osazení stojat. obrub.bet. s opěrou,lože z C 12/15, včetně obrubníku ABO 2 - 15 100/15/25</t>
  </si>
  <si>
    <t>107a</t>
  </si>
  <si>
    <t>Betonový obrubník 200 x 50 mm přírodní, včetně osazení do beton. lože</t>
  </si>
  <si>
    <t>107b</t>
  </si>
  <si>
    <t>Oprava cesty ke cvičišti</t>
  </si>
  <si>
    <t>107c</t>
  </si>
  <si>
    <t>Lemovací profil U 160 (Zn)</t>
  </si>
  <si>
    <t>107d</t>
  </si>
  <si>
    <t>Lemovací ocel. profil vč. povrch. úpravy (Zn) a montáže</t>
  </si>
  <si>
    <t>107e</t>
  </si>
  <si>
    <t>919453015</t>
  </si>
  <si>
    <t>Schodišťové prefa stupně</t>
  </si>
  <si>
    <t>1.</t>
  </si>
  <si>
    <t>2.</t>
  </si>
  <si>
    <t>3.</t>
  </si>
  <si>
    <t>4.</t>
  </si>
  <si>
    <t>ZL - podlahy a obklady</t>
  </si>
  <si>
    <t>ZL - střecha</t>
  </si>
  <si>
    <t>ZL - zpevněné plochy</t>
  </si>
  <si>
    <t>MP</t>
  </si>
  <si>
    <t>VP</t>
  </si>
  <si>
    <t>absolutní změna</t>
  </si>
  <si>
    <t>vícepráce</t>
  </si>
  <si>
    <t>Méněpráce</t>
  </si>
  <si>
    <t xml:space="preserve">změna </t>
  </si>
  <si>
    <t>změna navýšení či snížení dodatku</t>
  </si>
  <si>
    <t>5.</t>
  </si>
  <si>
    <t>ZL - zadní stěna</t>
  </si>
  <si>
    <t>ZL zadní stěna</t>
  </si>
  <si>
    <t>34</t>
  </si>
  <si>
    <t>Stěny a příčky</t>
  </si>
  <si>
    <t>41a</t>
  </si>
  <si>
    <t>311113141</t>
  </si>
  <si>
    <t>Zeď tl. 150 mm z hladkých tvárnic ztraceného bednění včetně výplně z betonu tř. C 20/25</t>
  </si>
  <si>
    <t>41b</t>
  </si>
  <si>
    <t>311113149</t>
  </si>
  <si>
    <t>Příplatek za pohledovou úpravu</t>
  </si>
  <si>
    <t>41c</t>
  </si>
  <si>
    <t>311113199</t>
  </si>
  <si>
    <t>Ukončení zdi - parapet</t>
  </si>
  <si>
    <t>269</t>
  </si>
  <si>
    <t>7666610T.30IK</t>
  </si>
  <si>
    <t>Opláštění dělící stěny; spodní část překližka, horní část akusticky pohltivý materiál, provedení dtto T.04 - viz výkr. INT.09</t>
  </si>
  <si>
    <t>318</t>
  </si>
  <si>
    <t>767169ZV.11IK</t>
  </si>
  <si>
    <t>Ocelová nosná rámová konstrukce dělící stěny tunelu, povrchová úprava pozink, včetně kotevních prvků</t>
  </si>
  <si>
    <t>318a</t>
  </si>
  <si>
    <t>767199691</t>
  </si>
  <si>
    <t>Dveře atyp. ocel. dvoukř. 1250 x 1970 vč. kování, zárubně a nátěru</t>
  </si>
  <si>
    <t>318b</t>
  </si>
  <si>
    <t>767199692</t>
  </si>
  <si>
    <t>Dveře atyp. ocel. jednokř. 680 x 1970 vč. kování, zárubně a nátěru</t>
  </si>
  <si>
    <t>318c</t>
  </si>
  <si>
    <t>767199693</t>
  </si>
  <si>
    <t>Branka atyp. ocel. jednokř. š. 650 mm vč. nátěru</t>
  </si>
  <si>
    <t>318d</t>
  </si>
  <si>
    <t>767199980</t>
  </si>
  <si>
    <t>Výměna pro kotvení dveří D.10, D.8</t>
  </si>
  <si>
    <t>349</t>
  </si>
  <si>
    <t>7764211778IK</t>
  </si>
  <si>
    <t>Čistící koberec 100% polypropylen, gelový podklad, váha vlasu 1150 g/m2, celková váha 2090 g/m2, výška vlasu 3,60 mm</t>
  </si>
  <si>
    <t>ZL - fasáda, okna, stěny</t>
  </si>
  <si>
    <t>258</t>
  </si>
  <si>
    <t>7666610T.19IK</t>
  </si>
  <si>
    <t>Zástěna z ocelových rámů a nástěnkových ploch; ocelová konstrukce z jeklů 40/40/2, spojovací a kotevní desky PLO 90/40/8 barva RAL 7021</t>
  </si>
  <si>
    <t>274</t>
  </si>
  <si>
    <t>7688990De.5IK</t>
  </si>
  <si>
    <t>Výplně otvorů, prosklená vstupní stěna plastová 3000/2660 mm, otevíravé dveře 700+900/2100 mm, paniková klika, elektrozámek</t>
  </si>
  <si>
    <t>274a</t>
  </si>
  <si>
    <t>Výplně otvorů, prosklená vstupní stěna hliníková 3000/2660 mm, otevíravé dveře 700+900/2100 mm, paniková klika, elektrozámek</t>
  </si>
  <si>
    <t>223</t>
  </si>
  <si>
    <t>7666990Di10IK</t>
  </si>
  <si>
    <t>Výplně otvorů, prosklená vstupní stěna plastová 3060/2600 mm, otevíravé dveře 2*800/2100 mm</t>
  </si>
  <si>
    <t>223a</t>
  </si>
  <si>
    <t>Výplně otvorů, prosklená vstupní stěna hliníková 3060/2600 mm, otevíravé dveře 2*800/2100 mm</t>
  </si>
  <si>
    <t>7688990De.5Al</t>
  </si>
  <si>
    <t>7666990Di10Al</t>
  </si>
  <si>
    <t>ZL fasáda, okna, stěny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</si>
</sst>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0\ &quot;Kč&quot;"/>
  </numFmts>
  <fonts count="6">
    <font>
      <sz val="10"/>
      <name val="Arial"/>
      <family val="2"/>
    </font>
    <font>
      <sz val="18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>
      <alignment horizontal="left" vertical="center"/>
      <protection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4" fillId="4" borderId="1" xfId="0" applyNumberFormat="1" applyFont="1" applyFill="1" applyBorder="1" applyAlignment="1" applyProtection="1">
      <alignment horizontal="right" vertical="center"/>
      <protection/>
    </xf>
    <xf numFmtId="164" fontId="4" fillId="4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Border="1" applyAlignment="1" applyProtection="1">
      <alignment horizontal="right" vertical="center"/>
      <protection/>
    </xf>
    <xf numFmtId="164" fontId="4" fillId="0" borderId="1" xfId="0" applyNumberFormat="1" applyFont="1" applyBorder="1" applyAlignment="1" applyProtection="1">
      <alignment horizontal="right" vertical="center"/>
      <protection/>
    </xf>
    <xf numFmtId="165" fontId="4" fillId="0" borderId="1" xfId="0" applyNumberFormat="1" applyFont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16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/>
      <protection/>
    </xf>
    <xf numFmtId="165" fontId="4" fillId="4" borderId="1" xfId="0" applyNumberFormat="1" applyFont="1" applyFill="1" applyBorder="1" applyAlignment="1" applyProtection="1">
      <alignment horizontal="right" vertical="center"/>
      <protection/>
    </xf>
    <xf numFmtId="4" fontId="4" fillId="5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165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165" fontId="0" fillId="4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4" fillId="4" borderId="1" xfId="0" applyNumberFormat="1" applyFont="1" applyFill="1" applyBorder="1" applyAlignment="1" applyProtection="1">
      <alignment horizontal="left" vertical="center"/>
      <protection/>
    </xf>
    <xf numFmtId="49" fontId="0" fillId="4" borderId="1" xfId="0" applyNumberFormat="1" applyFont="1" applyFill="1" applyBorder="1" applyAlignment="1" applyProtection="1">
      <alignment horizontal="left"/>
      <protection/>
    </xf>
    <xf numFmtId="0" fontId="0" fillId="4" borderId="1" xfId="0" applyFont="1" applyFill="1" applyBorder="1" applyAlignment="1" applyProtection="1">
      <alignment/>
      <protection/>
    </xf>
    <xf numFmtId="164" fontId="0" fillId="4" borderId="1" xfId="0" applyNumberFormat="1" applyFont="1" applyFill="1" applyBorder="1" applyAlignment="1" applyProtection="1">
      <alignment/>
      <protection/>
    </xf>
    <xf numFmtId="49" fontId="4" fillId="4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/>
      <protection/>
    </xf>
    <xf numFmtId="0" fontId="0" fillId="4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 horizontal="left"/>
      <protection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4" fillId="3" borderId="1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/>
    <xf numFmtId="4" fontId="2" fillId="6" borderId="5" xfId="0" applyNumberFormat="1" applyFont="1" applyFill="1" applyBorder="1"/>
    <xf numFmtId="0" fontId="2" fillId="6" borderId="6" xfId="0" applyFont="1" applyFill="1" applyBorder="1" applyAlignment="1">
      <alignment wrapText="1"/>
    </xf>
    <xf numFmtId="0" fontId="2" fillId="6" borderId="0" xfId="0" applyFont="1" applyFill="1" applyBorder="1"/>
    <xf numFmtId="4" fontId="2" fillId="6" borderId="7" xfId="0" applyNumberFormat="1" applyFont="1" applyFill="1" applyBorder="1"/>
    <xf numFmtId="0" fontId="2" fillId="6" borderId="8" xfId="0" applyFont="1" applyFill="1" applyBorder="1" applyAlignment="1">
      <alignment wrapText="1"/>
    </xf>
    <xf numFmtId="0" fontId="2" fillId="6" borderId="9" xfId="0" applyFont="1" applyFill="1" applyBorder="1"/>
    <xf numFmtId="4" fontId="2" fillId="6" borderId="10" xfId="0" applyNumberFormat="1" applyFont="1" applyFill="1" applyBorder="1"/>
    <xf numFmtId="166" fontId="0" fillId="0" borderId="11" xfId="0" applyNumberFormat="1" applyBorder="1"/>
    <xf numFmtId="0" fontId="5" fillId="0" borderId="12" xfId="0" applyFont="1" applyBorder="1"/>
    <xf numFmtId="166" fontId="5" fillId="0" borderId="13" xfId="0" applyNumberFormat="1" applyFont="1" applyBorder="1"/>
    <xf numFmtId="0" fontId="5" fillId="0" borderId="14" xfId="0" applyFont="1" applyBorder="1"/>
    <xf numFmtId="166" fontId="0" fillId="0" borderId="15" xfId="0" applyNumberFormat="1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166" fontId="0" fillId="0" borderId="21" xfId="0" applyNumberFormat="1" applyBorder="1"/>
    <xf numFmtId="166" fontId="0" fillId="0" borderId="22" xfId="0" applyNumberFormat="1" applyBorder="1"/>
    <xf numFmtId="0" fontId="5" fillId="0" borderId="23" xfId="0" applyFont="1" applyBorder="1"/>
    <xf numFmtId="166" fontId="0" fillId="0" borderId="24" xfId="0" applyNumberFormat="1" applyBorder="1"/>
    <xf numFmtId="166" fontId="0" fillId="0" borderId="25" xfId="0" applyNumberFormat="1" applyBorder="1"/>
    <xf numFmtId="0" fontId="0" fillId="0" borderId="17" xfId="0" applyBorder="1"/>
    <xf numFmtId="0" fontId="5" fillId="0" borderId="26" xfId="0" applyFont="1" applyBorder="1"/>
    <xf numFmtId="0" fontId="5" fillId="0" borderId="27" xfId="0" applyFont="1" applyBorder="1"/>
    <xf numFmtId="49" fontId="4" fillId="0" borderId="1" xfId="0" applyNumberFormat="1" applyFont="1" applyBorder="1" applyAlignment="1" applyProtection="1">
      <alignment horizontal="lef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Border="1" applyAlignment="1" applyProtection="1">
      <alignment horizontal="right" vertical="center"/>
      <protection/>
    </xf>
    <xf numFmtId="164" fontId="0" fillId="0" borderId="1" xfId="0" applyNumberFormat="1" applyFont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165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/>
    <xf numFmtId="0" fontId="5" fillId="0" borderId="29" xfId="0" applyFont="1" applyBorder="1"/>
    <xf numFmtId="166" fontId="0" fillId="0" borderId="30" xfId="0" applyNumberFormat="1" applyBorder="1"/>
    <xf numFmtId="166" fontId="0" fillId="0" borderId="31" xfId="0" applyNumberFormat="1" applyBorder="1"/>
    <xf numFmtId="0" fontId="5" fillId="0" borderId="32" xfId="0" applyFont="1" applyBorder="1"/>
    <xf numFmtId="0" fontId="0" fillId="0" borderId="8" xfId="0" applyBorder="1"/>
    <xf numFmtId="166" fontId="5" fillId="0" borderId="33" xfId="0" applyNumberFormat="1" applyFont="1" applyBorder="1"/>
    <xf numFmtId="4" fontId="0" fillId="5" borderId="1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164" fontId="0" fillId="4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workbookViewId="0" topLeftCell="A1"/>
  </sheetViews>
  <sheetFormatPr defaultColWidth="9.140625" defaultRowHeight="12.75"/>
  <cols>
    <col min="1" max="1" width="3.28125" style="0" bestFit="1" customWidth="1"/>
    <col min="2" max="2" width="24.421875" style="0" customWidth="1"/>
    <col min="3" max="3" width="17.7109375" style="0" customWidth="1"/>
    <col min="4" max="4" width="18.7109375" style="0" customWidth="1"/>
    <col min="5" max="5" width="21.00390625" style="0" customWidth="1"/>
    <col min="6" max="6" width="32.00390625" style="0" bestFit="1" customWidth="1"/>
  </cols>
  <sheetData>
    <row r="2" ht="13.5" thickBot="1"/>
    <row r="3" spans="1:6" ht="13.5" thickBot="1">
      <c r="A3" s="98"/>
      <c r="B3" s="88"/>
      <c r="C3" s="89" t="s">
        <v>418</v>
      </c>
      <c r="D3" s="90" t="s">
        <v>419</v>
      </c>
      <c r="E3" s="90" t="s">
        <v>420</v>
      </c>
      <c r="F3" s="91" t="s">
        <v>424</v>
      </c>
    </row>
    <row r="4" spans="1:6" ht="12.75">
      <c r="A4" s="99" t="s">
        <v>411</v>
      </c>
      <c r="B4" s="92" t="s">
        <v>460</v>
      </c>
      <c r="C4" s="93">
        <f>'ZL fasáda, okna, stěny'!H45</f>
        <v>-1188054.2475784998</v>
      </c>
      <c r="D4" s="93">
        <f>'ZL fasáda, okna, stěny'!H46</f>
        <v>977785.0260779001</v>
      </c>
      <c r="E4" s="93">
        <f>'ZL fasáda, okna, stěny'!H48</f>
        <v>2165839.2736564</v>
      </c>
      <c r="F4" s="94">
        <f>'ZL fasáda, okna, stěny'!H47</f>
        <v>-210269.22150059976</v>
      </c>
    </row>
    <row r="5" spans="1:6" ht="12.75">
      <c r="A5" s="100" t="s">
        <v>412</v>
      </c>
      <c r="B5" s="86" t="s">
        <v>415</v>
      </c>
      <c r="C5" s="83">
        <f>'ZL podlahy'!H67</f>
        <v>-555233.2036279999</v>
      </c>
      <c r="D5" s="83">
        <f>'ZL podlahy'!H68</f>
        <v>636666.0922522</v>
      </c>
      <c r="E5" s="83">
        <f>'ZL podlahy'!H70</f>
        <v>1191899.2958801999</v>
      </c>
      <c r="F5" s="87">
        <f>'ZL podlahy'!H69</f>
        <v>81432.88862420013</v>
      </c>
    </row>
    <row r="6" spans="1:6" ht="12.75">
      <c r="A6" s="100" t="s">
        <v>413</v>
      </c>
      <c r="B6" s="86" t="s">
        <v>416</v>
      </c>
      <c r="C6" s="83">
        <f>'ZL střecha'!H57</f>
        <v>-643924.0857224</v>
      </c>
      <c r="D6" s="83">
        <f>'ZL střecha'!H58</f>
        <v>679993.8659546</v>
      </c>
      <c r="E6" s="83">
        <f>'ZL střecha'!H60</f>
        <v>1323917.9516770002</v>
      </c>
      <c r="F6" s="87">
        <f>'ZL střecha'!H59</f>
        <v>36069.78023220005</v>
      </c>
    </row>
    <row r="7" spans="1:6" ht="12.75">
      <c r="A7" s="108" t="s">
        <v>414</v>
      </c>
      <c r="B7" s="109" t="s">
        <v>417</v>
      </c>
      <c r="C7" s="110">
        <f>'ZL zpevěné plochy'!H49</f>
        <v>-615575.12</v>
      </c>
      <c r="D7" s="110">
        <f>'ZL zpevěné plochy'!H50</f>
        <v>703994.0240385</v>
      </c>
      <c r="E7" s="110">
        <f>'ZL zpevěné plochy'!H52</f>
        <v>1319569.1440385</v>
      </c>
      <c r="F7" s="111">
        <f>'ZL zpevěné plochy'!H51</f>
        <v>88418.90403850004</v>
      </c>
    </row>
    <row r="8" spans="1:6" ht="13.5" thickBot="1">
      <c r="A8" s="112" t="s">
        <v>425</v>
      </c>
      <c r="B8" s="95" t="s">
        <v>426</v>
      </c>
      <c r="C8" s="96">
        <f>'ZL zadní stěna'!H30</f>
        <v>-91033.22</v>
      </c>
      <c r="D8" s="96">
        <f>'ZL zadní stěna'!H31</f>
        <v>95380.8668125</v>
      </c>
      <c r="E8" s="96">
        <f>'ZL zadní stěna'!H33</f>
        <v>186414.0868125</v>
      </c>
      <c r="F8" s="97">
        <f>'ZL zadní stěna'!H32</f>
        <v>4347.646812499996</v>
      </c>
    </row>
    <row r="9" spans="1:6" ht="13.5" thickBot="1">
      <c r="A9" s="113"/>
      <c r="B9" s="84" t="s">
        <v>32</v>
      </c>
      <c r="C9" s="85">
        <f>SUM(C4:C8)</f>
        <v>-3093819.8769289</v>
      </c>
      <c r="D9" s="85">
        <f aca="true" t="shared" si="0" ref="D9:F9">SUM(D4:D8)</f>
        <v>3093819.8751357</v>
      </c>
      <c r="E9" s="85">
        <f t="shared" si="0"/>
        <v>6187639.752064601</v>
      </c>
      <c r="F9" s="114">
        <f t="shared" si="0"/>
        <v>-0.0017931995389517397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90" zoomScaleNormal="90" workbookViewId="0" topLeftCell="A1">
      <selection activeCell="A1" sqref="A1:J1"/>
    </sheetView>
  </sheetViews>
  <sheetFormatPr defaultColWidth="9.140625" defaultRowHeight="12.75"/>
  <cols>
    <col min="1" max="1" width="3.8515625" style="30" customWidth="1"/>
    <col min="2" max="2" width="6.57421875" style="29" customWidth="1"/>
    <col min="3" max="3" width="14.28125" style="29" customWidth="1"/>
    <col min="4" max="4" width="62.7109375" style="31" customWidth="1"/>
    <col min="5" max="5" width="4.8515625" style="29" customWidth="1"/>
    <col min="6" max="6" width="12.57421875" style="0" customWidth="1"/>
    <col min="7" max="7" width="12.421875" style="0" customWidth="1"/>
    <col min="8" max="8" width="14.28125" style="0" customWidth="1"/>
    <col min="9" max="10" width="11.7109375" style="0" customWidth="1"/>
  </cols>
  <sheetData>
    <row r="1" spans="1:10" ht="27.75" customHeight="1">
      <c r="A1" s="125" t="s">
        <v>476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15" customHeight="1">
      <c r="A2" s="126" t="s">
        <v>0</v>
      </c>
      <c r="B2" s="126"/>
      <c r="C2" s="126"/>
      <c r="D2" s="127" t="s">
        <v>1</v>
      </c>
      <c r="E2" s="121" t="s">
        <v>2</v>
      </c>
      <c r="F2" s="121"/>
      <c r="G2" s="121" t="s">
        <v>3</v>
      </c>
      <c r="H2" s="120" t="s">
        <v>4</v>
      </c>
      <c r="I2" s="124" t="s">
        <v>5</v>
      </c>
      <c r="J2" s="124"/>
    </row>
    <row r="3" spans="1:10" ht="12.75">
      <c r="A3" s="126"/>
      <c r="B3" s="126"/>
      <c r="C3" s="126"/>
      <c r="D3" s="127"/>
      <c r="E3" s="121"/>
      <c r="F3" s="121"/>
      <c r="G3" s="121"/>
      <c r="H3" s="121"/>
      <c r="I3" s="124"/>
      <c r="J3" s="124"/>
    </row>
    <row r="4" spans="1:10" ht="13.15" customHeight="1">
      <c r="A4" s="119" t="s">
        <v>6</v>
      </c>
      <c r="B4" s="119"/>
      <c r="C4" s="119"/>
      <c r="D4" s="120" t="s">
        <v>7</v>
      </c>
      <c r="E4" s="121" t="s">
        <v>8</v>
      </c>
      <c r="F4" s="121"/>
      <c r="G4" s="123" t="s">
        <v>3</v>
      </c>
      <c r="H4" s="120" t="s">
        <v>9</v>
      </c>
      <c r="I4" s="124" t="s">
        <v>10</v>
      </c>
      <c r="J4" s="124"/>
    </row>
    <row r="5" spans="1:10" ht="12.75">
      <c r="A5" s="119"/>
      <c r="B5" s="119"/>
      <c r="C5" s="119"/>
      <c r="D5" s="120"/>
      <c r="E5" s="121"/>
      <c r="F5" s="121"/>
      <c r="G5" s="123"/>
      <c r="H5" s="121"/>
      <c r="I5" s="124"/>
      <c r="J5" s="124"/>
    </row>
    <row r="6" spans="1:10" ht="12.75" customHeight="1">
      <c r="A6" s="119" t="s">
        <v>11</v>
      </c>
      <c r="B6" s="119"/>
      <c r="C6" s="119"/>
      <c r="D6" s="120" t="s">
        <v>12</v>
      </c>
      <c r="E6" s="121" t="s">
        <v>13</v>
      </c>
      <c r="F6" s="121"/>
      <c r="G6" s="123" t="s">
        <v>3</v>
      </c>
      <c r="H6" s="120" t="s">
        <v>14</v>
      </c>
      <c r="I6" s="122" t="s">
        <v>15</v>
      </c>
      <c r="J6" s="122"/>
    </row>
    <row r="7" spans="1:10" ht="12.75">
      <c r="A7" s="119"/>
      <c r="B7" s="119"/>
      <c r="C7" s="119"/>
      <c r="D7" s="120"/>
      <c r="E7" s="121"/>
      <c r="F7" s="121"/>
      <c r="G7" s="123"/>
      <c r="H7" s="121"/>
      <c r="I7" s="122"/>
      <c r="J7" s="122"/>
    </row>
    <row r="8" spans="1:10" ht="12.75" customHeight="1">
      <c r="A8" s="119" t="s">
        <v>16</v>
      </c>
      <c r="B8" s="119"/>
      <c r="C8" s="119"/>
      <c r="D8" s="120" t="s">
        <v>17</v>
      </c>
      <c r="E8" s="121" t="s">
        <v>18</v>
      </c>
      <c r="F8" s="121"/>
      <c r="G8" s="121"/>
      <c r="H8" s="120" t="s">
        <v>19</v>
      </c>
      <c r="I8" s="122" t="s">
        <v>20</v>
      </c>
      <c r="J8" s="122"/>
    </row>
    <row r="9" spans="1:10" ht="12.75">
      <c r="A9" s="119"/>
      <c r="B9" s="119"/>
      <c r="C9" s="119"/>
      <c r="D9" s="120"/>
      <c r="E9" s="121"/>
      <c r="F9" s="121"/>
      <c r="G9" s="121"/>
      <c r="H9" s="121"/>
      <c r="I9" s="122"/>
      <c r="J9" s="122"/>
    </row>
    <row r="10" spans="1:10" ht="25.5" customHeight="1">
      <c r="A10" s="1" t="s">
        <v>21</v>
      </c>
      <c r="B10" s="1" t="s">
        <v>22</v>
      </c>
      <c r="C10" s="1" t="s">
        <v>23</v>
      </c>
      <c r="D10" s="2" t="s">
        <v>24</v>
      </c>
      <c r="E10" s="1" t="s">
        <v>25</v>
      </c>
      <c r="F10" s="3" t="s">
        <v>26</v>
      </c>
      <c r="G10" s="3" t="s">
        <v>27</v>
      </c>
      <c r="H10" s="3" t="s">
        <v>28</v>
      </c>
      <c r="I10" s="118" t="s">
        <v>29</v>
      </c>
      <c r="J10" s="118"/>
    </row>
    <row r="11" spans="1:10" ht="12.75">
      <c r="A11" s="4" t="s">
        <v>3</v>
      </c>
      <c r="B11" s="4" t="s">
        <v>3</v>
      </c>
      <c r="C11" s="4" t="s">
        <v>3</v>
      </c>
      <c r="D11" s="2" t="s">
        <v>30</v>
      </c>
      <c r="E11" s="4" t="s">
        <v>3</v>
      </c>
      <c r="F11" s="5" t="s">
        <v>3</v>
      </c>
      <c r="G11" s="3" t="s">
        <v>31</v>
      </c>
      <c r="H11" s="3" t="s">
        <v>32</v>
      </c>
      <c r="I11" s="3" t="s">
        <v>33</v>
      </c>
      <c r="J11" s="3" t="s">
        <v>32</v>
      </c>
    </row>
    <row r="12" spans="1:10" ht="12.75">
      <c r="A12" s="6"/>
      <c r="B12" s="7"/>
      <c r="C12" s="7" t="s">
        <v>51</v>
      </c>
      <c r="D12" s="8" t="s">
        <v>52</v>
      </c>
      <c r="E12" s="6" t="s">
        <v>3</v>
      </c>
      <c r="F12" s="9" t="s">
        <v>3</v>
      </c>
      <c r="G12" s="9" t="s">
        <v>3</v>
      </c>
      <c r="H12" s="10">
        <f>SUM(H13:H18)</f>
        <v>650907.2860000001</v>
      </c>
      <c r="I12" s="11"/>
      <c r="J12" s="11">
        <f>SUM(J13:J18)</f>
        <v>5.46191934</v>
      </c>
    </row>
    <row r="13" spans="1:10" ht="12.75">
      <c r="A13" s="38" t="s">
        <v>53</v>
      </c>
      <c r="B13" s="38"/>
      <c r="C13" s="38" t="s">
        <v>54</v>
      </c>
      <c r="D13" s="44" t="s">
        <v>55</v>
      </c>
      <c r="E13" s="21" t="s">
        <v>34</v>
      </c>
      <c r="F13" s="47">
        <v>10.194</v>
      </c>
      <c r="G13" s="24">
        <v>1094</v>
      </c>
      <c r="H13" s="13">
        <f>F13*G13</f>
        <v>11152.236</v>
      </c>
      <c r="I13" s="14">
        <v>0.01461</v>
      </c>
      <c r="J13" s="14">
        <f>F13*I13</f>
        <v>0.14893434</v>
      </c>
    </row>
    <row r="14" spans="1:10" ht="12.75">
      <c r="A14" s="35" t="s">
        <v>56</v>
      </c>
      <c r="B14" s="36"/>
      <c r="C14" s="38" t="s">
        <v>61</v>
      </c>
      <c r="D14" s="44" t="s">
        <v>60</v>
      </c>
      <c r="E14" s="21" t="s">
        <v>34</v>
      </c>
      <c r="F14" s="34">
        <v>3</v>
      </c>
      <c r="G14" s="24">
        <v>963</v>
      </c>
      <c r="H14" s="13">
        <f aca="true" t="shared" si="0" ref="H14:H18">F14*G14</f>
        <v>2889</v>
      </c>
      <c r="I14" s="16">
        <v>0.0115</v>
      </c>
      <c r="J14" s="14">
        <f aca="true" t="shared" si="1" ref="J14:J18">F14*I14</f>
        <v>0.0345</v>
      </c>
    </row>
    <row r="15" spans="1:10" ht="12.75">
      <c r="A15" s="35" t="s">
        <v>57</v>
      </c>
      <c r="B15" s="36"/>
      <c r="C15" s="37">
        <v>622391608</v>
      </c>
      <c r="D15" s="44" t="s">
        <v>62</v>
      </c>
      <c r="E15" s="21" t="s">
        <v>34</v>
      </c>
      <c r="F15" s="34">
        <v>49</v>
      </c>
      <c r="G15" s="24">
        <v>1006</v>
      </c>
      <c r="H15" s="13">
        <f t="shared" si="0"/>
        <v>49294</v>
      </c>
      <c r="I15" s="16">
        <v>0.012</v>
      </c>
      <c r="J15" s="14">
        <f t="shared" si="1"/>
        <v>0.588</v>
      </c>
    </row>
    <row r="16" spans="1:10" ht="12.75">
      <c r="A16" s="35" t="s">
        <v>58</v>
      </c>
      <c r="B16" s="36"/>
      <c r="C16" s="37">
        <v>622391718</v>
      </c>
      <c r="D16" s="44" t="s">
        <v>63</v>
      </c>
      <c r="E16" s="21" t="s">
        <v>34</v>
      </c>
      <c r="F16" s="34">
        <v>2.8</v>
      </c>
      <c r="G16" s="24">
        <v>1395</v>
      </c>
      <c r="H16" s="13">
        <f t="shared" si="0"/>
        <v>3905.9999999999995</v>
      </c>
      <c r="I16" s="16">
        <v>0.0163</v>
      </c>
      <c r="J16" s="14">
        <f t="shared" si="1"/>
        <v>0.04563999999999999</v>
      </c>
    </row>
    <row r="17" spans="1:10" ht="25.5">
      <c r="A17" s="35" t="s">
        <v>59</v>
      </c>
      <c r="B17" s="36"/>
      <c r="C17" s="37">
        <v>622392018</v>
      </c>
      <c r="D17" s="44" t="s">
        <v>64</v>
      </c>
      <c r="E17" s="21" t="s">
        <v>34</v>
      </c>
      <c r="F17" s="34">
        <v>264</v>
      </c>
      <c r="G17" s="24">
        <v>1968</v>
      </c>
      <c r="H17" s="18">
        <f t="shared" si="0"/>
        <v>519552</v>
      </c>
      <c r="I17" s="16">
        <v>0.0157</v>
      </c>
      <c r="J17" s="14">
        <f t="shared" si="1"/>
        <v>4.1448</v>
      </c>
    </row>
    <row r="18" spans="1:10" ht="25.5">
      <c r="A18" s="35" t="s">
        <v>97</v>
      </c>
      <c r="B18" s="36"/>
      <c r="C18" s="37" t="s">
        <v>98</v>
      </c>
      <c r="D18" s="44" t="s">
        <v>99</v>
      </c>
      <c r="E18" s="21" t="s">
        <v>34</v>
      </c>
      <c r="F18" s="34">
        <v>31.85</v>
      </c>
      <c r="G18" s="24">
        <v>2013</v>
      </c>
      <c r="H18" s="18">
        <f t="shared" si="0"/>
        <v>64114.05</v>
      </c>
      <c r="I18" s="16">
        <v>0.0157</v>
      </c>
      <c r="J18" s="14">
        <f t="shared" si="1"/>
        <v>0.500045</v>
      </c>
    </row>
    <row r="19" spans="1:10" ht="12.75">
      <c r="A19" s="6"/>
      <c r="B19" s="7"/>
      <c r="C19" s="7" t="s">
        <v>38</v>
      </c>
      <c r="D19" s="8" t="s">
        <v>39</v>
      </c>
      <c r="E19" s="6" t="s">
        <v>3</v>
      </c>
      <c r="F19" s="9" t="s">
        <v>3</v>
      </c>
      <c r="G19" s="9" t="s">
        <v>3</v>
      </c>
      <c r="H19" s="10">
        <f>SUM(H20:H20)</f>
        <v>1010.4550779</v>
      </c>
      <c r="I19" s="11"/>
      <c r="J19" s="11">
        <f>SUM(J20:J20)</f>
        <v>0</v>
      </c>
    </row>
    <row r="20" spans="1:10" ht="12.75">
      <c r="A20" s="43" t="s">
        <v>40</v>
      </c>
      <c r="B20" s="43"/>
      <c r="C20" s="43" t="s">
        <v>41</v>
      </c>
      <c r="D20" s="20" t="s">
        <v>42</v>
      </c>
      <c r="E20" s="4" t="s">
        <v>35</v>
      </c>
      <c r="F20" s="17">
        <f>J12</f>
        <v>5.46191934</v>
      </c>
      <c r="G20" s="12">
        <v>185</v>
      </c>
      <c r="H20" s="15">
        <f>F20*G20</f>
        <v>1010.4550779</v>
      </c>
      <c r="I20" s="16">
        <v>0</v>
      </c>
      <c r="J20" s="16">
        <f>F20*I20</f>
        <v>0</v>
      </c>
    </row>
    <row r="21" spans="1:10" ht="12.75">
      <c r="A21" s="9"/>
      <c r="B21" s="33"/>
      <c r="C21" s="33" t="s">
        <v>65</v>
      </c>
      <c r="D21" s="8" t="s">
        <v>66</v>
      </c>
      <c r="E21" s="9" t="s">
        <v>3</v>
      </c>
      <c r="F21" s="9" t="s">
        <v>3</v>
      </c>
      <c r="G21" s="9" t="s">
        <v>3</v>
      </c>
      <c r="H21" s="10">
        <f>SUM(H22:H26)</f>
        <v>-2341.9949985000026</v>
      </c>
      <c r="I21" s="11"/>
      <c r="J21" s="11">
        <f>SUM(J22:J25)</f>
        <v>-0.21985184999999996</v>
      </c>
    </row>
    <row r="22" spans="1:10" ht="12.75">
      <c r="A22" s="38" t="s">
        <v>67</v>
      </c>
      <c r="B22" s="38"/>
      <c r="C22" s="38" t="s">
        <v>68</v>
      </c>
      <c r="D22" s="20" t="s">
        <v>69</v>
      </c>
      <c r="E22" s="32" t="s">
        <v>34</v>
      </c>
      <c r="F22" s="17">
        <v>318.15</v>
      </c>
      <c r="G22" s="12">
        <v>39</v>
      </c>
      <c r="H22" s="15">
        <f>F22*G22</f>
        <v>12407.849999999999</v>
      </c>
      <c r="I22" s="16">
        <v>0.00053</v>
      </c>
      <c r="J22" s="16">
        <f>F22*I22</f>
        <v>0.16861949999999998</v>
      </c>
    </row>
    <row r="23" spans="1:10" ht="12.75">
      <c r="A23" s="38" t="s">
        <v>70</v>
      </c>
      <c r="B23" s="38"/>
      <c r="C23" s="38" t="s">
        <v>71</v>
      </c>
      <c r="D23" s="20" t="s">
        <v>72</v>
      </c>
      <c r="E23" s="32" t="s">
        <v>34</v>
      </c>
      <c r="F23" s="17">
        <v>98.268</v>
      </c>
      <c r="G23" s="12">
        <v>85</v>
      </c>
      <c r="H23" s="15">
        <f>F23*G23</f>
        <v>8352.78</v>
      </c>
      <c r="I23" s="16">
        <v>0.003</v>
      </c>
      <c r="J23" s="16">
        <f>F23*I23</f>
        <v>0.294804</v>
      </c>
    </row>
    <row r="24" spans="1:10" ht="12.75">
      <c r="A24" s="39" t="s">
        <v>73</v>
      </c>
      <c r="B24" s="40"/>
      <c r="C24" s="38" t="s">
        <v>74</v>
      </c>
      <c r="D24" s="20" t="s">
        <v>75</v>
      </c>
      <c r="E24" s="32" t="s">
        <v>34</v>
      </c>
      <c r="F24" s="17">
        <v>-228.045</v>
      </c>
      <c r="G24" s="12">
        <v>102</v>
      </c>
      <c r="H24" s="15">
        <f>F24*G24</f>
        <v>-23260.59</v>
      </c>
      <c r="I24" s="16">
        <v>0.003</v>
      </c>
      <c r="J24" s="16">
        <f>F24*I24</f>
        <v>-0.6841349999999999</v>
      </c>
    </row>
    <row r="25" spans="1:10" ht="12.75">
      <c r="A25" s="38" t="s">
        <v>76</v>
      </c>
      <c r="B25" s="38"/>
      <c r="C25" s="38" t="s">
        <v>77</v>
      </c>
      <c r="D25" s="20" t="s">
        <v>78</v>
      </c>
      <c r="E25" s="32" t="s">
        <v>34</v>
      </c>
      <c r="F25" s="17">
        <v>2.605</v>
      </c>
      <c r="G25" s="12">
        <v>129</v>
      </c>
      <c r="H25" s="15">
        <f>F25*G25</f>
        <v>336.045</v>
      </c>
      <c r="I25" s="16">
        <v>0.00033</v>
      </c>
      <c r="J25" s="16">
        <f>F25*I25</f>
        <v>0.00085965</v>
      </c>
    </row>
    <row r="26" spans="1:10" ht="12.75">
      <c r="A26" s="41" t="s">
        <v>94</v>
      </c>
      <c r="B26" s="42"/>
      <c r="C26" s="42" t="s">
        <v>95</v>
      </c>
      <c r="D26" s="20" t="s">
        <v>96</v>
      </c>
      <c r="E26" s="22" t="s">
        <v>35</v>
      </c>
      <c r="F26" s="17">
        <f>J21</f>
        <v>-0.21985184999999996</v>
      </c>
      <c r="G26" s="12">
        <v>810</v>
      </c>
      <c r="H26" s="15">
        <f>F26*G26</f>
        <v>-178.07999849999996</v>
      </c>
      <c r="I26" s="16">
        <v>0</v>
      </c>
      <c r="J26" s="16">
        <f>F26*I26</f>
        <v>0</v>
      </c>
    </row>
    <row r="27" spans="1:10" ht="12.75">
      <c r="A27" s="9"/>
      <c r="B27" s="33"/>
      <c r="C27" s="33" t="s">
        <v>100</v>
      </c>
      <c r="D27" s="8" t="s">
        <v>101</v>
      </c>
      <c r="E27" s="9" t="s">
        <v>3</v>
      </c>
      <c r="F27" s="9" t="s">
        <v>3</v>
      </c>
      <c r="G27" s="9"/>
      <c r="H27" s="10">
        <f>SUM(H28:H34)</f>
        <v>72167.6377</v>
      </c>
      <c r="I27" s="11"/>
      <c r="J27" s="11">
        <f>SUM(J28:J33)</f>
        <v>-0.20983</v>
      </c>
    </row>
    <row r="28" spans="1:10" ht="25.5">
      <c r="A28" s="21" t="s">
        <v>464</v>
      </c>
      <c r="B28" s="21"/>
      <c r="C28" s="21" t="s">
        <v>465</v>
      </c>
      <c r="D28" s="67" t="s">
        <v>466</v>
      </c>
      <c r="E28" s="21" t="s">
        <v>136</v>
      </c>
      <c r="F28" s="47">
        <v>-1</v>
      </c>
      <c r="G28" s="115">
        <v>110237</v>
      </c>
      <c r="H28" s="116">
        <f>F28*G28</f>
        <v>-110237</v>
      </c>
      <c r="I28" s="117">
        <v>0.045</v>
      </c>
      <c r="J28" s="14">
        <f aca="true" t="shared" si="2" ref="J28:J32">F28*I28</f>
        <v>-0.045</v>
      </c>
    </row>
    <row r="29" spans="1:10" ht="25.5">
      <c r="A29" s="21" t="s">
        <v>467</v>
      </c>
      <c r="B29" s="54"/>
      <c r="C29" s="21" t="s">
        <v>474</v>
      </c>
      <c r="D29" s="67" t="s">
        <v>468</v>
      </c>
      <c r="E29" s="21" t="s">
        <v>136</v>
      </c>
      <c r="F29" s="47">
        <v>1</v>
      </c>
      <c r="G29" s="12">
        <v>175691</v>
      </c>
      <c r="H29" s="116">
        <f aca="true" t="shared" si="3" ref="H29:H31">F29*G29</f>
        <v>175691</v>
      </c>
      <c r="I29" s="117">
        <v>0.0451</v>
      </c>
      <c r="J29" s="14">
        <f t="shared" si="2"/>
        <v>0.0451</v>
      </c>
    </row>
    <row r="30" spans="1:10" ht="25.5">
      <c r="A30" s="21" t="s">
        <v>469</v>
      </c>
      <c r="B30" s="21"/>
      <c r="C30" s="21" t="s">
        <v>470</v>
      </c>
      <c r="D30" s="67" t="s">
        <v>471</v>
      </c>
      <c r="E30" s="21" t="s">
        <v>136</v>
      </c>
      <c r="F30" s="47">
        <v>-1</v>
      </c>
      <c r="G30" s="115">
        <v>78331</v>
      </c>
      <c r="H30" s="116">
        <f t="shared" si="3"/>
        <v>-78331</v>
      </c>
      <c r="I30" s="117">
        <v>0.045</v>
      </c>
      <c r="J30" s="14">
        <f t="shared" si="2"/>
        <v>-0.045</v>
      </c>
    </row>
    <row r="31" spans="1:10" ht="25.5">
      <c r="A31" s="21" t="s">
        <v>472</v>
      </c>
      <c r="B31" s="54"/>
      <c r="C31" s="21" t="s">
        <v>475</v>
      </c>
      <c r="D31" s="67" t="s">
        <v>473</v>
      </c>
      <c r="E31" s="21" t="s">
        <v>136</v>
      </c>
      <c r="F31" s="47">
        <v>1</v>
      </c>
      <c r="G31" s="12">
        <v>114827</v>
      </c>
      <c r="H31" s="116">
        <f t="shared" si="3"/>
        <v>114827</v>
      </c>
      <c r="I31" s="117">
        <v>0.04507</v>
      </c>
      <c r="J31" s="14">
        <f t="shared" si="2"/>
        <v>0.04507</v>
      </c>
    </row>
    <row r="32" spans="1:10" ht="25.5">
      <c r="A32" s="52" t="s">
        <v>461</v>
      </c>
      <c r="B32" s="52"/>
      <c r="C32" s="52" t="s">
        <v>462</v>
      </c>
      <c r="D32" s="56" t="s">
        <v>463</v>
      </c>
      <c r="E32" s="52" t="s">
        <v>37</v>
      </c>
      <c r="F32" s="23">
        <v>-1</v>
      </c>
      <c r="G32" s="24">
        <v>14140</v>
      </c>
      <c r="H32" s="13">
        <f>F32*G32</f>
        <v>-14140</v>
      </c>
      <c r="I32" s="14">
        <v>0.12</v>
      </c>
      <c r="J32" s="14">
        <f t="shared" si="2"/>
        <v>-0.12</v>
      </c>
    </row>
    <row r="33" spans="1:10" ht="12.75">
      <c r="A33" s="53" t="s">
        <v>108</v>
      </c>
      <c r="B33" s="54"/>
      <c r="C33" s="52" t="s">
        <v>107</v>
      </c>
      <c r="D33" s="44" t="s">
        <v>102</v>
      </c>
      <c r="E33" s="54" t="s">
        <v>103</v>
      </c>
      <c r="F33" s="23">
        <v>-1</v>
      </c>
      <c r="G33" s="24">
        <v>15472.4</v>
      </c>
      <c r="H33" s="13">
        <f>F33*G33</f>
        <v>-15472.4</v>
      </c>
      <c r="I33" s="55">
        <v>0.09</v>
      </c>
      <c r="J33" s="14">
        <f>F33*I33</f>
        <v>-0.09</v>
      </c>
    </row>
    <row r="34" spans="1:10" ht="12.75">
      <c r="A34" s="52" t="s">
        <v>104</v>
      </c>
      <c r="B34" s="52"/>
      <c r="C34" s="52" t="s">
        <v>105</v>
      </c>
      <c r="D34" s="56" t="s">
        <v>106</v>
      </c>
      <c r="E34" s="52" t="s">
        <v>35</v>
      </c>
      <c r="F34" s="23">
        <f>J27</f>
        <v>-0.20983</v>
      </c>
      <c r="G34" s="24">
        <v>810</v>
      </c>
      <c r="H34" s="13">
        <f>F34*G34</f>
        <v>-169.9623</v>
      </c>
      <c r="I34" s="14">
        <v>0</v>
      </c>
      <c r="J34" s="14">
        <f>F34*I34</f>
        <v>0</v>
      </c>
    </row>
    <row r="35" spans="1:10" ht="12.75">
      <c r="A35" s="6"/>
      <c r="B35" s="7"/>
      <c r="C35" s="7" t="s">
        <v>43</v>
      </c>
      <c r="D35" s="8" t="s">
        <v>44</v>
      </c>
      <c r="E35" s="6" t="s">
        <v>3</v>
      </c>
      <c r="F35" s="9" t="s">
        <v>3</v>
      </c>
      <c r="G35" s="9"/>
      <c r="H35" s="10">
        <f>SUM(H36:H40)</f>
        <v>-936425.21528</v>
      </c>
      <c r="I35" s="11"/>
      <c r="J35" s="11">
        <f>SUM(J36:J39)</f>
        <v>-5.8516794</v>
      </c>
    </row>
    <row r="36" spans="1:10" ht="12.75">
      <c r="A36" s="38" t="s">
        <v>85</v>
      </c>
      <c r="B36" s="38"/>
      <c r="C36" s="38" t="s">
        <v>86</v>
      </c>
      <c r="D36" s="20" t="s">
        <v>87</v>
      </c>
      <c r="E36" s="32" t="s">
        <v>34</v>
      </c>
      <c r="F36" s="17">
        <v>-262.71</v>
      </c>
      <c r="G36" s="12">
        <v>3220</v>
      </c>
      <c r="H36" s="15">
        <f>F36*G36</f>
        <v>-845926.2</v>
      </c>
      <c r="I36" s="16">
        <v>0.02094</v>
      </c>
      <c r="J36" s="16">
        <f>F36*I36</f>
        <v>-5.5011474</v>
      </c>
    </row>
    <row r="37" spans="1:10" ht="12.75">
      <c r="A37" s="38" t="s">
        <v>88</v>
      </c>
      <c r="B37" s="38"/>
      <c r="C37" s="38" t="s">
        <v>89</v>
      </c>
      <c r="D37" s="20" t="s">
        <v>90</v>
      </c>
      <c r="E37" s="32" t="s">
        <v>36</v>
      </c>
      <c r="F37" s="17">
        <v>-105</v>
      </c>
      <c r="G37" s="12">
        <v>825</v>
      </c>
      <c r="H37" s="15">
        <f>F37*G37</f>
        <v>-86625</v>
      </c>
      <c r="I37" s="14">
        <v>0.00278</v>
      </c>
      <c r="J37" s="14">
        <f>F37*I37</f>
        <v>-0.2919</v>
      </c>
    </row>
    <row r="38" spans="1:10" ht="25.5">
      <c r="A38" s="38" t="s">
        <v>79</v>
      </c>
      <c r="B38" s="38"/>
      <c r="C38" s="38" t="s">
        <v>80</v>
      </c>
      <c r="D38" s="20" t="s">
        <v>81</v>
      </c>
      <c r="E38" s="32" t="s">
        <v>34</v>
      </c>
      <c r="F38" s="17">
        <v>-2.8</v>
      </c>
      <c r="G38" s="12">
        <v>2390</v>
      </c>
      <c r="H38" s="15">
        <f>F38*G38</f>
        <v>-6692</v>
      </c>
      <c r="I38" s="16">
        <v>0.02094</v>
      </c>
      <c r="J38" s="16">
        <f>F38*I38</f>
        <v>-0.058632</v>
      </c>
    </row>
    <row r="39" spans="1:10" ht="25.5">
      <c r="A39" s="38" t="s">
        <v>91</v>
      </c>
      <c r="B39" s="38"/>
      <c r="C39" s="38" t="s">
        <v>92</v>
      </c>
      <c r="D39" s="44" t="s">
        <v>93</v>
      </c>
      <c r="E39" s="4" t="s">
        <v>37</v>
      </c>
      <c r="F39" s="34">
        <v>1</v>
      </c>
      <c r="G39" s="12">
        <v>9840</v>
      </c>
      <c r="H39" s="18">
        <f aca="true" t="shared" si="4" ref="H39">F39*G39</f>
        <v>9840</v>
      </c>
      <c r="I39" s="19">
        <v>0</v>
      </c>
      <c r="J39" s="19">
        <f aca="true" t="shared" si="5" ref="J39">F39*I39</f>
        <v>0</v>
      </c>
    </row>
    <row r="40" spans="1:10" ht="12.75">
      <c r="A40" s="43" t="s">
        <v>45</v>
      </c>
      <c r="B40" s="43"/>
      <c r="C40" s="43" t="s">
        <v>46</v>
      </c>
      <c r="D40" s="20" t="s">
        <v>47</v>
      </c>
      <c r="E40" s="21" t="s">
        <v>35</v>
      </c>
      <c r="F40" s="23">
        <f>J35</f>
        <v>-5.8516794</v>
      </c>
      <c r="G40" s="24">
        <v>1200</v>
      </c>
      <c r="H40" s="13">
        <f>F40*G40</f>
        <v>-7022.0152800000005</v>
      </c>
      <c r="I40" s="14">
        <v>0</v>
      </c>
      <c r="J40" s="14">
        <f>F40*I40</f>
        <v>0</v>
      </c>
    </row>
    <row r="41" spans="1:10" ht="12.75">
      <c r="A41" s="6"/>
      <c r="B41" s="7"/>
      <c r="C41" s="7" t="s">
        <v>48</v>
      </c>
      <c r="D41" s="8" t="s">
        <v>49</v>
      </c>
      <c r="E41" s="6" t="s">
        <v>3</v>
      </c>
      <c r="F41" s="9" t="s">
        <v>3</v>
      </c>
      <c r="G41" s="9"/>
      <c r="H41" s="10">
        <f>SUM(H42:H42)</f>
        <v>4412.61</v>
      </c>
      <c r="I41" s="11"/>
      <c r="J41" s="11">
        <f>SUM(J42:J42)</f>
        <v>0.009972</v>
      </c>
    </row>
    <row r="42" spans="1:10" ht="12.75">
      <c r="A42" s="38" t="s">
        <v>82</v>
      </c>
      <c r="B42" s="38"/>
      <c r="C42" s="38" t="s">
        <v>83</v>
      </c>
      <c r="D42" s="20" t="s">
        <v>84</v>
      </c>
      <c r="E42" s="32" t="s">
        <v>34</v>
      </c>
      <c r="F42" s="17">
        <v>24.93</v>
      </c>
      <c r="G42" s="12">
        <v>177</v>
      </c>
      <c r="H42" s="15">
        <f>F42*G42</f>
        <v>4412.61</v>
      </c>
      <c r="I42" s="16">
        <v>0.0004</v>
      </c>
      <c r="J42" s="16">
        <f>F42*I42</f>
        <v>0.009972</v>
      </c>
    </row>
    <row r="43" spans="1:10" ht="12.75">
      <c r="A43" s="25"/>
      <c r="B43" s="26"/>
      <c r="C43" s="26"/>
      <c r="D43" s="46" t="s">
        <v>50</v>
      </c>
      <c r="E43" s="26"/>
      <c r="F43" s="27"/>
      <c r="G43" s="27"/>
      <c r="H43" s="45">
        <f>H12+H19+H21+H27+H35+H41</f>
        <v>-210269.2215006</v>
      </c>
      <c r="I43" s="28"/>
      <c r="J43" s="28"/>
    </row>
    <row r="44" ht="13.5" thickBot="1"/>
    <row r="45" spans="4:8" ht="12.75">
      <c r="D45" s="74" t="s">
        <v>422</v>
      </c>
      <c r="E45" s="75"/>
      <c r="F45" s="75"/>
      <c r="G45" s="75"/>
      <c r="H45" s="76">
        <f>H24+H26+H28+H30+H32+H33+H34+H36+H37+H38+H40</f>
        <v>-1188054.2475784998</v>
      </c>
    </row>
    <row r="46" spans="4:8" ht="12.75">
      <c r="D46" s="77" t="s">
        <v>421</v>
      </c>
      <c r="E46" s="78"/>
      <c r="F46" s="78"/>
      <c r="G46" s="78"/>
      <c r="H46" s="79">
        <f>H13+H14+H15+H16+H17+H18+H20+H22+H23+H25+H29+H31+H39+H42</f>
        <v>977785.0260779001</v>
      </c>
    </row>
    <row r="47" spans="4:8" ht="13.5" thickBot="1">
      <c r="D47" s="77" t="s">
        <v>423</v>
      </c>
      <c r="E47" s="78"/>
      <c r="F47" s="78"/>
      <c r="G47" s="78"/>
      <c r="H47" s="79">
        <f>H45+H46</f>
        <v>-210269.22150059976</v>
      </c>
    </row>
    <row r="48" spans="4:8" ht="13.5" thickBot="1">
      <c r="D48" s="80" t="s">
        <v>420</v>
      </c>
      <c r="E48" s="81"/>
      <c r="F48" s="81"/>
      <c r="G48" s="81"/>
      <c r="H48" s="82">
        <f>H46-H45</f>
        <v>2165839.2736564</v>
      </c>
    </row>
  </sheetData>
  <mergeCells count="26">
    <mergeCell ref="A4:C5"/>
    <mergeCell ref="D4:D5"/>
    <mergeCell ref="A6:C7"/>
    <mergeCell ref="D6:D7"/>
    <mergeCell ref="E6:F7"/>
    <mergeCell ref="E4:F5"/>
    <mergeCell ref="A1:J1"/>
    <mergeCell ref="A2:C3"/>
    <mergeCell ref="D2:D3"/>
    <mergeCell ref="E2:F3"/>
    <mergeCell ref="G2:G3"/>
    <mergeCell ref="H2:H3"/>
    <mergeCell ref="I2:J3"/>
    <mergeCell ref="G4:G5"/>
    <mergeCell ref="H4:H5"/>
    <mergeCell ref="I4:J5"/>
    <mergeCell ref="I6:J7"/>
    <mergeCell ref="G6:G7"/>
    <mergeCell ref="H6:H7"/>
    <mergeCell ref="I10:J10"/>
    <mergeCell ref="A8:C9"/>
    <mergeCell ref="D8:D9"/>
    <mergeCell ref="E8:F9"/>
    <mergeCell ref="G8:G9"/>
    <mergeCell ref="H8:H9"/>
    <mergeCell ref="I8:J9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30" customWidth="1"/>
    <col min="2" max="2" width="6.57421875" style="29" customWidth="1"/>
    <col min="3" max="3" width="14.28125" style="29" customWidth="1"/>
    <col min="4" max="4" width="62.7109375" style="31" customWidth="1"/>
    <col min="5" max="5" width="4.8515625" style="29" customWidth="1"/>
    <col min="6" max="6" width="12.57421875" style="0" customWidth="1"/>
    <col min="7" max="7" width="12.421875" style="0" customWidth="1"/>
    <col min="8" max="8" width="14.28125" style="0" customWidth="1"/>
    <col min="9" max="10" width="11.7109375" style="0" customWidth="1"/>
  </cols>
  <sheetData>
    <row r="1" spans="1:10" ht="27.75" customHeight="1">
      <c r="A1" s="125" t="s">
        <v>109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15" customHeight="1">
      <c r="A2" s="126" t="s">
        <v>0</v>
      </c>
      <c r="B2" s="126"/>
      <c r="C2" s="126"/>
      <c r="D2" s="127" t="s">
        <v>1</v>
      </c>
      <c r="E2" s="121" t="s">
        <v>2</v>
      </c>
      <c r="F2" s="121"/>
      <c r="G2" s="121" t="s">
        <v>3</v>
      </c>
      <c r="H2" s="120" t="s">
        <v>4</v>
      </c>
      <c r="I2" s="124" t="s">
        <v>5</v>
      </c>
      <c r="J2" s="124"/>
    </row>
    <row r="3" spans="1:10" ht="12.75">
      <c r="A3" s="126"/>
      <c r="B3" s="126"/>
      <c r="C3" s="126"/>
      <c r="D3" s="127"/>
      <c r="E3" s="121"/>
      <c r="F3" s="121"/>
      <c r="G3" s="121"/>
      <c r="H3" s="121"/>
      <c r="I3" s="124"/>
      <c r="J3" s="124"/>
    </row>
    <row r="4" spans="1:10" ht="13.15" customHeight="1">
      <c r="A4" s="119" t="s">
        <v>6</v>
      </c>
      <c r="B4" s="119"/>
      <c r="C4" s="119"/>
      <c r="D4" s="120" t="s">
        <v>7</v>
      </c>
      <c r="E4" s="121" t="s">
        <v>8</v>
      </c>
      <c r="F4" s="121"/>
      <c r="G4" s="123" t="s">
        <v>3</v>
      </c>
      <c r="H4" s="120" t="s">
        <v>9</v>
      </c>
      <c r="I4" s="124" t="s">
        <v>10</v>
      </c>
      <c r="J4" s="124"/>
    </row>
    <row r="5" spans="1:10" ht="12.75">
      <c r="A5" s="119"/>
      <c r="B5" s="119"/>
      <c r="C5" s="119"/>
      <c r="D5" s="120"/>
      <c r="E5" s="121"/>
      <c r="F5" s="121"/>
      <c r="G5" s="123"/>
      <c r="H5" s="121"/>
      <c r="I5" s="124"/>
      <c r="J5" s="124"/>
    </row>
    <row r="6" spans="1:10" ht="12.75" customHeight="1">
      <c r="A6" s="119" t="s">
        <v>11</v>
      </c>
      <c r="B6" s="119"/>
      <c r="C6" s="119"/>
      <c r="D6" s="120" t="s">
        <v>12</v>
      </c>
      <c r="E6" s="121" t="s">
        <v>13</v>
      </c>
      <c r="F6" s="121"/>
      <c r="G6" s="123" t="s">
        <v>3</v>
      </c>
      <c r="H6" s="120" t="s">
        <v>14</v>
      </c>
      <c r="I6" s="122" t="s">
        <v>15</v>
      </c>
      <c r="J6" s="122"/>
    </row>
    <row r="7" spans="1:10" ht="12.75">
      <c r="A7" s="119"/>
      <c r="B7" s="119"/>
      <c r="C7" s="119"/>
      <c r="D7" s="120"/>
      <c r="E7" s="121"/>
      <c r="F7" s="121"/>
      <c r="G7" s="123"/>
      <c r="H7" s="121"/>
      <c r="I7" s="122"/>
      <c r="J7" s="122"/>
    </row>
    <row r="8" spans="1:10" ht="12.75" customHeight="1">
      <c r="A8" s="119" t="s">
        <v>16</v>
      </c>
      <c r="B8" s="119"/>
      <c r="C8" s="119"/>
      <c r="D8" s="120" t="s">
        <v>17</v>
      </c>
      <c r="E8" s="121" t="s">
        <v>18</v>
      </c>
      <c r="F8" s="121"/>
      <c r="G8" s="121"/>
      <c r="H8" s="120" t="s">
        <v>19</v>
      </c>
      <c r="I8" s="122" t="s">
        <v>20</v>
      </c>
      <c r="J8" s="122"/>
    </row>
    <row r="9" spans="1:10" ht="12.75">
      <c r="A9" s="119"/>
      <c r="B9" s="119"/>
      <c r="C9" s="119"/>
      <c r="D9" s="120"/>
      <c r="E9" s="121"/>
      <c r="F9" s="121"/>
      <c r="G9" s="121"/>
      <c r="H9" s="121"/>
      <c r="I9" s="122"/>
      <c r="J9" s="122"/>
    </row>
    <row r="10" spans="1:10" ht="25.5" customHeight="1">
      <c r="A10" s="49" t="s">
        <v>21</v>
      </c>
      <c r="B10" s="49" t="s">
        <v>22</v>
      </c>
      <c r="C10" s="49" t="s">
        <v>23</v>
      </c>
      <c r="D10" s="2" t="s">
        <v>24</v>
      </c>
      <c r="E10" s="49" t="s">
        <v>25</v>
      </c>
      <c r="F10" s="51" t="s">
        <v>26</v>
      </c>
      <c r="G10" s="51" t="s">
        <v>27</v>
      </c>
      <c r="H10" s="51" t="s">
        <v>28</v>
      </c>
      <c r="I10" s="118" t="s">
        <v>29</v>
      </c>
      <c r="J10" s="118"/>
    </row>
    <row r="11" spans="1:10" ht="12.75">
      <c r="A11" s="4" t="s">
        <v>3</v>
      </c>
      <c r="B11" s="4" t="s">
        <v>3</v>
      </c>
      <c r="C11" s="4" t="s">
        <v>3</v>
      </c>
      <c r="D11" s="2" t="s">
        <v>30</v>
      </c>
      <c r="E11" s="4" t="s">
        <v>3</v>
      </c>
      <c r="F11" s="48" t="s">
        <v>3</v>
      </c>
      <c r="G11" s="51" t="s">
        <v>31</v>
      </c>
      <c r="H11" s="51" t="s">
        <v>32</v>
      </c>
      <c r="I11" s="51" t="s">
        <v>33</v>
      </c>
      <c r="J11" s="51" t="s">
        <v>32</v>
      </c>
    </row>
    <row r="12" spans="1:10" ht="25.5">
      <c r="A12" s="9"/>
      <c r="B12" s="33"/>
      <c r="C12" s="33" t="s">
        <v>110</v>
      </c>
      <c r="D12" s="8" t="s">
        <v>111</v>
      </c>
      <c r="E12" s="9" t="s">
        <v>3</v>
      </c>
      <c r="F12" s="9" t="s">
        <v>3</v>
      </c>
      <c r="G12" s="9" t="s">
        <v>3</v>
      </c>
      <c r="H12" s="10">
        <f>SUM(H13:H15)</f>
        <v>-60556.484</v>
      </c>
      <c r="I12" s="11"/>
      <c r="J12" s="11">
        <f>SUM(J13:J15)</f>
        <v>-1.2235108000000001</v>
      </c>
    </row>
    <row r="13" spans="1:10" ht="12.75">
      <c r="A13" s="38" t="s">
        <v>112</v>
      </c>
      <c r="B13" s="38"/>
      <c r="C13" s="38" t="s">
        <v>113</v>
      </c>
      <c r="D13" s="44" t="s">
        <v>114</v>
      </c>
      <c r="E13" s="4" t="s">
        <v>34</v>
      </c>
      <c r="F13" s="60">
        <v>-34.42</v>
      </c>
      <c r="G13" s="12">
        <v>2310</v>
      </c>
      <c r="H13" s="15">
        <f>F13*G13</f>
        <v>-79510.2</v>
      </c>
      <c r="I13" s="14">
        <v>0.03674</v>
      </c>
      <c r="J13" s="14">
        <f>F13*I13</f>
        <v>-1.2645908000000001</v>
      </c>
    </row>
    <row r="14" spans="1:10" ht="12.75">
      <c r="A14" s="38" t="s">
        <v>115</v>
      </c>
      <c r="B14" s="38"/>
      <c r="C14" s="38" t="s">
        <v>116</v>
      </c>
      <c r="D14" s="44" t="s">
        <v>117</v>
      </c>
      <c r="E14" s="4" t="s">
        <v>34</v>
      </c>
      <c r="F14" s="60">
        <v>-34.42</v>
      </c>
      <c r="G14" s="12">
        <v>25.2</v>
      </c>
      <c r="H14" s="15">
        <f>F14*G14</f>
        <v>-867.384</v>
      </c>
      <c r="I14" s="16">
        <v>0</v>
      </c>
      <c r="J14" s="16">
        <f>F14*I14</f>
        <v>0</v>
      </c>
    </row>
    <row r="15" spans="1:10" ht="12.75">
      <c r="A15" s="39" t="s">
        <v>118</v>
      </c>
      <c r="B15" s="40"/>
      <c r="C15" s="61">
        <v>589651191</v>
      </c>
      <c r="D15" s="44" t="s">
        <v>119</v>
      </c>
      <c r="E15" s="62" t="s">
        <v>36</v>
      </c>
      <c r="F15" s="60">
        <v>102.7</v>
      </c>
      <c r="G15" s="12">
        <v>193</v>
      </c>
      <c r="H15" s="18">
        <f>F15*G15</f>
        <v>19821.100000000002</v>
      </c>
      <c r="I15" s="16">
        <v>0.0004</v>
      </c>
      <c r="J15" s="16">
        <f>F15*I15</f>
        <v>0.041080000000000005</v>
      </c>
    </row>
    <row r="16" spans="1:10" ht="12.75">
      <c r="A16" s="9"/>
      <c r="B16" s="33"/>
      <c r="C16" s="33" t="s">
        <v>120</v>
      </c>
      <c r="D16" s="63" t="s">
        <v>121</v>
      </c>
      <c r="E16" s="6" t="s">
        <v>3</v>
      </c>
      <c r="F16" s="6" t="s">
        <v>3</v>
      </c>
      <c r="G16" s="9" t="s">
        <v>3</v>
      </c>
      <c r="H16" s="10">
        <f>SUM(H17:H17)</f>
        <v>-55698.5</v>
      </c>
      <c r="I16" s="11"/>
      <c r="J16" s="11">
        <f>SUM(J17:J17)</f>
        <v>-1.0905179999999999</v>
      </c>
    </row>
    <row r="17" spans="1:10" ht="12.75">
      <c r="A17" s="35" t="s">
        <v>122</v>
      </c>
      <c r="B17" s="40"/>
      <c r="C17" s="37">
        <v>631319009</v>
      </c>
      <c r="D17" s="44" t="s">
        <v>123</v>
      </c>
      <c r="E17" s="62" t="s">
        <v>36</v>
      </c>
      <c r="F17" s="34">
        <v>-117.26</v>
      </c>
      <c r="G17" s="12">
        <v>475</v>
      </c>
      <c r="H17" s="18">
        <f aca="true" t="shared" si="0" ref="H17">F17*G17</f>
        <v>-55698.5</v>
      </c>
      <c r="I17" s="19">
        <v>0.0093</v>
      </c>
      <c r="J17" s="19">
        <f>F17*I17</f>
        <v>-1.0905179999999999</v>
      </c>
    </row>
    <row r="18" spans="1:10" ht="12.75">
      <c r="A18" s="6"/>
      <c r="B18" s="7"/>
      <c r="C18" s="7" t="s">
        <v>38</v>
      </c>
      <c r="D18" s="63" t="s">
        <v>39</v>
      </c>
      <c r="E18" s="6" t="s">
        <v>3</v>
      </c>
      <c r="F18" s="6" t="s">
        <v>3</v>
      </c>
      <c r="G18" s="9" t="s">
        <v>3</v>
      </c>
      <c r="H18" s="10">
        <f>SUM(H19:H19)</f>
        <v>-428.095328</v>
      </c>
      <c r="I18" s="11"/>
      <c r="J18" s="11">
        <f>SUM(J19:J19)</f>
        <v>0</v>
      </c>
    </row>
    <row r="19" spans="1:10" ht="12.75">
      <c r="A19" s="43" t="s">
        <v>40</v>
      </c>
      <c r="B19" s="43"/>
      <c r="C19" s="43" t="s">
        <v>41</v>
      </c>
      <c r="D19" s="44" t="s">
        <v>42</v>
      </c>
      <c r="E19" s="4" t="s">
        <v>35</v>
      </c>
      <c r="F19" s="60">
        <f>J12+J16</f>
        <v>-2.3140288</v>
      </c>
      <c r="G19" s="12">
        <v>185</v>
      </c>
      <c r="H19" s="15">
        <f>F19*G19</f>
        <v>-428.095328</v>
      </c>
      <c r="I19" s="16">
        <v>0</v>
      </c>
      <c r="J19" s="16">
        <f>F19*I19</f>
        <v>0</v>
      </c>
    </row>
    <row r="20" spans="1:10" ht="12.75">
      <c r="A20" s="6"/>
      <c r="B20" s="7"/>
      <c r="C20" s="7" t="s">
        <v>124</v>
      </c>
      <c r="D20" s="63" t="s">
        <v>125</v>
      </c>
      <c r="E20" s="6" t="s">
        <v>3</v>
      </c>
      <c r="F20" s="6" t="s">
        <v>3</v>
      </c>
      <c r="G20" s="9" t="s">
        <v>3</v>
      </c>
      <c r="H20" s="10">
        <f>SUM(H21:H23)</f>
        <v>56146.6656</v>
      </c>
      <c r="I20" s="11"/>
      <c r="J20" s="11">
        <f>SUM(J21:J22)</f>
        <v>0.68736</v>
      </c>
    </row>
    <row r="21" spans="1:10" ht="25.5">
      <c r="A21" s="35" t="s">
        <v>126</v>
      </c>
      <c r="B21" s="36"/>
      <c r="C21" s="37">
        <v>711113115</v>
      </c>
      <c r="D21" s="44" t="s">
        <v>127</v>
      </c>
      <c r="E21" s="62" t="s">
        <v>34</v>
      </c>
      <c r="F21" s="60">
        <v>94.62</v>
      </c>
      <c r="G21" s="12">
        <v>393</v>
      </c>
      <c r="H21" s="15">
        <f>F21*G21</f>
        <v>37185.66</v>
      </c>
      <c r="I21" s="16">
        <v>0.004</v>
      </c>
      <c r="J21" s="16">
        <f>F21*I21</f>
        <v>0.37848000000000004</v>
      </c>
    </row>
    <row r="22" spans="1:10" ht="12.75">
      <c r="A22" s="35" t="s">
        <v>128</v>
      </c>
      <c r="B22" s="36"/>
      <c r="C22" s="37">
        <v>711113127</v>
      </c>
      <c r="D22" s="44" t="s">
        <v>129</v>
      </c>
      <c r="E22" s="62" t="s">
        <v>34</v>
      </c>
      <c r="F22" s="60">
        <v>77.22</v>
      </c>
      <c r="G22" s="12">
        <v>237</v>
      </c>
      <c r="H22" s="15">
        <f>F22*G22</f>
        <v>18301.14</v>
      </c>
      <c r="I22" s="16">
        <v>0.004</v>
      </c>
      <c r="J22" s="16">
        <f>F22*I22</f>
        <v>0.30888</v>
      </c>
    </row>
    <row r="23" spans="1:10" ht="12.75">
      <c r="A23" s="43" t="s">
        <v>130</v>
      </c>
      <c r="B23" s="43"/>
      <c r="C23" s="43" t="s">
        <v>131</v>
      </c>
      <c r="D23" s="44" t="s">
        <v>132</v>
      </c>
      <c r="E23" s="4" t="s">
        <v>35</v>
      </c>
      <c r="F23" s="60">
        <f>J20</f>
        <v>0.68736</v>
      </c>
      <c r="G23" s="12">
        <v>960</v>
      </c>
      <c r="H23" s="15">
        <f>F23*G23</f>
        <v>659.8656</v>
      </c>
      <c r="I23" s="16">
        <v>0</v>
      </c>
      <c r="J23" s="16">
        <f>F23*I23</f>
        <v>0</v>
      </c>
    </row>
    <row r="24" spans="1:10" ht="12.75">
      <c r="A24" s="6"/>
      <c r="B24" s="7"/>
      <c r="C24" s="7" t="s">
        <v>43</v>
      </c>
      <c r="D24" s="8" t="s">
        <v>44</v>
      </c>
      <c r="E24" s="6" t="s">
        <v>3</v>
      </c>
      <c r="F24" s="9" t="s">
        <v>3</v>
      </c>
      <c r="G24" s="9"/>
      <c r="H24" s="10">
        <f>SUM(H25:H26)</f>
        <v>-8217</v>
      </c>
      <c r="I24" s="11"/>
      <c r="J24" s="11">
        <f>SUM(J25:J25)</f>
        <v>-3.3</v>
      </c>
    </row>
    <row r="25" spans="1:10" ht="12.75">
      <c r="A25" s="38" t="s">
        <v>133</v>
      </c>
      <c r="B25" s="38"/>
      <c r="C25" s="38" t="s">
        <v>134</v>
      </c>
      <c r="D25" s="20" t="s">
        <v>135</v>
      </c>
      <c r="E25" s="48" t="s">
        <v>136</v>
      </c>
      <c r="F25" s="17">
        <v>-11</v>
      </c>
      <c r="G25" s="12">
        <v>387</v>
      </c>
      <c r="H25" s="15">
        <f>F25*G25</f>
        <v>-4257</v>
      </c>
      <c r="I25" s="16">
        <v>0.3</v>
      </c>
      <c r="J25" s="16">
        <f>F25*I25</f>
        <v>-3.3</v>
      </c>
    </row>
    <row r="26" spans="1:10" ht="12.75">
      <c r="A26" s="43" t="s">
        <v>45</v>
      </c>
      <c r="B26" s="43"/>
      <c r="C26" s="43" t="s">
        <v>46</v>
      </c>
      <c r="D26" s="20" t="s">
        <v>47</v>
      </c>
      <c r="E26" s="21" t="s">
        <v>35</v>
      </c>
      <c r="F26" s="23">
        <f>J24</f>
        <v>-3.3</v>
      </c>
      <c r="G26" s="24">
        <v>1200</v>
      </c>
      <c r="H26" s="13">
        <f>F26*G26</f>
        <v>-3960</v>
      </c>
      <c r="I26" s="14">
        <v>0</v>
      </c>
      <c r="J26" s="14">
        <f>F26*I26</f>
        <v>0</v>
      </c>
    </row>
    <row r="27" spans="1:10" ht="12.75">
      <c r="A27" s="9"/>
      <c r="B27" s="33"/>
      <c r="C27" s="33" t="s">
        <v>137</v>
      </c>
      <c r="D27" s="8" t="s">
        <v>138</v>
      </c>
      <c r="E27" s="9" t="s">
        <v>3</v>
      </c>
      <c r="F27" s="9" t="s">
        <v>3</v>
      </c>
      <c r="G27" s="9"/>
      <c r="H27" s="10">
        <f>SUM(H28:H44)</f>
        <v>182879.1270908</v>
      </c>
      <c r="I27" s="11"/>
      <c r="J27" s="11">
        <f>SUM(J28:J43)</f>
        <v>1.9218134600000003</v>
      </c>
    </row>
    <row r="28" spans="1:10" ht="12.75">
      <c r="A28" s="48" t="s">
        <v>139</v>
      </c>
      <c r="B28" s="48"/>
      <c r="C28" s="48" t="s">
        <v>140</v>
      </c>
      <c r="D28" s="44" t="s">
        <v>141</v>
      </c>
      <c r="E28" s="4" t="s">
        <v>34</v>
      </c>
      <c r="F28" s="34">
        <v>53.29</v>
      </c>
      <c r="G28" s="12">
        <v>167</v>
      </c>
      <c r="H28" s="15">
        <f aca="true" t="shared" si="1" ref="H28:H39">F28*G28</f>
        <v>8899.43</v>
      </c>
      <c r="I28" s="16">
        <v>0</v>
      </c>
      <c r="J28" s="16">
        <f aca="true" t="shared" si="2" ref="J28:J39">F28*I28</f>
        <v>0</v>
      </c>
    </row>
    <row r="29" spans="1:10" ht="12.75">
      <c r="A29" s="48" t="s">
        <v>142</v>
      </c>
      <c r="B29" s="48"/>
      <c r="C29" s="48" t="s">
        <v>143</v>
      </c>
      <c r="D29" s="44" t="s">
        <v>144</v>
      </c>
      <c r="E29" s="4" t="s">
        <v>34</v>
      </c>
      <c r="F29" s="34">
        <v>53.29</v>
      </c>
      <c r="G29" s="12">
        <v>32</v>
      </c>
      <c r="H29" s="15">
        <f t="shared" si="1"/>
        <v>1705.28</v>
      </c>
      <c r="I29" s="16">
        <v>0.00021</v>
      </c>
      <c r="J29" s="16">
        <f t="shared" si="2"/>
        <v>0.0111909</v>
      </c>
    </row>
    <row r="30" spans="1:10" ht="12.75">
      <c r="A30" s="48" t="s">
        <v>145</v>
      </c>
      <c r="B30" s="48"/>
      <c r="C30" s="48" t="s">
        <v>146</v>
      </c>
      <c r="D30" s="44" t="s">
        <v>147</v>
      </c>
      <c r="E30" s="4" t="s">
        <v>34</v>
      </c>
      <c r="F30" s="34">
        <v>33.64</v>
      </c>
      <c r="G30" s="12">
        <v>610</v>
      </c>
      <c r="H30" s="15">
        <f t="shared" si="1"/>
        <v>20520.4</v>
      </c>
      <c r="I30" s="16">
        <v>0.00693</v>
      </c>
      <c r="J30" s="16">
        <f t="shared" si="2"/>
        <v>0.2331252</v>
      </c>
    </row>
    <row r="31" spans="1:10" ht="12.75">
      <c r="A31" s="48" t="s">
        <v>148</v>
      </c>
      <c r="B31" s="48"/>
      <c r="C31" s="48" t="s">
        <v>149</v>
      </c>
      <c r="D31" s="44" t="s">
        <v>150</v>
      </c>
      <c r="E31" s="4" t="s">
        <v>36</v>
      </c>
      <c r="F31" s="34">
        <v>39.3</v>
      </c>
      <c r="G31" s="12">
        <v>352</v>
      </c>
      <c r="H31" s="15">
        <f t="shared" si="1"/>
        <v>13833.599999999999</v>
      </c>
      <c r="I31" s="16">
        <v>0.0015</v>
      </c>
      <c r="J31" s="16">
        <f t="shared" si="2"/>
        <v>0.058949999999999995</v>
      </c>
    </row>
    <row r="32" spans="1:10" ht="12.75">
      <c r="A32" s="48" t="s">
        <v>151</v>
      </c>
      <c r="B32" s="48"/>
      <c r="C32" s="48" t="s">
        <v>152</v>
      </c>
      <c r="D32" s="44" t="s">
        <v>153</v>
      </c>
      <c r="E32" s="4" t="s">
        <v>36</v>
      </c>
      <c r="F32" s="34">
        <v>39.3</v>
      </c>
      <c r="G32" s="12">
        <v>349</v>
      </c>
      <c r="H32" s="15">
        <f t="shared" si="1"/>
        <v>13715.699999999999</v>
      </c>
      <c r="I32" s="16">
        <v>0.0011</v>
      </c>
      <c r="J32" s="16">
        <f t="shared" si="2"/>
        <v>0.04323</v>
      </c>
    </row>
    <row r="33" spans="1:10" ht="12.75">
      <c r="A33" s="48" t="s">
        <v>154</v>
      </c>
      <c r="B33" s="48"/>
      <c r="C33" s="48" t="s">
        <v>155</v>
      </c>
      <c r="D33" s="44" t="s">
        <v>156</v>
      </c>
      <c r="E33" s="4" t="s">
        <v>36</v>
      </c>
      <c r="F33" s="34">
        <v>83.91</v>
      </c>
      <c r="G33" s="12">
        <v>75</v>
      </c>
      <c r="H33" s="15">
        <f t="shared" si="1"/>
        <v>6293.25</v>
      </c>
      <c r="I33" s="16">
        <v>4E-05</v>
      </c>
      <c r="J33" s="16">
        <f t="shared" si="2"/>
        <v>0.0033564000000000003</v>
      </c>
    </row>
    <row r="34" spans="1:10" ht="12.75">
      <c r="A34" s="48" t="s">
        <v>157</v>
      </c>
      <c r="B34" s="48"/>
      <c r="C34" s="48" t="s">
        <v>158</v>
      </c>
      <c r="D34" s="44" t="s">
        <v>159</v>
      </c>
      <c r="E34" s="4" t="s">
        <v>34</v>
      </c>
      <c r="F34" s="34">
        <v>50.5</v>
      </c>
      <c r="G34" s="12">
        <v>69</v>
      </c>
      <c r="H34" s="15">
        <f t="shared" si="1"/>
        <v>3484.5</v>
      </c>
      <c r="I34" s="16">
        <v>0.0012</v>
      </c>
      <c r="J34" s="16">
        <f t="shared" si="2"/>
        <v>0.060599999999999994</v>
      </c>
    </row>
    <row r="35" spans="1:10" ht="25.5">
      <c r="A35" s="48" t="s">
        <v>160</v>
      </c>
      <c r="B35" s="48"/>
      <c r="C35" s="48" t="s">
        <v>161</v>
      </c>
      <c r="D35" s="44" t="s">
        <v>162</v>
      </c>
      <c r="E35" s="4" t="s">
        <v>34</v>
      </c>
      <c r="F35" s="34">
        <v>-144.969</v>
      </c>
      <c r="G35" s="12">
        <v>330</v>
      </c>
      <c r="H35" s="15">
        <f t="shared" si="1"/>
        <v>-47839.77</v>
      </c>
      <c r="I35" s="16">
        <v>0.0192</v>
      </c>
      <c r="J35" s="16">
        <f t="shared" si="2"/>
        <v>-2.7834047999999996</v>
      </c>
    </row>
    <row r="36" spans="1:10" ht="12.75">
      <c r="A36" s="48" t="s">
        <v>163</v>
      </c>
      <c r="B36" s="48"/>
      <c r="C36" s="48" t="s">
        <v>164</v>
      </c>
      <c r="D36" s="44" t="s">
        <v>165</v>
      </c>
      <c r="E36" s="4" t="s">
        <v>34</v>
      </c>
      <c r="F36" s="34">
        <v>142.704</v>
      </c>
      <c r="G36" s="18">
        <v>551.6</v>
      </c>
      <c r="H36" s="18">
        <f t="shared" si="1"/>
        <v>78715.5264</v>
      </c>
      <c r="I36" s="16">
        <v>0.0192</v>
      </c>
      <c r="J36" s="16">
        <f t="shared" si="2"/>
        <v>2.7399168</v>
      </c>
    </row>
    <row r="37" spans="1:10" ht="12.75">
      <c r="A37" s="64" t="s">
        <v>166</v>
      </c>
      <c r="B37" s="65"/>
      <c r="C37" s="48" t="s">
        <v>167</v>
      </c>
      <c r="D37" s="44" t="s">
        <v>168</v>
      </c>
      <c r="E37" s="4" t="s">
        <v>34</v>
      </c>
      <c r="F37" s="34">
        <v>47.644999999999996</v>
      </c>
      <c r="G37" s="18">
        <v>330.1</v>
      </c>
      <c r="H37" s="18">
        <f t="shared" si="1"/>
        <v>15727.6145</v>
      </c>
      <c r="I37" s="16">
        <v>0.0192</v>
      </c>
      <c r="J37" s="16">
        <f t="shared" si="2"/>
        <v>0.9147839999999998</v>
      </c>
    </row>
    <row r="38" spans="1:10" ht="12.75">
      <c r="A38" s="64" t="s">
        <v>169</v>
      </c>
      <c r="B38" s="65"/>
      <c r="C38" s="48" t="s">
        <v>170</v>
      </c>
      <c r="D38" s="44" t="s">
        <v>171</v>
      </c>
      <c r="E38" s="4" t="s">
        <v>136</v>
      </c>
      <c r="F38" s="34">
        <v>44</v>
      </c>
      <c r="G38" s="18">
        <v>644.1</v>
      </c>
      <c r="H38" s="18">
        <f t="shared" si="1"/>
        <v>28340.4</v>
      </c>
      <c r="I38" s="19">
        <v>0.0072</v>
      </c>
      <c r="J38" s="16">
        <f t="shared" si="2"/>
        <v>0.31679999999999997</v>
      </c>
    </row>
    <row r="39" spans="1:10" ht="12.75">
      <c r="A39" s="64" t="s">
        <v>172</v>
      </c>
      <c r="B39" s="65"/>
      <c r="C39" s="48" t="s">
        <v>173</v>
      </c>
      <c r="D39" s="44" t="s">
        <v>174</v>
      </c>
      <c r="E39" s="4" t="s">
        <v>136</v>
      </c>
      <c r="F39" s="34">
        <v>76</v>
      </c>
      <c r="G39" s="18">
        <v>330.1</v>
      </c>
      <c r="H39" s="18">
        <f t="shared" si="1"/>
        <v>25087.600000000002</v>
      </c>
      <c r="I39" s="19">
        <v>0.0036</v>
      </c>
      <c r="J39" s="16">
        <f t="shared" si="2"/>
        <v>0.2736</v>
      </c>
    </row>
    <row r="40" spans="1:10" ht="12.75">
      <c r="A40" s="48" t="s">
        <v>175</v>
      </c>
      <c r="B40" s="48"/>
      <c r="C40" s="48" t="s">
        <v>176</v>
      </c>
      <c r="D40" s="44" t="s">
        <v>177</v>
      </c>
      <c r="E40" s="4" t="s">
        <v>36</v>
      </c>
      <c r="F40" s="34">
        <v>21.4</v>
      </c>
      <c r="G40" s="12">
        <v>125</v>
      </c>
      <c r="H40" s="15">
        <f>F40*G40</f>
        <v>2675</v>
      </c>
      <c r="I40" s="16">
        <v>0.00032</v>
      </c>
      <c r="J40" s="16">
        <f>F40*I40</f>
        <v>0.006848</v>
      </c>
    </row>
    <row r="41" spans="1:10" ht="12.75">
      <c r="A41" s="48" t="s">
        <v>178</v>
      </c>
      <c r="B41" s="48"/>
      <c r="C41" s="48" t="s">
        <v>179</v>
      </c>
      <c r="D41" s="44" t="s">
        <v>180</v>
      </c>
      <c r="E41" s="4" t="s">
        <v>36</v>
      </c>
      <c r="F41" s="34">
        <v>0.303</v>
      </c>
      <c r="G41" s="12">
        <v>173</v>
      </c>
      <c r="H41" s="15">
        <f>F41*G41</f>
        <v>52.419</v>
      </c>
      <c r="I41" s="16">
        <v>0.00032</v>
      </c>
      <c r="J41" s="16">
        <f>F41*I41</f>
        <v>9.696000000000001E-05</v>
      </c>
    </row>
    <row r="42" spans="1:10" ht="12.75">
      <c r="A42" s="48" t="s">
        <v>181</v>
      </c>
      <c r="B42" s="48"/>
      <c r="C42" s="48" t="s">
        <v>182</v>
      </c>
      <c r="D42" s="44" t="s">
        <v>183</v>
      </c>
      <c r="E42" s="4" t="s">
        <v>136</v>
      </c>
      <c r="F42" s="34">
        <v>-88</v>
      </c>
      <c r="G42" s="12">
        <v>99</v>
      </c>
      <c r="H42" s="15">
        <f>F42*G42</f>
        <v>-8712</v>
      </c>
      <c r="I42" s="16">
        <v>0.00066</v>
      </c>
      <c r="J42" s="16">
        <f>F42*I42</f>
        <v>-0.05808</v>
      </c>
    </row>
    <row r="43" spans="1:10" ht="12.75">
      <c r="A43" s="64" t="s">
        <v>184</v>
      </c>
      <c r="B43" s="65"/>
      <c r="C43" s="65" t="s">
        <v>185</v>
      </c>
      <c r="D43" s="44" t="s">
        <v>186</v>
      </c>
      <c r="E43" s="62" t="s">
        <v>36</v>
      </c>
      <c r="F43" s="34">
        <v>50.4</v>
      </c>
      <c r="G43" s="18">
        <v>367</v>
      </c>
      <c r="H43" s="18">
        <f aca="true" t="shared" si="3" ref="H43">F43*G43</f>
        <v>18496.8</v>
      </c>
      <c r="I43" s="19">
        <v>0.002</v>
      </c>
      <c r="J43" s="16">
        <f aca="true" t="shared" si="4" ref="J43">F43*I43</f>
        <v>0.1008</v>
      </c>
    </row>
    <row r="44" spans="1:10" ht="12.75">
      <c r="A44" s="52" t="s">
        <v>187</v>
      </c>
      <c r="B44" s="52"/>
      <c r="C44" s="52" t="s">
        <v>188</v>
      </c>
      <c r="D44" s="44" t="s">
        <v>189</v>
      </c>
      <c r="E44" s="21" t="s">
        <v>35</v>
      </c>
      <c r="F44" s="47">
        <f>J27</f>
        <v>1.9218134600000003</v>
      </c>
      <c r="G44" s="24">
        <v>980</v>
      </c>
      <c r="H44" s="13">
        <f>F44*G44</f>
        <v>1883.3771908000003</v>
      </c>
      <c r="I44" s="14">
        <v>0</v>
      </c>
      <c r="J44" s="14">
        <f>F44*I44</f>
        <v>0</v>
      </c>
    </row>
    <row r="45" spans="1:10" ht="12.75">
      <c r="A45" s="9"/>
      <c r="B45" s="33"/>
      <c r="C45" s="33" t="s">
        <v>190</v>
      </c>
      <c r="D45" s="8" t="s">
        <v>191</v>
      </c>
      <c r="E45" s="9" t="s">
        <v>3</v>
      </c>
      <c r="F45" s="9" t="s">
        <v>3</v>
      </c>
      <c r="G45" s="9"/>
      <c r="H45" s="10">
        <f>SUM(H46:H50)</f>
        <v>-59157.2</v>
      </c>
      <c r="I45" s="11"/>
      <c r="J45" s="11">
        <f>SUM(J46:J50)</f>
        <v>-2.4376800000000003</v>
      </c>
    </row>
    <row r="46" spans="1:10" ht="12.75">
      <c r="A46" s="48" t="s">
        <v>192</v>
      </c>
      <c r="B46" s="48"/>
      <c r="C46" s="48" t="s">
        <v>193</v>
      </c>
      <c r="D46" s="20" t="s">
        <v>194</v>
      </c>
      <c r="E46" s="48" t="s">
        <v>36</v>
      </c>
      <c r="F46" s="17">
        <v>-24</v>
      </c>
      <c r="G46" s="12">
        <v>480</v>
      </c>
      <c r="H46" s="15">
        <f>F46*G46</f>
        <v>-11520</v>
      </c>
      <c r="I46" s="16">
        <v>0.04798</v>
      </c>
      <c r="J46" s="16">
        <f>F46*I46</f>
        <v>-1.15152</v>
      </c>
    </row>
    <row r="47" spans="1:10" ht="12.75">
      <c r="A47" s="48" t="s">
        <v>195</v>
      </c>
      <c r="B47" s="48"/>
      <c r="C47" s="48" t="s">
        <v>196</v>
      </c>
      <c r="D47" s="20" t="s">
        <v>197</v>
      </c>
      <c r="E47" s="48" t="s">
        <v>36</v>
      </c>
      <c r="F47" s="17">
        <v>-24</v>
      </c>
      <c r="G47" s="12">
        <v>450</v>
      </c>
      <c r="H47" s="15">
        <f>F47*G47</f>
        <v>-10800</v>
      </c>
      <c r="I47" s="16">
        <v>0.01059</v>
      </c>
      <c r="J47" s="16">
        <f>F47*I47</f>
        <v>-0.25416</v>
      </c>
    </row>
    <row r="48" spans="1:10" ht="12.75">
      <c r="A48" s="48" t="s">
        <v>198</v>
      </c>
      <c r="B48" s="48"/>
      <c r="C48" s="48" t="s">
        <v>199</v>
      </c>
      <c r="D48" s="20" t="s">
        <v>200</v>
      </c>
      <c r="E48" s="48" t="s">
        <v>36</v>
      </c>
      <c r="F48" s="17">
        <v>-24</v>
      </c>
      <c r="G48" s="12">
        <v>500</v>
      </c>
      <c r="H48" s="15">
        <f>F48*G48</f>
        <v>-12000</v>
      </c>
      <c r="I48" s="16">
        <v>0.021</v>
      </c>
      <c r="J48" s="16">
        <f>F48*I48</f>
        <v>-0.504</v>
      </c>
    </row>
    <row r="49" spans="1:10" ht="12.75">
      <c r="A49" s="48" t="s">
        <v>201</v>
      </c>
      <c r="B49" s="48"/>
      <c r="C49" s="48" t="s">
        <v>202</v>
      </c>
      <c r="D49" s="20" t="s">
        <v>203</v>
      </c>
      <c r="E49" s="48" t="s">
        <v>36</v>
      </c>
      <c r="F49" s="17">
        <v>-24</v>
      </c>
      <c r="G49" s="12">
        <v>920</v>
      </c>
      <c r="H49" s="15">
        <f>F49*G49</f>
        <v>-22080</v>
      </c>
      <c r="I49" s="16">
        <v>0.022</v>
      </c>
      <c r="J49" s="16">
        <f>F49*I49</f>
        <v>-0.528</v>
      </c>
    </row>
    <row r="50" spans="1:10" ht="12.75">
      <c r="A50" s="52" t="s">
        <v>204</v>
      </c>
      <c r="B50" s="52"/>
      <c r="C50" s="52" t="s">
        <v>205</v>
      </c>
      <c r="D50" s="20" t="s">
        <v>206</v>
      </c>
      <c r="E50" s="52" t="s">
        <v>35</v>
      </c>
      <c r="F50" s="23">
        <v>-2.44</v>
      </c>
      <c r="G50" s="24">
        <v>1130</v>
      </c>
      <c r="H50" s="13">
        <f>F50*G50</f>
        <v>-2757.2</v>
      </c>
      <c r="I50" s="14">
        <v>0</v>
      </c>
      <c r="J50" s="14">
        <f>F50*I50</f>
        <v>0</v>
      </c>
    </row>
    <row r="51" spans="1:10" ht="12.75">
      <c r="A51" s="9"/>
      <c r="B51" s="33"/>
      <c r="C51" s="33" t="s">
        <v>207</v>
      </c>
      <c r="D51" s="8" t="s">
        <v>208</v>
      </c>
      <c r="E51" s="9" t="s">
        <v>3</v>
      </c>
      <c r="F51" s="9" t="s">
        <v>3</v>
      </c>
      <c r="G51" s="9"/>
      <c r="H51" s="10">
        <f>SUM(H52:H55)</f>
        <v>-33071.749299999996</v>
      </c>
      <c r="I51" s="11"/>
      <c r="J51" s="11">
        <f>SUM(J52:J54)</f>
        <v>-1.849974</v>
      </c>
    </row>
    <row r="52" spans="1:10" ht="12.75">
      <c r="A52" s="38" t="s">
        <v>209</v>
      </c>
      <c r="B52" s="38"/>
      <c r="C52" s="38" t="s">
        <v>210</v>
      </c>
      <c r="D52" s="20" t="s">
        <v>211</v>
      </c>
      <c r="E52" s="48" t="s">
        <v>36</v>
      </c>
      <c r="F52" s="17">
        <v>-25.9</v>
      </c>
      <c r="G52" s="12">
        <v>289</v>
      </c>
      <c r="H52" s="15">
        <f>F52*G52</f>
        <v>-7485.099999999999</v>
      </c>
      <c r="I52" s="16">
        <v>0.04798</v>
      </c>
      <c r="J52" s="16">
        <f>F52*I52</f>
        <v>-1.242682</v>
      </c>
    </row>
    <row r="53" spans="1:10" ht="12.75">
      <c r="A53" s="38" t="s">
        <v>212</v>
      </c>
      <c r="B53" s="38"/>
      <c r="C53" s="38" t="s">
        <v>213</v>
      </c>
      <c r="D53" s="20" t="s">
        <v>214</v>
      </c>
      <c r="E53" s="48" t="s">
        <v>36</v>
      </c>
      <c r="F53" s="17">
        <v>-25.9</v>
      </c>
      <c r="G53" s="12">
        <v>464</v>
      </c>
      <c r="H53" s="15">
        <f>F53*G53</f>
        <v>-12017.599999999999</v>
      </c>
      <c r="I53" s="16">
        <v>0.021</v>
      </c>
      <c r="J53" s="16">
        <f>F53*I53</f>
        <v>-0.5439</v>
      </c>
    </row>
    <row r="54" spans="1:10" ht="25.5">
      <c r="A54" s="38" t="s">
        <v>457</v>
      </c>
      <c r="B54" s="38"/>
      <c r="C54" s="38" t="s">
        <v>458</v>
      </c>
      <c r="D54" s="20" t="s">
        <v>459</v>
      </c>
      <c r="E54" s="101" t="s">
        <v>34</v>
      </c>
      <c r="F54" s="107">
        <v>-22.64</v>
      </c>
      <c r="G54" s="18">
        <v>440</v>
      </c>
      <c r="H54" s="15">
        <f>F54*G54</f>
        <v>-9961.6</v>
      </c>
      <c r="I54" s="16">
        <v>0.0028</v>
      </c>
      <c r="J54" s="16">
        <f>F54*I54</f>
        <v>-0.063392</v>
      </c>
    </row>
    <row r="55" spans="1:10" ht="12.75">
      <c r="A55" s="38" t="s">
        <v>215</v>
      </c>
      <c r="B55" s="38"/>
      <c r="C55" s="38" t="s">
        <v>216</v>
      </c>
      <c r="D55" s="20" t="s">
        <v>217</v>
      </c>
      <c r="E55" s="52" t="s">
        <v>35</v>
      </c>
      <c r="F55" s="23">
        <f>J51</f>
        <v>-1.849974</v>
      </c>
      <c r="G55" s="24">
        <v>1950</v>
      </c>
      <c r="H55" s="13">
        <f>F55*G55</f>
        <v>-3607.4493</v>
      </c>
      <c r="I55" s="14">
        <v>0</v>
      </c>
      <c r="J55" s="14">
        <f>F55*I55</f>
        <v>0</v>
      </c>
    </row>
    <row r="56" spans="1:10" ht="12.75">
      <c r="A56" s="9"/>
      <c r="B56" s="33"/>
      <c r="C56" s="33" t="s">
        <v>218</v>
      </c>
      <c r="D56" s="8" t="s">
        <v>219</v>
      </c>
      <c r="E56" s="9" t="s">
        <v>3</v>
      </c>
      <c r="F56" s="9" t="s">
        <v>3</v>
      </c>
      <c r="G56" s="9"/>
      <c r="H56" s="10">
        <f>SUM(H57:H64)</f>
        <v>59536.124561399985</v>
      </c>
      <c r="I56" s="11"/>
      <c r="J56" s="11">
        <f>SUM(J57:J63)</f>
        <v>1.8501684299999988</v>
      </c>
    </row>
    <row r="57" spans="1:10" ht="12.75">
      <c r="A57" s="38" t="s">
        <v>220</v>
      </c>
      <c r="B57" s="38"/>
      <c r="C57" s="38" t="s">
        <v>221</v>
      </c>
      <c r="D57" s="20" t="s">
        <v>222</v>
      </c>
      <c r="E57" s="48" t="s">
        <v>34</v>
      </c>
      <c r="F57" s="17">
        <v>64.683</v>
      </c>
      <c r="G57" s="12">
        <v>32</v>
      </c>
      <c r="H57" s="15">
        <f aca="true" t="shared" si="5" ref="H57:H64">F57*G57</f>
        <v>2069.856</v>
      </c>
      <c r="I57" s="16">
        <v>0.00021</v>
      </c>
      <c r="J57" s="16">
        <f aca="true" t="shared" si="6" ref="J57:J64">F57*I57</f>
        <v>0.013583430000000002</v>
      </c>
    </row>
    <row r="58" spans="1:10" ht="12.75">
      <c r="A58" s="38" t="s">
        <v>223</v>
      </c>
      <c r="B58" s="38"/>
      <c r="C58" s="38" t="s">
        <v>224</v>
      </c>
      <c r="D58" s="44" t="s">
        <v>225</v>
      </c>
      <c r="E58" s="4" t="s">
        <v>34</v>
      </c>
      <c r="F58" s="60">
        <v>-256.097</v>
      </c>
      <c r="G58" s="12">
        <v>585</v>
      </c>
      <c r="H58" s="15">
        <f t="shared" si="5"/>
        <v>-149816.745</v>
      </c>
      <c r="I58" s="16">
        <v>0.00535</v>
      </c>
      <c r="J58" s="16">
        <f t="shared" si="6"/>
        <v>-1.3701189499999997</v>
      </c>
    </row>
    <row r="59" spans="1:10" ht="12.75">
      <c r="A59" s="39" t="s">
        <v>226</v>
      </c>
      <c r="B59" s="40"/>
      <c r="C59" s="38" t="s">
        <v>224</v>
      </c>
      <c r="D59" s="44" t="s">
        <v>227</v>
      </c>
      <c r="E59" s="62" t="s">
        <v>34</v>
      </c>
      <c r="F59" s="60">
        <v>320.78</v>
      </c>
      <c r="G59" s="12">
        <v>585</v>
      </c>
      <c r="H59" s="15">
        <f t="shared" si="5"/>
        <v>187656.3</v>
      </c>
      <c r="I59" s="16">
        <v>0.00535</v>
      </c>
      <c r="J59" s="16">
        <f t="shared" si="6"/>
        <v>1.7161729999999997</v>
      </c>
    </row>
    <row r="60" spans="1:10" ht="12.75">
      <c r="A60" s="38" t="s">
        <v>228</v>
      </c>
      <c r="B60" s="38"/>
      <c r="C60" s="38" t="s">
        <v>229</v>
      </c>
      <c r="D60" s="44" t="s">
        <v>230</v>
      </c>
      <c r="E60" s="4" t="s">
        <v>34</v>
      </c>
      <c r="F60" s="60">
        <v>-294.512</v>
      </c>
      <c r="G60" s="12">
        <v>380</v>
      </c>
      <c r="H60" s="15">
        <f t="shared" si="5"/>
        <v>-111914.56</v>
      </c>
      <c r="I60" s="16">
        <v>0.01943</v>
      </c>
      <c r="J60" s="16">
        <f t="shared" si="6"/>
        <v>-5.72236816</v>
      </c>
    </row>
    <row r="61" spans="1:10" ht="12.75">
      <c r="A61" s="39" t="s">
        <v>231</v>
      </c>
      <c r="B61" s="40"/>
      <c r="C61" s="38" t="s">
        <v>232</v>
      </c>
      <c r="D61" s="44" t="s">
        <v>233</v>
      </c>
      <c r="E61" s="62" t="s">
        <v>34</v>
      </c>
      <c r="F61" s="60">
        <v>250.884</v>
      </c>
      <c r="G61" s="12">
        <v>330.1</v>
      </c>
      <c r="H61" s="15">
        <f t="shared" si="5"/>
        <v>82816.8084</v>
      </c>
      <c r="I61" s="16">
        <v>0.01943</v>
      </c>
      <c r="J61" s="16">
        <f t="shared" si="6"/>
        <v>4.874676119999999</v>
      </c>
    </row>
    <row r="62" spans="1:10" ht="12.75">
      <c r="A62" s="39" t="s">
        <v>234</v>
      </c>
      <c r="B62" s="40"/>
      <c r="C62" s="38" t="s">
        <v>235</v>
      </c>
      <c r="D62" s="44" t="s">
        <v>236</v>
      </c>
      <c r="E62" s="62" t="s">
        <v>34</v>
      </c>
      <c r="F62" s="60">
        <v>118.013</v>
      </c>
      <c r="G62" s="12">
        <v>367.7</v>
      </c>
      <c r="H62" s="15">
        <f t="shared" si="5"/>
        <v>43393.3801</v>
      </c>
      <c r="I62" s="16">
        <v>0.01943</v>
      </c>
      <c r="J62" s="16">
        <f t="shared" si="6"/>
        <v>2.29299259</v>
      </c>
    </row>
    <row r="63" spans="1:10" ht="12.75">
      <c r="A63" s="38" t="s">
        <v>237</v>
      </c>
      <c r="B63" s="38"/>
      <c r="C63" s="38" t="s">
        <v>238</v>
      </c>
      <c r="D63" s="44" t="s">
        <v>239</v>
      </c>
      <c r="E63" s="4" t="s">
        <v>34</v>
      </c>
      <c r="F63" s="60">
        <v>50.256</v>
      </c>
      <c r="G63" s="12">
        <v>70</v>
      </c>
      <c r="H63" s="15">
        <f t="shared" si="5"/>
        <v>3517.92</v>
      </c>
      <c r="I63" s="16">
        <v>0.0009</v>
      </c>
      <c r="J63" s="16">
        <f t="shared" si="6"/>
        <v>0.0452304</v>
      </c>
    </row>
    <row r="64" spans="1:10" ht="12.75">
      <c r="A64" s="38" t="s">
        <v>240</v>
      </c>
      <c r="B64" s="38"/>
      <c r="C64" s="38" t="s">
        <v>241</v>
      </c>
      <c r="D64" s="20" t="s">
        <v>242</v>
      </c>
      <c r="E64" s="52" t="s">
        <v>35</v>
      </c>
      <c r="F64" s="23">
        <f>J56</f>
        <v>1.8501684299999988</v>
      </c>
      <c r="G64" s="24">
        <v>980</v>
      </c>
      <c r="H64" s="13">
        <f t="shared" si="5"/>
        <v>1813.1650613999989</v>
      </c>
      <c r="I64" s="14">
        <v>0</v>
      </c>
      <c r="J64" s="14">
        <f t="shared" si="6"/>
        <v>0</v>
      </c>
    </row>
    <row r="65" spans="1:10" ht="12.75">
      <c r="A65" s="25"/>
      <c r="B65" s="26"/>
      <c r="C65" s="26"/>
      <c r="D65" s="46" t="s">
        <v>50</v>
      </c>
      <c r="E65" s="26"/>
      <c r="F65" s="27"/>
      <c r="G65" s="27"/>
      <c r="H65" s="45">
        <f>H12+H16+H18+H20+H24+H27+H45+H51+H56</f>
        <v>81432.88862420002</v>
      </c>
      <c r="I65" s="28"/>
      <c r="J65" s="28"/>
    </row>
    <row r="66" ht="13.5" thickBot="1"/>
    <row r="67" spans="4:8" ht="12.75">
      <c r="D67" s="74" t="s">
        <v>422</v>
      </c>
      <c r="E67" s="75"/>
      <c r="F67" s="75"/>
      <c r="G67" s="75"/>
      <c r="H67" s="76">
        <f>H13+H14+H17+H19+H25+H26+H35+H42+H46+H47+H48+H49+H50+H52+H53+H54+H55+H58+H60</f>
        <v>-555233.2036279999</v>
      </c>
    </row>
    <row r="68" spans="4:8" ht="12.75">
      <c r="D68" s="77" t="s">
        <v>421</v>
      </c>
      <c r="E68" s="78"/>
      <c r="F68" s="78"/>
      <c r="G68" s="78"/>
      <c r="H68" s="79">
        <f>H15+H21+H22+H23+H28+H29+H30+H31+H32+H33+H34+H36+H38+H37+H39+H40+H41+H43+H44+H57+H59+H61+H62+H63+H64</f>
        <v>636666.0922522</v>
      </c>
    </row>
    <row r="69" spans="4:8" ht="13.5" thickBot="1">
      <c r="D69" s="77" t="s">
        <v>423</v>
      </c>
      <c r="E69" s="78"/>
      <c r="F69" s="78"/>
      <c r="G69" s="78"/>
      <c r="H69" s="79">
        <f>H67+H68</f>
        <v>81432.88862420013</v>
      </c>
    </row>
    <row r="70" spans="4:8" ht="13.5" thickBot="1">
      <c r="D70" s="80" t="s">
        <v>420</v>
      </c>
      <c r="E70" s="81"/>
      <c r="F70" s="81"/>
      <c r="G70" s="81"/>
      <c r="H70" s="82">
        <f>H68-H67</f>
        <v>1191899.2958801999</v>
      </c>
    </row>
  </sheetData>
  <mergeCells count="26">
    <mergeCell ref="I10:J10"/>
    <mergeCell ref="A8:C9"/>
    <mergeCell ref="D8:D9"/>
    <mergeCell ref="E8:F9"/>
    <mergeCell ref="G8:G9"/>
    <mergeCell ref="H8:H9"/>
    <mergeCell ref="I8:J9"/>
    <mergeCell ref="I6:J7"/>
    <mergeCell ref="A4:C5"/>
    <mergeCell ref="D4:D5"/>
    <mergeCell ref="E4:F5"/>
    <mergeCell ref="G4:G5"/>
    <mergeCell ref="H4:H5"/>
    <mergeCell ref="I4:J5"/>
    <mergeCell ref="A6:C7"/>
    <mergeCell ref="D6:D7"/>
    <mergeCell ref="E6:F7"/>
    <mergeCell ref="G6:G7"/>
    <mergeCell ref="H6:H7"/>
    <mergeCell ref="A1:J1"/>
    <mergeCell ref="A2:C3"/>
    <mergeCell ref="D2:D3"/>
    <mergeCell ref="E2:F3"/>
    <mergeCell ref="G2:G3"/>
    <mergeCell ref="H2:H3"/>
    <mergeCell ref="I2:J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30" customWidth="1"/>
    <col min="2" max="2" width="6.57421875" style="29" customWidth="1"/>
    <col min="3" max="3" width="14.28125" style="29" customWidth="1"/>
    <col min="4" max="4" width="62.7109375" style="31" customWidth="1"/>
    <col min="5" max="5" width="4.8515625" style="29" customWidth="1"/>
    <col min="6" max="6" width="12.57421875" style="0" customWidth="1"/>
    <col min="7" max="7" width="12.421875" style="0" customWidth="1"/>
    <col min="8" max="8" width="14.28125" style="0" customWidth="1"/>
    <col min="9" max="10" width="11.7109375" style="0" customWidth="1"/>
  </cols>
  <sheetData>
    <row r="1" spans="1:10" ht="27.75" customHeight="1">
      <c r="A1" s="125" t="s">
        <v>243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15" customHeight="1">
      <c r="A2" s="126" t="s">
        <v>0</v>
      </c>
      <c r="B2" s="126"/>
      <c r="C2" s="126"/>
      <c r="D2" s="127" t="s">
        <v>1</v>
      </c>
      <c r="E2" s="121" t="s">
        <v>2</v>
      </c>
      <c r="F2" s="121"/>
      <c r="G2" s="121" t="s">
        <v>3</v>
      </c>
      <c r="H2" s="120" t="s">
        <v>4</v>
      </c>
      <c r="I2" s="124" t="s">
        <v>5</v>
      </c>
      <c r="J2" s="124"/>
    </row>
    <row r="3" spans="1:10" ht="12.75">
      <c r="A3" s="126"/>
      <c r="B3" s="126"/>
      <c r="C3" s="126"/>
      <c r="D3" s="127"/>
      <c r="E3" s="121"/>
      <c r="F3" s="121"/>
      <c r="G3" s="121"/>
      <c r="H3" s="121"/>
      <c r="I3" s="124"/>
      <c r="J3" s="124"/>
    </row>
    <row r="4" spans="1:10" ht="13.15" customHeight="1">
      <c r="A4" s="119" t="s">
        <v>6</v>
      </c>
      <c r="B4" s="119"/>
      <c r="C4" s="119"/>
      <c r="D4" s="120" t="s">
        <v>7</v>
      </c>
      <c r="E4" s="121" t="s">
        <v>8</v>
      </c>
      <c r="F4" s="121"/>
      <c r="G4" s="123" t="s">
        <v>3</v>
      </c>
      <c r="H4" s="120" t="s">
        <v>9</v>
      </c>
      <c r="I4" s="124" t="s">
        <v>10</v>
      </c>
      <c r="J4" s="124"/>
    </row>
    <row r="5" spans="1:10" ht="12.75">
      <c r="A5" s="119"/>
      <c r="B5" s="119"/>
      <c r="C5" s="119"/>
      <c r="D5" s="120"/>
      <c r="E5" s="121"/>
      <c r="F5" s="121"/>
      <c r="G5" s="123"/>
      <c r="H5" s="121"/>
      <c r="I5" s="124"/>
      <c r="J5" s="124"/>
    </row>
    <row r="6" spans="1:10" ht="12.75" customHeight="1">
      <c r="A6" s="119" t="s">
        <v>11</v>
      </c>
      <c r="B6" s="119"/>
      <c r="C6" s="119"/>
      <c r="D6" s="120" t="s">
        <v>12</v>
      </c>
      <c r="E6" s="121" t="s">
        <v>13</v>
      </c>
      <c r="F6" s="121"/>
      <c r="G6" s="123" t="s">
        <v>3</v>
      </c>
      <c r="H6" s="120" t="s">
        <v>14</v>
      </c>
      <c r="I6" s="122" t="s">
        <v>15</v>
      </c>
      <c r="J6" s="122"/>
    </row>
    <row r="7" spans="1:10" ht="12.75">
      <c r="A7" s="119"/>
      <c r="B7" s="119"/>
      <c r="C7" s="119"/>
      <c r="D7" s="120"/>
      <c r="E7" s="121"/>
      <c r="F7" s="121"/>
      <c r="G7" s="123"/>
      <c r="H7" s="121"/>
      <c r="I7" s="122"/>
      <c r="J7" s="122"/>
    </row>
    <row r="8" spans="1:10" ht="12.75" customHeight="1">
      <c r="A8" s="119" t="s">
        <v>16</v>
      </c>
      <c r="B8" s="119"/>
      <c r="C8" s="119"/>
      <c r="D8" s="120" t="s">
        <v>17</v>
      </c>
      <c r="E8" s="121" t="s">
        <v>18</v>
      </c>
      <c r="F8" s="121"/>
      <c r="G8" s="121"/>
      <c r="H8" s="120" t="s">
        <v>19</v>
      </c>
      <c r="I8" s="122" t="s">
        <v>20</v>
      </c>
      <c r="J8" s="122"/>
    </row>
    <row r="9" spans="1:10" ht="12.75">
      <c r="A9" s="119"/>
      <c r="B9" s="119"/>
      <c r="C9" s="119"/>
      <c r="D9" s="120"/>
      <c r="E9" s="121"/>
      <c r="F9" s="121"/>
      <c r="G9" s="121"/>
      <c r="H9" s="121"/>
      <c r="I9" s="122"/>
      <c r="J9" s="122"/>
    </row>
    <row r="10" spans="1:10" ht="25.5" customHeight="1">
      <c r="A10" s="49" t="s">
        <v>21</v>
      </c>
      <c r="B10" s="49" t="s">
        <v>22</v>
      </c>
      <c r="C10" s="49" t="s">
        <v>23</v>
      </c>
      <c r="D10" s="2" t="s">
        <v>24</v>
      </c>
      <c r="E10" s="49" t="s">
        <v>25</v>
      </c>
      <c r="F10" s="51" t="s">
        <v>26</v>
      </c>
      <c r="G10" s="51" t="s">
        <v>27</v>
      </c>
      <c r="H10" s="51" t="s">
        <v>28</v>
      </c>
      <c r="I10" s="118" t="s">
        <v>29</v>
      </c>
      <c r="J10" s="118"/>
    </row>
    <row r="11" spans="1:10" ht="12.75">
      <c r="A11" s="4" t="s">
        <v>3</v>
      </c>
      <c r="B11" s="4" t="s">
        <v>3</v>
      </c>
      <c r="C11" s="4" t="s">
        <v>3</v>
      </c>
      <c r="D11" s="2" t="s">
        <v>30</v>
      </c>
      <c r="E11" s="4" t="s">
        <v>3</v>
      </c>
      <c r="F11" s="48" t="s">
        <v>3</v>
      </c>
      <c r="G11" s="51" t="s">
        <v>31</v>
      </c>
      <c r="H11" s="51" t="s">
        <v>32</v>
      </c>
      <c r="I11" s="51" t="s">
        <v>33</v>
      </c>
      <c r="J11" s="51" t="s">
        <v>32</v>
      </c>
    </row>
    <row r="12" spans="1:10" ht="12.75">
      <c r="A12" s="9"/>
      <c r="B12" s="33"/>
      <c r="C12" s="33" t="s">
        <v>120</v>
      </c>
      <c r="D12" s="8" t="s">
        <v>121</v>
      </c>
      <c r="E12" s="9" t="s">
        <v>3</v>
      </c>
      <c r="F12" s="9" t="s">
        <v>3</v>
      </c>
      <c r="G12" s="9" t="s">
        <v>3</v>
      </c>
      <c r="H12" s="10">
        <f>SUM(H13:H14)</f>
        <v>171542.51499999998</v>
      </c>
      <c r="I12" s="11"/>
      <c r="J12" s="11">
        <f>SUM(J13:J14)</f>
        <v>0.53039516</v>
      </c>
    </row>
    <row r="13" spans="1:10" ht="25.5">
      <c r="A13" s="48" t="s">
        <v>244</v>
      </c>
      <c r="B13" s="48"/>
      <c r="C13" s="48" t="s">
        <v>245</v>
      </c>
      <c r="D13" s="66" t="s">
        <v>246</v>
      </c>
      <c r="E13" s="4" t="s">
        <v>34</v>
      </c>
      <c r="F13" s="60">
        <v>121.643</v>
      </c>
      <c r="G13" s="12">
        <v>1220</v>
      </c>
      <c r="H13" s="15">
        <f>F13*G13</f>
        <v>148404.46</v>
      </c>
      <c r="I13" s="16">
        <v>0.00181</v>
      </c>
      <c r="J13" s="16">
        <f>F13*I13</f>
        <v>0.22017383</v>
      </c>
    </row>
    <row r="14" spans="1:10" ht="12.75">
      <c r="A14" s="64" t="s">
        <v>247</v>
      </c>
      <c r="B14" s="65"/>
      <c r="C14" s="48" t="s">
        <v>248</v>
      </c>
      <c r="D14" s="66" t="s">
        <v>249</v>
      </c>
      <c r="E14" s="62" t="s">
        <v>34</v>
      </c>
      <c r="F14" s="34">
        <v>171.393</v>
      </c>
      <c r="G14" s="12">
        <v>135</v>
      </c>
      <c r="H14" s="18">
        <f>F14*G14</f>
        <v>23138.055</v>
      </c>
      <c r="I14" s="16">
        <v>0.00181</v>
      </c>
      <c r="J14" s="16">
        <f>F14*I14</f>
        <v>0.31022133</v>
      </c>
    </row>
    <row r="15" spans="1:10" ht="12.75">
      <c r="A15" s="6"/>
      <c r="B15" s="7"/>
      <c r="C15" s="7" t="s">
        <v>250</v>
      </c>
      <c r="D15" s="63" t="s">
        <v>251</v>
      </c>
      <c r="E15" s="6" t="s">
        <v>3</v>
      </c>
      <c r="F15" s="6" t="s">
        <v>3</v>
      </c>
      <c r="G15" s="9" t="s">
        <v>3</v>
      </c>
      <c r="H15" s="10">
        <f>SUM(H16:H16)</f>
        <v>-82551</v>
      </c>
      <c r="I15" s="11"/>
      <c r="J15" s="11">
        <f>SUM(J16:J16)</f>
        <v>-0.00039</v>
      </c>
    </row>
    <row r="16" spans="1:10" ht="25.5">
      <c r="A16" s="35" t="s">
        <v>252</v>
      </c>
      <c r="B16" s="36"/>
      <c r="C16" s="37" t="s">
        <v>253</v>
      </c>
      <c r="D16" s="44" t="s">
        <v>254</v>
      </c>
      <c r="E16" s="62" t="s">
        <v>37</v>
      </c>
      <c r="F16" s="60">
        <v>-1</v>
      </c>
      <c r="G16" s="12">
        <v>82551</v>
      </c>
      <c r="H16" s="15">
        <f>F16*G16</f>
        <v>-82551</v>
      </c>
      <c r="I16" s="16">
        <v>0.00039</v>
      </c>
      <c r="J16" s="16">
        <f>F16*I16</f>
        <v>-0.00039</v>
      </c>
    </row>
    <row r="17" spans="1:10" ht="12.75">
      <c r="A17" s="6"/>
      <c r="B17" s="7"/>
      <c r="C17" s="7" t="s">
        <v>38</v>
      </c>
      <c r="D17" s="63" t="s">
        <v>39</v>
      </c>
      <c r="E17" s="6" t="s">
        <v>3</v>
      </c>
      <c r="F17" s="6" t="s">
        <v>3</v>
      </c>
      <c r="G17" s="9" t="s">
        <v>3</v>
      </c>
      <c r="H17" s="10">
        <f>SUM(H18:H18)</f>
        <v>98.0509546</v>
      </c>
      <c r="I17" s="11"/>
      <c r="J17" s="11">
        <f>SUM(J18:J18)</f>
        <v>0</v>
      </c>
    </row>
    <row r="18" spans="1:10" ht="12.75">
      <c r="A18" s="43" t="s">
        <v>40</v>
      </c>
      <c r="B18" s="43"/>
      <c r="C18" s="43" t="s">
        <v>41</v>
      </c>
      <c r="D18" s="44" t="s">
        <v>42</v>
      </c>
      <c r="E18" s="4" t="s">
        <v>35</v>
      </c>
      <c r="F18" s="60">
        <f>J12+J15</f>
        <v>0.53000516</v>
      </c>
      <c r="G18" s="12">
        <v>185</v>
      </c>
      <c r="H18" s="15">
        <f>F18*G18</f>
        <v>98.0509546</v>
      </c>
      <c r="I18" s="16">
        <v>0</v>
      </c>
      <c r="J18" s="16">
        <f>F18*I18</f>
        <v>0</v>
      </c>
    </row>
    <row r="19" spans="1:10" ht="12.75">
      <c r="A19" s="9"/>
      <c r="B19" s="33"/>
      <c r="C19" s="33" t="s">
        <v>255</v>
      </c>
      <c r="D19" s="63" t="s">
        <v>256</v>
      </c>
      <c r="E19" s="6" t="s">
        <v>3</v>
      </c>
      <c r="F19" s="6" t="s">
        <v>3</v>
      </c>
      <c r="G19" s="9" t="s">
        <v>3</v>
      </c>
      <c r="H19" s="10">
        <f>SUM(H20:H21)</f>
        <v>-139946.8960224</v>
      </c>
      <c r="I19" s="11"/>
      <c r="J19" s="11">
        <f>SUM(J20:J20)</f>
        <v>-5.92585002</v>
      </c>
    </row>
    <row r="20" spans="1:10" ht="12.75">
      <c r="A20" s="48" t="s">
        <v>257</v>
      </c>
      <c r="B20" s="48"/>
      <c r="C20" s="48" t="s">
        <v>258</v>
      </c>
      <c r="D20" s="44" t="s">
        <v>259</v>
      </c>
      <c r="E20" s="4" t="s">
        <v>34</v>
      </c>
      <c r="F20" s="60">
        <v>-123.894</v>
      </c>
      <c r="G20" s="12">
        <v>1076</v>
      </c>
      <c r="H20" s="15">
        <f>F20*G20</f>
        <v>-133309.94400000002</v>
      </c>
      <c r="I20" s="16">
        <v>0.04783</v>
      </c>
      <c r="J20" s="16">
        <f>F20*I20</f>
        <v>-5.92585002</v>
      </c>
    </row>
    <row r="21" spans="1:10" ht="12.75">
      <c r="A21" s="52" t="s">
        <v>260</v>
      </c>
      <c r="B21" s="52"/>
      <c r="C21" s="52" t="s">
        <v>261</v>
      </c>
      <c r="D21" s="44" t="s">
        <v>262</v>
      </c>
      <c r="E21" s="21" t="s">
        <v>35</v>
      </c>
      <c r="F21" s="47">
        <f>J19</f>
        <v>-5.92585002</v>
      </c>
      <c r="G21" s="24">
        <v>1120</v>
      </c>
      <c r="H21" s="13">
        <f>F21*G21</f>
        <v>-6636.952022400001</v>
      </c>
      <c r="I21" s="14">
        <v>0</v>
      </c>
      <c r="J21" s="14">
        <f>F21*I21</f>
        <v>0</v>
      </c>
    </row>
    <row r="22" spans="1:10" ht="12.75">
      <c r="A22" s="9"/>
      <c r="B22" s="33"/>
      <c r="C22" s="33" t="s">
        <v>65</v>
      </c>
      <c r="D22" s="63" t="s">
        <v>66</v>
      </c>
      <c r="E22" s="6" t="s">
        <v>3</v>
      </c>
      <c r="F22" s="6" t="s">
        <v>3</v>
      </c>
      <c r="G22" s="9" t="s">
        <v>3</v>
      </c>
      <c r="H22" s="10">
        <f>SUM(H23:H24)</f>
        <v>-12344.1838</v>
      </c>
      <c r="I22" s="11"/>
      <c r="J22" s="11">
        <f>SUM(J23:J23)</f>
        <v>-0.19498000000000001</v>
      </c>
    </row>
    <row r="23" spans="1:10" ht="12.75">
      <c r="A23" s="48" t="s">
        <v>263</v>
      </c>
      <c r="B23" s="48"/>
      <c r="C23" s="48" t="s">
        <v>264</v>
      </c>
      <c r="D23" s="66" t="s">
        <v>265</v>
      </c>
      <c r="E23" s="4" t="s">
        <v>266</v>
      </c>
      <c r="F23" s="60">
        <v>-9.749</v>
      </c>
      <c r="G23" s="12">
        <v>1250</v>
      </c>
      <c r="H23" s="15">
        <f>F23*G23</f>
        <v>-12186.25</v>
      </c>
      <c r="I23" s="16">
        <v>0.02</v>
      </c>
      <c r="J23" s="16">
        <f>F23*I23</f>
        <v>-0.19498000000000001</v>
      </c>
    </row>
    <row r="24" spans="1:10" ht="12.75">
      <c r="A24" s="41" t="s">
        <v>94</v>
      </c>
      <c r="B24" s="42"/>
      <c r="C24" s="42" t="s">
        <v>95</v>
      </c>
      <c r="D24" s="44" t="s">
        <v>96</v>
      </c>
      <c r="E24" s="22" t="s">
        <v>35</v>
      </c>
      <c r="F24" s="60">
        <f>J22</f>
        <v>-0.19498000000000001</v>
      </c>
      <c r="G24" s="12">
        <v>810</v>
      </c>
      <c r="H24" s="15">
        <f>F24*G24</f>
        <v>-157.93380000000002</v>
      </c>
      <c r="I24" s="16">
        <v>0</v>
      </c>
      <c r="J24" s="16">
        <f>F24*I24</f>
        <v>0</v>
      </c>
    </row>
    <row r="25" spans="1:10" ht="12.75">
      <c r="A25" s="9"/>
      <c r="B25" s="33"/>
      <c r="C25" s="33" t="s">
        <v>267</v>
      </c>
      <c r="D25" s="63" t="s">
        <v>268</v>
      </c>
      <c r="E25" s="6" t="s">
        <v>3</v>
      </c>
      <c r="F25" s="6" t="s">
        <v>3</v>
      </c>
      <c r="G25" s="9" t="s">
        <v>3</v>
      </c>
      <c r="H25" s="10">
        <f>SUM(H26:H49)</f>
        <v>-107961.00589999999</v>
      </c>
      <c r="I25" s="11"/>
      <c r="J25" s="11">
        <f>SUM(J26:J48)</f>
        <v>-0.1621609999999998</v>
      </c>
    </row>
    <row r="26" spans="1:10" ht="12.75">
      <c r="A26" s="52" t="s">
        <v>269</v>
      </c>
      <c r="B26" s="52"/>
      <c r="C26" s="52" t="s">
        <v>270</v>
      </c>
      <c r="D26" s="67" t="s">
        <v>271</v>
      </c>
      <c r="E26" s="21" t="s">
        <v>36</v>
      </c>
      <c r="F26" s="47">
        <v>-57.5</v>
      </c>
      <c r="G26" s="24">
        <v>1215</v>
      </c>
      <c r="H26" s="13">
        <f aca="true" t="shared" si="0" ref="H26:H49">F26*G26</f>
        <v>-69862.5</v>
      </c>
      <c r="I26" s="14">
        <v>0.00477</v>
      </c>
      <c r="J26" s="14">
        <f aca="true" t="shared" si="1" ref="J26:J49">F26*I26</f>
        <v>-0.274275</v>
      </c>
    </row>
    <row r="27" spans="1:10" ht="12.75">
      <c r="A27" s="68" t="s">
        <v>272</v>
      </c>
      <c r="B27" s="69"/>
      <c r="C27" s="70">
        <v>764214411</v>
      </c>
      <c r="D27" s="67" t="s">
        <v>273</v>
      </c>
      <c r="E27" s="54" t="s">
        <v>34</v>
      </c>
      <c r="F27" s="47">
        <v>69</v>
      </c>
      <c r="G27" s="24">
        <v>965</v>
      </c>
      <c r="H27" s="13">
        <f t="shared" si="0"/>
        <v>66585</v>
      </c>
      <c r="I27" s="55">
        <v>0.0051</v>
      </c>
      <c r="J27" s="14">
        <f t="shared" si="1"/>
        <v>0.35190000000000005</v>
      </c>
    </row>
    <row r="28" spans="1:10" ht="12.75">
      <c r="A28" s="52" t="s">
        <v>274</v>
      </c>
      <c r="B28" s="52"/>
      <c r="C28" s="52" t="s">
        <v>275</v>
      </c>
      <c r="D28" s="67" t="s">
        <v>276</v>
      </c>
      <c r="E28" s="21" t="s">
        <v>36</v>
      </c>
      <c r="F28" s="47">
        <v>-73</v>
      </c>
      <c r="G28" s="24">
        <v>346</v>
      </c>
      <c r="H28" s="13">
        <f t="shared" si="0"/>
        <v>-25258</v>
      </c>
      <c r="I28" s="14">
        <v>0.00342</v>
      </c>
      <c r="J28" s="14">
        <f t="shared" si="1"/>
        <v>-0.24966</v>
      </c>
    </row>
    <row r="29" spans="1:10" ht="12.75">
      <c r="A29" s="68" t="s">
        <v>277</v>
      </c>
      <c r="B29" s="69"/>
      <c r="C29" s="70">
        <v>764214404</v>
      </c>
      <c r="D29" s="67" t="s">
        <v>278</v>
      </c>
      <c r="E29" s="54" t="s">
        <v>36</v>
      </c>
      <c r="F29" s="47">
        <v>73</v>
      </c>
      <c r="G29" s="24">
        <v>322</v>
      </c>
      <c r="H29" s="13">
        <f t="shared" si="0"/>
        <v>23506</v>
      </c>
      <c r="I29" s="55">
        <v>0.0029</v>
      </c>
      <c r="J29" s="14">
        <f t="shared" si="1"/>
        <v>0.2117</v>
      </c>
    </row>
    <row r="30" spans="1:10" ht="12.75">
      <c r="A30" s="52" t="s">
        <v>279</v>
      </c>
      <c r="B30" s="52"/>
      <c r="C30" s="52" t="s">
        <v>280</v>
      </c>
      <c r="D30" s="67" t="s">
        <v>281</v>
      </c>
      <c r="E30" s="21" t="s">
        <v>36</v>
      </c>
      <c r="F30" s="47">
        <v>-73</v>
      </c>
      <c r="G30" s="24">
        <v>770</v>
      </c>
      <c r="H30" s="13">
        <f t="shared" si="0"/>
        <v>-56210</v>
      </c>
      <c r="I30" s="14">
        <v>0.00553</v>
      </c>
      <c r="J30" s="14">
        <f t="shared" si="1"/>
        <v>-0.40369</v>
      </c>
    </row>
    <row r="31" spans="1:10" ht="12.75">
      <c r="A31" s="68" t="s">
        <v>282</v>
      </c>
      <c r="B31" s="69"/>
      <c r="C31" s="70">
        <v>764211472</v>
      </c>
      <c r="D31" s="67" t="s">
        <v>283</v>
      </c>
      <c r="E31" s="54" t="s">
        <v>36</v>
      </c>
      <c r="F31" s="47">
        <v>73</v>
      </c>
      <c r="G31" s="24">
        <v>449</v>
      </c>
      <c r="H31" s="13">
        <f t="shared" si="0"/>
        <v>32777</v>
      </c>
      <c r="I31" s="55">
        <v>0.0051</v>
      </c>
      <c r="J31" s="14">
        <f t="shared" si="1"/>
        <v>0.3723</v>
      </c>
    </row>
    <row r="32" spans="1:10" ht="12.75">
      <c r="A32" s="52" t="s">
        <v>284</v>
      </c>
      <c r="B32" s="52"/>
      <c r="C32" s="52" t="s">
        <v>285</v>
      </c>
      <c r="D32" s="67" t="s">
        <v>286</v>
      </c>
      <c r="E32" s="21" t="s">
        <v>36</v>
      </c>
      <c r="F32" s="47">
        <v>-146</v>
      </c>
      <c r="G32" s="24">
        <v>393</v>
      </c>
      <c r="H32" s="13">
        <f t="shared" si="0"/>
        <v>-57378</v>
      </c>
      <c r="I32" s="14">
        <v>0.00353</v>
      </c>
      <c r="J32" s="14">
        <f t="shared" si="1"/>
        <v>-0.5153800000000001</v>
      </c>
    </row>
    <row r="33" spans="1:10" ht="12.75">
      <c r="A33" s="68" t="s">
        <v>287</v>
      </c>
      <c r="B33" s="69"/>
      <c r="C33" s="70">
        <v>764212434</v>
      </c>
      <c r="D33" s="67" t="s">
        <v>288</v>
      </c>
      <c r="E33" s="54" t="s">
        <v>36</v>
      </c>
      <c r="F33" s="47">
        <v>146</v>
      </c>
      <c r="G33" s="24">
        <v>239</v>
      </c>
      <c r="H33" s="13">
        <f t="shared" si="0"/>
        <v>34894</v>
      </c>
      <c r="I33" s="55">
        <v>0.003</v>
      </c>
      <c r="J33" s="14">
        <f t="shared" si="1"/>
        <v>0.438</v>
      </c>
    </row>
    <row r="34" spans="1:10" ht="12.75">
      <c r="A34" s="52" t="s">
        <v>289</v>
      </c>
      <c r="B34" s="52"/>
      <c r="C34" s="52" t="s">
        <v>290</v>
      </c>
      <c r="D34" s="67" t="s">
        <v>291</v>
      </c>
      <c r="E34" s="21" t="s">
        <v>36</v>
      </c>
      <c r="F34" s="47">
        <v>-25.5</v>
      </c>
      <c r="G34" s="24">
        <v>620</v>
      </c>
      <c r="H34" s="13">
        <f t="shared" si="0"/>
        <v>-15810</v>
      </c>
      <c r="I34" s="14">
        <v>0.00242</v>
      </c>
      <c r="J34" s="14">
        <f t="shared" si="1"/>
        <v>-0.061709999999999994</v>
      </c>
    </row>
    <row r="35" spans="1:10" ht="12.75">
      <c r="A35" s="68" t="s">
        <v>292</v>
      </c>
      <c r="B35" s="69"/>
      <c r="C35" s="70">
        <v>764216404</v>
      </c>
      <c r="D35" s="67" t="s">
        <v>293</v>
      </c>
      <c r="E35" s="54" t="s">
        <v>36</v>
      </c>
      <c r="F35" s="47">
        <v>25.5</v>
      </c>
      <c r="G35" s="24">
        <v>294</v>
      </c>
      <c r="H35" s="13">
        <f t="shared" si="0"/>
        <v>7497</v>
      </c>
      <c r="I35" s="55">
        <v>0.0022</v>
      </c>
      <c r="J35" s="14">
        <f t="shared" si="1"/>
        <v>0.056100000000000004</v>
      </c>
    </row>
    <row r="36" spans="1:10" ht="12.75">
      <c r="A36" s="52" t="s">
        <v>294</v>
      </c>
      <c r="B36" s="52"/>
      <c r="C36" s="52" t="s">
        <v>295</v>
      </c>
      <c r="D36" s="67" t="s">
        <v>296</v>
      </c>
      <c r="E36" s="21" t="s">
        <v>36</v>
      </c>
      <c r="F36" s="47">
        <v>-31.4</v>
      </c>
      <c r="G36" s="24">
        <v>436</v>
      </c>
      <c r="H36" s="13">
        <f t="shared" si="0"/>
        <v>-13690.4</v>
      </c>
      <c r="I36" s="14">
        <v>0.00212</v>
      </c>
      <c r="J36" s="14">
        <f t="shared" si="1"/>
        <v>-0.06656799999999999</v>
      </c>
    </row>
    <row r="37" spans="1:10" ht="12.75">
      <c r="A37" s="68" t="s">
        <v>297</v>
      </c>
      <c r="B37" s="69"/>
      <c r="C37" s="70">
        <v>764216402</v>
      </c>
      <c r="D37" s="67" t="s">
        <v>298</v>
      </c>
      <c r="E37" s="54" t="s">
        <v>36</v>
      </c>
      <c r="F37" s="47">
        <v>31.4</v>
      </c>
      <c r="G37" s="24">
        <v>252</v>
      </c>
      <c r="H37" s="13">
        <f t="shared" si="0"/>
        <v>7912.799999999999</v>
      </c>
      <c r="I37" s="55">
        <v>0.0018</v>
      </c>
      <c r="J37" s="14">
        <f t="shared" si="1"/>
        <v>0.056519999999999994</v>
      </c>
    </row>
    <row r="38" spans="1:10" ht="12.75">
      <c r="A38" s="52" t="s">
        <v>299</v>
      </c>
      <c r="B38" s="52"/>
      <c r="C38" s="52" t="s">
        <v>300</v>
      </c>
      <c r="D38" s="67" t="s">
        <v>301</v>
      </c>
      <c r="E38" s="21" t="s">
        <v>36</v>
      </c>
      <c r="F38" s="47">
        <v>-2</v>
      </c>
      <c r="G38" s="24">
        <v>278</v>
      </c>
      <c r="H38" s="13">
        <f t="shared" si="0"/>
        <v>-556</v>
      </c>
      <c r="I38" s="14">
        <v>0.0025</v>
      </c>
      <c r="J38" s="14">
        <f t="shared" si="1"/>
        <v>-0.005</v>
      </c>
    </row>
    <row r="39" spans="1:10" ht="12.75">
      <c r="A39" s="68" t="s">
        <v>302</v>
      </c>
      <c r="B39" s="69"/>
      <c r="C39" s="70">
        <v>764212403</v>
      </c>
      <c r="D39" s="67" t="s">
        <v>303</v>
      </c>
      <c r="E39" s="54" t="s">
        <v>36</v>
      </c>
      <c r="F39" s="47">
        <v>2</v>
      </c>
      <c r="G39" s="24">
        <v>225</v>
      </c>
      <c r="H39" s="13">
        <f t="shared" si="0"/>
        <v>450</v>
      </c>
      <c r="I39" s="55">
        <v>0.0023</v>
      </c>
      <c r="J39" s="14">
        <f t="shared" si="1"/>
        <v>0.0046</v>
      </c>
    </row>
    <row r="40" spans="1:10" ht="25.5">
      <c r="A40" s="52" t="s">
        <v>304</v>
      </c>
      <c r="B40" s="52"/>
      <c r="C40" s="52" t="s">
        <v>305</v>
      </c>
      <c r="D40" s="67" t="s">
        <v>306</v>
      </c>
      <c r="E40" s="21" t="s">
        <v>36</v>
      </c>
      <c r="F40" s="47">
        <v>-2</v>
      </c>
      <c r="G40" s="24">
        <v>360</v>
      </c>
      <c r="H40" s="13">
        <f t="shared" si="0"/>
        <v>-720</v>
      </c>
      <c r="I40" s="14">
        <v>0.00429</v>
      </c>
      <c r="J40" s="14">
        <f t="shared" si="1"/>
        <v>-0.00858</v>
      </c>
    </row>
    <row r="41" spans="1:10" ht="12.75">
      <c r="A41" s="68" t="s">
        <v>307</v>
      </c>
      <c r="B41" s="69"/>
      <c r="C41" s="70">
        <v>764212453</v>
      </c>
      <c r="D41" s="67" t="s">
        <v>308</v>
      </c>
      <c r="E41" s="54" t="s">
        <v>36</v>
      </c>
      <c r="F41" s="47">
        <v>2</v>
      </c>
      <c r="G41" s="24">
        <v>316</v>
      </c>
      <c r="H41" s="13">
        <f t="shared" si="0"/>
        <v>632</v>
      </c>
      <c r="I41" s="55">
        <v>0.0041</v>
      </c>
      <c r="J41" s="14">
        <f t="shared" si="1"/>
        <v>0.0082</v>
      </c>
    </row>
    <row r="42" spans="1:10" ht="12.75">
      <c r="A42" s="52" t="s">
        <v>309</v>
      </c>
      <c r="B42" s="52"/>
      <c r="C42" s="52" t="s">
        <v>310</v>
      </c>
      <c r="D42" s="67" t="s">
        <v>311</v>
      </c>
      <c r="E42" s="21" t="s">
        <v>36</v>
      </c>
      <c r="F42" s="47">
        <v>-7.6</v>
      </c>
      <c r="G42" s="24">
        <v>1350</v>
      </c>
      <c r="H42" s="13">
        <f t="shared" si="0"/>
        <v>-10260</v>
      </c>
      <c r="I42" s="14">
        <v>0.0093</v>
      </c>
      <c r="J42" s="14">
        <f t="shared" si="1"/>
        <v>-0.07067999999999999</v>
      </c>
    </row>
    <row r="43" spans="1:10" ht="12.75">
      <c r="A43" s="68" t="s">
        <v>312</v>
      </c>
      <c r="B43" s="69"/>
      <c r="C43" s="70">
        <v>764214411</v>
      </c>
      <c r="D43" s="67" t="s">
        <v>273</v>
      </c>
      <c r="E43" s="54" t="s">
        <v>34</v>
      </c>
      <c r="F43" s="47">
        <v>9.88</v>
      </c>
      <c r="G43" s="24">
        <v>965</v>
      </c>
      <c r="H43" s="13">
        <f t="shared" si="0"/>
        <v>9534.2</v>
      </c>
      <c r="I43" s="55">
        <v>0.0051</v>
      </c>
      <c r="J43" s="14">
        <f t="shared" si="1"/>
        <v>0.05038800000000001</v>
      </c>
    </row>
    <row r="44" spans="1:10" ht="12.75">
      <c r="A44" s="52" t="s">
        <v>313</v>
      </c>
      <c r="B44" s="52"/>
      <c r="C44" s="52" t="s">
        <v>314</v>
      </c>
      <c r="D44" s="67" t="s">
        <v>315</v>
      </c>
      <c r="E44" s="21" t="s">
        <v>36</v>
      </c>
      <c r="F44" s="47">
        <v>-7.6</v>
      </c>
      <c r="G44" s="24">
        <v>675</v>
      </c>
      <c r="H44" s="13">
        <f t="shared" si="0"/>
        <v>-5130</v>
      </c>
      <c r="I44" s="14">
        <v>0.00396</v>
      </c>
      <c r="J44" s="14">
        <f t="shared" si="1"/>
        <v>-0.030095999999999998</v>
      </c>
    </row>
    <row r="45" spans="1:10" ht="12.75">
      <c r="A45" s="52" t="s">
        <v>316</v>
      </c>
      <c r="B45" s="52"/>
      <c r="C45" s="52" t="s">
        <v>317</v>
      </c>
      <c r="D45" s="67" t="s">
        <v>318</v>
      </c>
      <c r="E45" s="21" t="s">
        <v>36</v>
      </c>
      <c r="F45" s="47">
        <v>-99</v>
      </c>
      <c r="G45" s="24">
        <v>1520</v>
      </c>
      <c r="H45" s="13">
        <f t="shared" si="0"/>
        <v>-150480</v>
      </c>
      <c r="I45" s="14">
        <v>0.00636</v>
      </c>
      <c r="J45" s="14">
        <f t="shared" si="1"/>
        <v>-0.62964</v>
      </c>
    </row>
    <row r="46" spans="1:10" ht="12.75">
      <c r="A46" s="68" t="s">
        <v>319</v>
      </c>
      <c r="B46" s="69"/>
      <c r="C46" s="70">
        <v>764214411</v>
      </c>
      <c r="D46" s="67" t="s">
        <v>273</v>
      </c>
      <c r="E46" s="54" t="s">
        <v>34</v>
      </c>
      <c r="F46" s="47">
        <v>118.8</v>
      </c>
      <c r="G46" s="24">
        <v>965</v>
      </c>
      <c r="H46" s="13">
        <f t="shared" si="0"/>
        <v>114642</v>
      </c>
      <c r="I46" s="55">
        <v>0.0051</v>
      </c>
      <c r="J46" s="14">
        <f t="shared" si="1"/>
        <v>0.60588</v>
      </c>
    </row>
    <row r="47" spans="1:10" ht="12.75">
      <c r="A47" s="52" t="s">
        <v>320</v>
      </c>
      <c r="B47" s="52"/>
      <c r="C47" s="52" t="s">
        <v>321</v>
      </c>
      <c r="D47" s="67" t="s">
        <v>322</v>
      </c>
      <c r="E47" s="21" t="s">
        <v>36</v>
      </c>
      <c r="F47" s="47">
        <v>-13</v>
      </c>
      <c r="G47" s="24">
        <v>263</v>
      </c>
      <c r="H47" s="13">
        <f t="shared" si="0"/>
        <v>-3419</v>
      </c>
      <c r="I47" s="14">
        <v>0.00319</v>
      </c>
      <c r="J47" s="14">
        <f t="shared" si="1"/>
        <v>-0.04147</v>
      </c>
    </row>
    <row r="48" spans="1:10" ht="12.75">
      <c r="A48" s="68" t="s">
        <v>323</v>
      </c>
      <c r="B48" s="69"/>
      <c r="C48" s="70">
        <v>764212433</v>
      </c>
      <c r="D48" s="67" t="s">
        <v>324</v>
      </c>
      <c r="E48" s="54" t="s">
        <v>36</v>
      </c>
      <c r="F48" s="47">
        <v>13</v>
      </c>
      <c r="G48" s="24">
        <v>207</v>
      </c>
      <c r="H48" s="13">
        <f t="shared" si="0"/>
        <v>2691</v>
      </c>
      <c r="I48" s="55">
        <v>0.003</v>
      </c>
      <c r="J48" s="14">
        <f t="shared" si="1"/>
        <v>0.039</v>
      </c>
    </row>
    <row r="49" spans="1:10" ht="12.75">
      <c r="A49" s="52" t="s">
        <v>325</v>
      </c>
      <c r="B49" s="52"/>
      <c r="C49" s="52" t="s">
        <v>326</v>
      </c>
      <c r="D49" s="67" t="s">
        <v>327</v>
      </c>
      <c r="E49" s="21" t="s">
        <v>35</v>
      </c>
      <c r="F49" s="47">
        <f>J25</f>
        <v>-0.1621609999999998</v>
      </c>
      <c r="G49" s="24">
        <v>1900</v>
      </c>
      <c r="H49" s="13">
        <f t="shared" si="0"/>
        <v>-308.1058999999996</v>
      </c>
      <c r="I49" s="14">
        <v>0</v>
      </c>
      <c r="J49" s="14">
        <f t="shared" si="1"/>
        <v>0</v>
      </c>
    </row>
    <row r="50" spans="1:10" ht="12.75">
      <c r="A50" s="6"/>
      <c r="B50" s="7"/>
      <c r="C50" s="7" t="s">
        <v>43</v>
      </c>
      <c r="D50" s="63" t="s">
        <v>44</v>
      </c>
      <c r="E50" s="6" t="s">
        <v>3</v>
      </c>
      <c r="F50" s="6" t="s">
        <v>3</v>
      </c>
      <c r="G50" s="9"/>
      <c r="H50" s="10">
        <f>SUM(H51:H52)</f>
        <v>78934.8</v>
      </c>
      <c r="I50" s="11"/>
      <c r="J50" s="11">
        <f>SUM(J51:J51)</f>
        <v>0.604</v>
      </c>
    </row>
    <row r="51" spans="1:10" ht="25.5">
      <c r="A51" s="48" t="s">
        <v>328</v>
      </c>
      <c r="B51" s="48"/>
      <c r="C51" s="48" t="s">
        <v>329</v>
      </c>
      <c r="D51" s="66" t="s">
        <v>330</v>
      </c>
      <c r="E51" s="4" t="s">
        <v>37</v>
      </c>
      <c r="F51" s="60">
        <v>1</v>
      </c>
      <c r="G51" s="12">
        <v>78210</v>
      </c>
      <c r="H51" s="15">
        <f>F51*G51</f>
        <v>78210</v>
      </c>
      <c r="I51" s="16">
        <v>0.604</v>
      </c>
      <c r="J51" s="16">
        <f>F51*I51</f>
        <v>0.604</v>
      </c>
    </row>
    <row r="52" spans="1:10" ht="12.75">
      <c r="A52" s="43" t="s">
        <v>45</v>
      </c>
      <c r="B52" s="43"/>
      <c r="C52" s="43" t="s">
        <v>46</v>
      </c>
      <c r="D52" s="44" t="s">
        <v>47</v>
      </c>
      <c r="E52" s="21" t="s">
        <v>35</v>
      </c>
      <c r="F52" s="47">
        <f>J50</f>
        <v>0.604</v>
      </c>
      <c r="G52" s="24">
        <v>1200</v>
      </c>
      <c r="H52" s="13">
        <f>F52*G52</f>
        <v>724.8</v>
      </c>
      <c r="I52" s="14">
        <v>0</v>
      </c>
      <c r="J52" s="14">
        <f>F52*I52</f>
        <v>0</v>
      </c>
    </row>
    <row r="53" spans="1:10" ht="12.75">
      <c r="A53" s="6"/>
      <c r="B53" s="7"/>
      <c r="C53" s="7" t="s">
        <v>48</v>
      </c>
      <c r="D53" s="63" t="s">
        <v>49</v>
      </c>
      <c r="E53" s="6" t="s">
        <v>3</v>
      </c>
      <c r="F53" s="6" t="s">
        <v>3</v>
      </c>
      <c r="G53" s="9"/>
      <c r="H53" s="10">
        <f>SUM(H54:H54)</f>
        <v>128297.5</v>
      </c>
      <c r="I53" s="11"/>
      <c r="J53" s="11">
        <f>SUM(J54:J54)</f>
        <v>0.17575000000000002</v>
      </c>
    </row>
    <row r="54" spans="1:10" ht="12.75">
      <c r="A54" s="38" t="s">
        <v>331</v>
      </c>
      <c r="B54" s="38"/>
      <c r="C54" s="38" t="s">
        <v>332</v>
      </c>
      <c r="D54" s="44" t="s">
        <v>333</v>
      </c>
      <c r="E54" s="4" t="s">
        <v>34</v>
      </c>
      <c r="F54" s="34">
        <v>351.5</v>
      </c>
      <c r="G54" s="12">
        <v>365</v>
      </c>
      <c r="H54" s="15">
        <f aca="true" t="shared" si="2" ref="H54">F54*G54</f>
        <v>128297.5</v>
      </c>
      <c r="I54" s="16">
        <v>0.0005</v>
      </c>
      <c r="J54" s="16">
        <f aca="true" t="shared" si="3" ref="J54">F54*I54</f>
        <v>0.17575000000000002</v>
      </c>
    </row>
    <row r="55" spans="1:10" ht="12.75">
      <c r="A55" s="25"/>
      <c r="B55" s="26"/>
      <c r="C55" s="26"/>
      <c r="D55" s="46" t="s">
        <v>50</v>
      </c>
      <c r="E55" s="26"/>
      <c r="F55" s="27"/>
      <c r="G55" s="27"/>
      <c r="H55" s="45">
        <f>H12+H15+H17+H19+H22+H25+H50+H53</f>
        <v>36069.780232200006</v>
      </c>
      <c r="I55" s="28"/>
      <c r="J55" s="28"/>
    </row>
    <row r="56" ht="13.5" thickBot="1"/>
    <row r="57" spans="4:8" ht="12.75">
      <c r="D57" s="74" t="s">
        <v>422</v>
      </c>
      <c r="E57" s="75"/>
      <c r="F57" s="75"/>
      <c r="G57" s="75"/>
      <c r="H57" s="76">
        <f>H16+H20+H21+H23+H24+H26+H28+H30+H32+H34+H36+H38+H40+H42+H44+H45+H47+H49</f>
        <v>-643924.0857224</v>
      </c>
    </row>
    <row r="58" spans="4:8" ht="12.75">
      <c r="D58" s="77" t="s">
        <v>421</v>
      </c>
      <c r="E58" s="78"/>
      <c r="F58" s="78"/>
      <c r="G58" s="78"/>
      <c r="H58" s="79">
        <f>H13+H14+H18+H27+H29+H31+H33+H35+H37+H39+H41+H43+H46+H48+H51+H52+H54</f>
        <v>679993.8659546</v>
      </c>
    </row>
    <row r="59" spans="4:8" ht="13.5" thickBot="1">
      <c r="D59" s="77" t="s">
        <v>423</v>
      </c>
      <c r="E59" s="78"/>
      <c r="F59" s="78"/>
      <c r="G59" s="78"/>
      <c r="H59" s="79">
        <f>H57+H58</f>
        <v>36069.78023220005</v>
      </c>
    </row>
    <row r="60" spans="4:8" ht="13.5" thickBot="1">
      <c r="D60" s="80" t="s">
        <v>420</v>
      </c>
      <c r="E60" s="81"/>
      <c r="F60" s="81"/>
      <c r="G60" s="81"/>
      <c r="H60" s="82">
        <f>H58-H57</f>
        <v>1323917.9516770002</v>
      </c>
    </row>
  </sheetData>
  <mergeCells count="26">
    <mergeCell ref="I10:J10"/>
    <mergeCell ref="A8:C9"/>
    <mergeCell ref="D8:D9"/>
    <mergeCell ref="E8:F9"/>
    <mergeCell ref="G8:G9"/>
    <mergeCell ref="H8:H9"/>
    <mergeCell ref="I8:J9"/>
    <mergeCell ref="I6:J7"/>
    <mergeCell ref="A4:C5"/>
    <mergeCell ref="D4:D5"/>
    <mergeCell ref="E4:F5"/>
    <mergeCell ref="G4:G5"/>
    <mergeCell ref="H4:H5"/>
    <mergeCell ref="I4:J5"/>
    <mergeCell ref="A6:C7"/>
    <mergeCell ref="D6:D7"/>
    <mergeCell ref="E6:F7"/>
    <mergeCell ref="G6:G7"/>
    <mergeCell ref="H6:H7"/>
    <mergeCell ref="A1:J1"/>
    <mergeCell ref="A2:C3"/>
    <mergeCell ref="D2:D3"/>
    <mergeCell ref="E2:F3"/>
    <mergeCell ref="G2:G3"/>
    <mergeCell ref="H2:H3"/>
    <mergeCell ref="I2:J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30" customWidth="1"/>
    <col min="2" max="2" width="6.57421875" style="29" customWidth="1"/>
    <col min="3" max="3" width="14.28125" style="29" customWidth="1"/>
    <col min="4" max="4" width="62.7109375" style="31" customWidth="1"/>
    <col min="5" max="5" width="4.8515625" style="29" customWidth="1"/>
    <col min="6" max="6" width="12.57421875" style="0" customWidth="1"/>
    <col min="7" max="7" width="12.421875" style="0" customWidth="1"/>
    <col min="8" max="8" width="14.28125" style="0" customWidth="1"/>
    <col min="9" max="10" width="11.7109375" style="0" customWidth="1"/>
  </cols>
  <sheetData>
    <row r="1" spans="1:10" ht="27.75" customHeight="1">
      <c r="A1" s="125" t="s">
        <v>334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15" customHeight="1">
      <c r="A2" s="126" t="s">
        <v>0</v>
      </c>
      <c r="B2" s="126"/>
      <c r="C2" s="126"/>
      <c r="D2" s="127" t="s">
        <v>1</v>
      </c>
      <c r="E2" s="121" t="s">
        <v>2</v>
      </c>
      <c r="F2" s="121"/>
      <c r="G2" s="121" t="s">
        <v>3</v>
      </c>
      <c r="H2" s="120" t="s">
        <v>4</v>
      </c>
      <c r="I2" s="124" t="s">
        <v>5</v>
      </c>
      <c r="J2" s="124"/>
    </row>
    <row r="3" spans="1:10" ht="12.75">
      <c r="A3" s="126"/>
      <c r="B3" s="126"/>
      <c r="C3" s="126"/>
      <c r="D3" s="127"/>
      <c r="E3" s="121"/>
      <c r="F3" s="121"/>
      <c r="G3" s="121"/>
      <c r="H3" s="121"/>
      <c r="I3" s="124"/>
      <c r="J3" s="124"/>
    </row>
    <row r="4" spans="1:10" ht="13.15" customHeight="1">
      <c r="A4" s="119" t="s">
        <v>6</v>
      </c>
      <c r="B4" s="119"/>
      <c r="C4" s="119"/>
      <c r="D4" s="120" t="s">
        <v>7</v>
      </c>
      <c r="E4" s="121" t="s">
        <v>8</v>
      </c>
      <c r="F4" s="121"/>
      <c r="G4" s="123" t="s">
        <v>3</v>
      </c>
      <c r="H4" s="120" t="s">
        <v>9</v>
      </c>
      <c r="I4" s="124" t="s">
        <v>10</v>
      </c>
      <c r="J4" s="124"/>
    </row>
    <row r="5" spans="1:10" ht="12.75">
      <c r="A5" s="119"/>
      <c r="B5" s="119"/>
      <c r="C5" s="119"/>
      <c r="D5" s="120"/>
      <c r="E5" s="121"/>
      <c r="F5" s="121"/>
      <c r="G5" s="123"/>
      <c r="H5" s="121"/>
      <c r="I5" s="124"/>
      <c r="J5" s="124"/>
    </row>
    <row r="6" spans="1:10" ht="12.75" customHeight="1">
      <c r="A6" s="119" t="s">
        <v>11</v>
      </c>
      <c r="B6" s="119"/>
      <c r="C6" s="119"/>
      <c r="D6" s="120" t="s">
        <v>12</v>
      </c>
      <c r="E6" s="121" t="s">
        <v>13</v>
      </c>
      <c r="F6" s="121"/>
      <c r="G6" s="123" t="s">
        <v>3</v>
      </c>
      <c r="H6" s="120" t="s">
        <v>14</v>
      </c>
      <c r="I6" s="122" t="s">
        <v>15</v>
      </c>
      <c r="J6" s="122"/>
    </row>
    <row r="7" spans="1:10" ht="12.75">
      <c r="A7" s="119"/>
      <c r="B7" s="119"/>
      <c r="C7" s="119"/>
      <c r="D7" s="120"/>
      <c r="E7" s="121"/>
      <c r="F7" s="121"/>
      <c r="G7" s="123"/>
      <c r="H7" s="121"/>
      <c r="I7" s="122"/>
      <c r="J7" s="122"/>
    </row>
    <row r="8" spans="1:10" ht="12.75" customHeight="1">
      <c r="A8" s="119" t="s">
        <v>16</v>
      </c>
      <c r="B8" s="119"/>
      <c r="C8" s="119"/>
      <c r="D8" s="120" t="s">
        <v>17</v>
      </c>
      <c r="E8" s="121" t="s">
        <v>18</v>
      </c>
      <c r="F8" s="121"/>
      <c r="G8" s="121"/>
      <c r="H8" s="120" t="s">
        <v>19</v>
      </c>
      <c r="I8" s="122" t="s">
        <v>20</v>
      </c>
      <c r="J8" s="122"/>
    </row>
    <row r="9" spans="1:10" ht="12.75">
      <c r="A9" s="119"/>
      <c r="B9" s="119"/>
      <c r="C9" s="119"/>
      <c r="D9" s="120"/>
      <c r="E9" s="121"/>
      <c r="F9" s="121"/>
      <c r="G9" s="121"/>
      <c r="H9" s="121"/>
      <c r="I9" s="122"/>
      <c r="J9" s="122"/>
    </row>
    <row r="10" spans="1:10" ht="25.5" customHeight="1">
      <c r="A10" s="49" t="s">
        <v>21</v>
      </c>
      <c r="B10" s="49" t="s">
        <v>22</v>
      </c>
      <c r="C10" s="49" t="s">
        <v>23</v>
      </c>
      <c r="D10" s="2" t="s">
        <v>24</v>
      </c>
      <c r="E10" s="49" t="s">
        <v>25</v>
      </c>
      <c r="F10" s="51" t="s">
        <v>26</v>
      </c>
      <c r="G10" s="51" t="s">
        <v>27</v>
      </c>
      <c r="H10" s="51" t="s">
        <v>28</v>
      </c>
      <c r="I10" s="118" t="s">
        <v>29</v>
      </c>
      <c r="J10" s="118"/>
    </row>
    <row r="11" spans="1:10" ht="12.75">
      <c r="A11" s="4" t="s">
        <v>3</v>
      </c>
      <c r="B11" s="4" t="s">
        <v>3</v>
      </c>
      <c r="C11" s="4" t="s">
        <v>3</v>
      </c>
      <c r="D11" s="2" t="s">
        <v>30</v>
      </c>
      <c r="E11" s="4" t="s">
        <v>3</v>
      </c>
      <c r="F11" s="48" t="s">
        <v>3</v>
      </c>
      <c r="G11" s="51" t="s">
        <v>31</v>
      </c>
      <c r="H11" s="51" t="s">
        <v>32</v>
      </c>
      <c r="I11" s="51" t="s">
        <v>33</v>
      </c>
      <c r="J11" s="51" t="s">
        <v>32</v>
      </c>
    </row>
    <row r="12" spans="1:10" ht="12.75">
      <c r="A12" s="9"/>
      <c r="B12" s="33"/>
      <c r="C12" s="33" t="s">
        <v>335</v>
      </c>
      <c r="D12" s="63" t="s">
        <v>336</v>
      </c>
      <c r="E12" s="6" t="s">
        <v>3</v>
      </c>
      <c r="F12" s="6" t="s">
        <v>3</v>
      </c>
      <c r="G12" s="9" t="s">
        <v>3</v>
      </c>
      <c r="H12" s="10">
        <f>SUM(H13:H13)</f>
        <v>-17385</v>
      </c>
      <c r="I12" s="11"/>
      <c r="J12" s="11">
        <f>SUM(J13:J13)</f>
        <v>-10.545</v>
      </c>
    </row>
    <row r="13" spans="1:10" ht="25.5">
      <c r="A13" s="48" t="s">
        <v>337</v>
      </c>
      <c r="B13" s="48"/>
      <c r="C13" s="48" t="s">
        <v>338</v>
      </c>
      <c r="D13" s="44" t="s">
        <v>339</v>
      </c>
      <c r="E13" s="4" t="s">
        <v>34</v>
      </c>
      <c r="F13" s="60">
        <v>-14.25</v>
      </c>
      <c r="G13" s="12">
        <v>1220</v>
      </c>
      <c r="H13" s="15">
        <f>F13*G13</f>
        <v>-17385</v>
      </c>
      <c r="I13" s="16">
        <v>0.74</v>
      </c>
      <c r="J13" s="16">
        <f>F13*I13</f>
        <v>-10.545</v>
      </c>
    </row>
    <row r="14" spans="1:10" ht="12.75">
      <c r="A14" s="6"/>
      <c r="B14" s="7"/>
      <c r="C14" s="33" t="s">
        <v>340</v>
      </c>
      <c r="D14" s="63" t="s">
        <v>341</v>
      </c>
      <c r="E14" s="6" t="s">
        <v>3</v>
      </c>
      <c r="F14" s="6" t="s">
        <v>3</v>
      </c>
      <c r="G14" s="9" t="s">
        <v>3</v>
      </c>
      <c r="H14" s="10">
        <f>SUM(H15:H18)</f>
        <v>142194.66</v>
      </c>
      <c r="I14" s="11"/>
      <c r="J14" s="11">
        <f>SUM(J15:J18)</f>
        <v>249.5467788</v>
      </c>
    </row>
    <row r="15" spans="1:10" ht="12.75">
      <c r="A15" s="48" t="s">
        <v>342</v>
      </c>
      <c r="B15" s="48"/>
      <c r="C15" s="48" t="s">
        <v>343</v>
      </c>
      <c r="D15" s="66" t="s">
        <v>344</v>
      </c>
      <c r="E15" s="4" t="s">
        <v>34</v>
      </c>
      <c r="F15" s="60">
        <v>258.53</v>
      </c>
      <c r="G15" s="12">
        <v>138</v>
      </c>
      <c r="H15" s="15">
        <f>F15*G15</f>
        <v>35677.14</v>
      </c>
      <c r="I15" s="16">
        <v>0.378</v>
      </c>
      <c r="J15" s="16">
        <f>F15*I15</f>
        <v>97.72433999999998</v>
      </c>
    </row>
    <row r="16" spans="1:10" ht="12.75">
      <c r="A16" s="48" t="s">
        <v>345</v>
      </c>
      <c r="B16" s="48"/>
      <c r="C16" s="48" t="s">
        <v>346</v>
      </c>
      <c r="D16" s="66" t="s">
        <v>347</v>
      </c>
      <c r="E16" s="4" t="s">
        <v>34</v>
      </c>
      <c r="F16" s="60">
        <v>258.53</v>
      </c>
      <c r="G16" s="12">
        <v>45</v>
      </c>
      <c r="H16" s="15">
        <f>F16*G16</f>
        <v>11633.849999999999</v>
      </c>
      <c r="I16" s="16">
        <v>0.08096</v>
      </c>
      <c r="J16" s="16">
        <f>F16*I16</f>
        <v>20.9305888</v>
      </c>
    </row>
    <row r="17" spans="1:10" ht="12.75">
      <c r="A17" s="71" t="s">
        <v>348</v>
      </c>
      <c r="B17" s="62"/>
      <c r="C17" s="72">
        <v>564831111</v>
      </c>
      <c r="D17" s="44" t="s">
        <v>349</v>
      </c>
      <c r="E17" s="62" t="s">
        <v>34</v>
      </c>
      <c r="F17" s="34">
        <v>156.18</v>
      </c>
      <c r="G17" s="12">
        <v>96.5</v>
      </c>
      <c r="H17" s="13">
        <f>F17*G17</f>
        <v>15071.37</v>
      </c>
      <c r="I17" s="16">
        <v>0.23</v>
      </c>
      <c r="J17" s="14">
        <f>F17*I17</f>
        <v>35.921400000000006</v>
      </c>
    </row>
    <row r="18" spans="1:10" ht="12.75">
      <c r="A18" s="71" t="s">
        <v>350</v>
      </c>
      <c r="B18" s="62"/>
      <c r="C18" s="72">
        <v>567122111</v>
      </c>
      <c r="D18" s="44" t="s">
        <v>351</v>
      </c>
      <c r="E18" s="62" t="s">
        <v>34</v>
      </c>
      <c r="F18" s="34">
        <v>309.35</v>
      </c>
      <c r="G18" s="12">
        <v>258</v>
      </c>
      <c r="H18" s="13">
        <f>F18*G18</f>
        <v>79812.3</v>
      </c>
      <c r="I18" s="16">
        <v>0.307</v>
      </c>
      <c r="J18" s="14">
        <f>F18*I18</f>
        <v>94.97045</v>
      </c>
    </row>
    <row r="19" spans="1:10" ht="12.75">
      <c r="A19" s="9"/>
      <c r="B19" s="33"/>
      <c r="C19" s="33" t="s">
        <v>110</v>
      </c>
      <c r="D19" s="63" t="s">
        <v>352</v>
      </c>
      <c r="E19" s="6" t="s">
        <v>3</v>
      </c>
      <c r="F19" s="6" t="s">
        <v>3</v>
      </c>
      <c r="G19" s="9" t="s">
        <v>3</v>
      </c>
      <c r="H19" s="10">
        <f>SUM(H20:H20)</f>
        <v>-461105.04</v>
      </c>
      <c r="I19" s="11"/>
      <c r="J19" s="11">
        <f>SUM(J20:J20)</f>
        <v>-159.9584052</v>
      </c>
    </row>
    <row r="20" spans="1:10" ht="25.5">
      <c r="A20" s="52" t="s">
        <v>353</v>
      </c>
      <c r="B20" s="48"/>
      <c r="C20" s="48" t="s">
        <v>354</v>
      </c>
      <c r="D20" s="66" t="s">
        <v>355</v>
      </c>
      <c r="E20" s="4" t="s">
        <v>34</v>
      </c>
      <c r="F20" s="60">
        <v>-296.34</v>
      </c>
      <c r="G20" s="12">
        <v>1556</v>
      </c>
      <c r="H20" s="15">
        <f>F20*G20</f>
        <v>-461105.04</v>
      </c>
      <c r="I20" s="14">
        <v>0.53978</v>
      </c>
      <c r="J20" s="14">
        <f>F20*I20</f>
        <v>-159.9584052</v>
      </c>
    </row>
    <row r="21" spans="1:10" ht="12.75" customHeight="1">
      <c r="A21" s="9"/>
      <c r="B21" s="33"/>
      <c r="C21" s="33" t="s">
        <v>356</v>
      </c>
      <c r="D21" s="63" t="s">
        <v>357</v>
      </c>
      <c r="E21" s="6" t="s">
        <v>3</v>
      </c>
      <c r="F21" s="6" t="s">
        <v>3</v>
      </c>
      <c r="G21" s="9" t="s">
        <v>3</v>
      </c>
      <c r="H21" s="10">
        <f>SUM(H22:H27)</f>
        <v>310847.61</v>
      </c>
      <c r="I21" s="11"/>
      <c r="J21" s="11">
        <f>SUM(J22:J27)</f>
        <v>109.19783100000001</v>
      </c>
    </row>
    <row r="22" spans="1:10" ht="12.75">
      <c r="A22" s="48" t="s">
        <v>358</v>
      </c>
      <c r="B22" s="48"/>
      <c r="C22" s="48" t="s">
        <v>359</v>
      </c>
      <c r="D22" s="66" t="s">
        <v>360</v>
      </c>
      <c r="E22" s="4" t="s">
        <v>34</v>
      </c>
      <c r="F22" s="60">
        <v>60</v>
      </c>
      <c r="G22" s="12">
        <v>220</v>
      </c>
      <c r="H22" s="15">
        <f aca="true" t="shared" si="0" ref="H22:H27">F22*G22</f>
        <v>13200</v>
      </c>
      <c r="I22" s="16">
        <v>0.0739</v>
      </c>
      <c r="J22" s="16">
        <f aca="true" t="shared" si="1" ref="J22:J27">F22*I22</f>
        <v>4.433999999999999</v>
      </c>
    </row>
    <row r="23" spans="1:10" ht="12.75">
      <c r="A23" s="71" t="s">
        <v>361</v>
      </c>
      <c r="B23" s="62"/>
      <c r="C23" s="48" t="s">
        <v>362</v>
      </c>
      <c r="D23" s="44" t="s">
        <v>363</v>
      </c>
      <c r="E23" s="62" t="s">
        <v>34</v>
      </c>
      <c r="F23" s="34">
        <v>69</v>
      </c>
      <c r="G23" s="12">
        <v>1415</v>
      </c>
      <c r="H23" s="13">
        <f t="shared" si="0"/>
        <v>97635</v>
      </c>
      <c r="I23" s="16">
        <v>0.12</v>
      </c>
      <c r="J23" s="14">
        <f t="shared" si="1"/>
        <v>8.28</v>
      </c>
    </row>
    <row r="24" spans="1:10" ht="25.5">
      <c r="A24" s="71" t="s">
        <v>364</v>
      </c>
      <c r="B24" s="62"/>
      <c r="C24" s="72">
        <v>596211212</v>
      </c>
      <c r="D24" s="44" t="s">
        <v>365</v>
      </c>
      <c r="E24" s="62" t="s">
        <v>34</v>
      </c>
      <c r="F24" s="34">
        <v>156.18</v>
      </c>
      <c r="G24" s="12">
        <v>282</v>
      </c>
      <c r="H24" s="13">
        <f t="shared" si="0"/>
        <v>44042.76</v>
      </c>
      <c r="I24" s="16">
        <v>0.0857</v>
      </c>
      <c r="J24" s="14">
        <f t="shared" si="1"/>
        <v>13.384626</v>
      </c>
    </row>
    <row r="25" spans="1:10" ht="25.5">
      <c r="A25" s="71" t="s">
        <v>366</v>
      </c>
      <c r="B25" s="62"/>
      <c r="C25" s="72">
        <v>596211112</v>
      </c>
      <c r="D25" s="44" t="s">
        <v>367</v>
      </c>
      <c r="E25" s="62" t="s">
        <v>34</v>
      </c>
      <c r="F25" s="34">
        <v>219.35000000000002</v>
      </c>
      <c r="G25" s="12">
        <v>257</v>
      </c>
      <c r="H25" s="13">
        <f t="shared" si="0"/>
        <v>56372.950000000004</v>
      </c>
      <c r="I25" s="16">
        <v>0.0843</v>
      </c>
      <c r="J25" s="14">
        <f t="shared" si="1"/>
        <v>18.491205</v>
      </c>
    </row>
    <row r="26" spans="1:10" ht="12.75">
      <c r="A26" s="71" t="s">
        <v>368</v>
      </c>
      <c r="B26" s="62"/>
      <c r="C26" s="72">
        <v>59245020</v>
      </c>
      <c r="D26" s="44" t="s">
        <v>369</v>
      </c>
      <c r="E26" s="62" t="s">
        <v>34</v>
      </c>
      <c r="F26" s="34">
        <v>164</v>
      </c>
      <c r="G26" s="12">
        <v>286.35</v>
      </c>
      <c r="H26" s="13">
        <f t="shared" si="0"/>
        <v>46961.4</v>
      </c>
      <c r="I26" s="16">
        <v>0.192</v>
      </c>
      <c r="J26" s="14">
        <f t="shared" si="1"/>
        <v>31.488</v>
      </c>
    </row>
    <row r="27" spans="1:10" ht="12.75">
      <c r="A27" s="71" t="s">
        <v>370</v>
      </c>
      <c r="B27" s="62"/>
      <c r="C27" s="72">
        <v>59245018</v>
      </c>
      <c r="D27" s="44" t="s">
        <v>371</v>
      </c>
      <c r="E27" s="62" t="s">
        <v>34</v>
      </c>
      <c r="F27" s="34">
        <v>230</v>
      </c>
      <c r="G27" s="12">
        <v>228.85</v>
      </c>
      <c r="H27" s="13">
        <f t="shared" si="0"/>
        <v>52635.5</v>
      </c>
      <c r="I27" s="16">
        <v>0.144</v>
      </c>
      <c r="J27" s="14">
        <f t="shared" si="1"/>
        <v>33.12</v>
      </c>
    </row>
    <row r="28" spans="1:10" ht="12.75">
      <c r="A28" s="9"/>
      <c r="B28" s="33"/>
      <c r="C28" s="33" t="s">
        <v>120</v>
      </c>
      <c r="D28" s="63" t="s">
        <v>121</v>
      </c>
      <c r="E28" s="6" t="s">
        <v>3</v>
      </c>
      <c r="F28" s="6" t="s">
        <v>3</v>
      </c>
      <c r="G28" s="9" t="s">
        <v>3</v>
      </c>
      <c r="H28" s="10">
        <f>SUM(H29:H37)</f>
        <v>23929.699999999997</v>
      </c>
      <c r="I28" s="11"/>
      <c r="J28" s="11">
        <f>SUM(J29:J37)</f>
        <v>-16.0063225</v>
      </c>
    </row>
    <row r="29" spans="1:10" ht="12.75">
      <c r="A29" s="48" t="s">
        <v>250</v>
      </c>
      <c r="B29" s="48"/>
      <c r="C29" s="48" t="s">
        <v>372</v>
      </c>
      <c r="D29" s="66" t="s">
        <v>373</v>
      </c>
      <c r="E29" s="4" t="s">
        <v>266</v>
      </c>
      <c r="F29" s="60">
        <v>-5.028</v>
      </c>
      <c r="G29" s="12">
        <v>3800</v>
      </c>
      <c r="H29" s="15">
        <f aca="true" t="shared" si="2" ref="H29:H37">F29*G29</f>
        <v>-19106.399999999998</v>
      </c>
      <c r="I29" s="16">
        <v>2.525</v>
      </c>
      <c r="J29" s="16">
        <f aca="true" t="shared" si="3" ref="J29:J37">F29*I29</f>
        <v>-12.695699999999999</v>
      </c>
    </row>
    <row r="30" spans="1:10" ht="12.75">
      <c r="A30" s="64">
        <v>96</v>
      </c>
      <c r="B30" s="65"/>
      <c r="C30" s="65" t="s">
        <v>374</v>
      </c>
      <c r="D30" s="66" t="s">
        <v>375</v>
      </c>
      <c r="E30" s="62" t="s">
        <v>266</v>
      </c>
      <c r="F30" s="60">
        <v>-0.674</v>
      </c>
      <c r="G30" s="73">
        <v>4250</v>
      </c>
      <c r="H30" s="15">
        <f t="shared" si="2"/>
        <v>-2864.5</v>
      </c>
      <c r="I30" s="16">
        <v>2.525</v>
      </c>
      <c r="J30" s="16">
        <f t="shared" si="3"/>
        <v>-1.70185</v>
      </c>
    </row>
    <row r="31" spans="1:10" ht="12.75">
      <c r="A31" s="71" t="s">
        <v>376</v>
      </c>
      <c r="B31" s="62"/>
      <c r="C31" s="72"/>
      <c r="D31" s="44" t="s">
        <v>377</v>
      </c>
      <c r="E31" s="62" t="s">
        <v>266</v>
      </c>
      <c r="F31" s="34">
        <v>19.366</v>
      </c>
      <c r="G31" s="12">
        <v>550</v>
      </c>
      <c r="H31" s="18">
        <f t="shared" si="2"/>
        <v>10651.3</v>
      </c>
      <c r="I31" s="14">
        <v>0</v>
      </c>
      <c r="J31" s="14">
        <f t="shared" si="3"/>
        <v>0</v>
      </c>
    </row>
    <row r="32" spans="1:10" ht="12.75">
      <c r="A32" s="48" t="s">
        <v>378</v>
      </c>
      <c r="B32" s="48"/>
      <c r="C32" s="48" t="s">
        <v>379</v>
      </c>
      <c r="D32" s="66" t="s">
        <v>380</v>
      </c>
      <c r="E32" s="4" t="s">
        <v>36</v>
      </c>
      <c r="F32" s="60">
        <v>-163</v>
      </c>
      <c r="G32" s="12">
        <v>96</v>
      </c>
      <c r="H32" s="15">
        <f t="shared" si="2"/>
        <v>-15648</v>
      </c>
      <c r="I32" s="16">
        <v>0</v>
      </c>
      <c r="J32" s="16">
        <f t="shared" si="3"/>
        <v>0</v>
      </c>
    </row>
    <row r="33" spans="1:10" ht="12.75">
      <c r="A33" s="48" t="s">
        <v>381</v>
      </c>
      <c r="B33" s="48"/>
      <c r="C33" s="48" t="s">
        <v>382</v>
      </c>
      <c r="D33" s="66" t="s">
        <v>383</v>
      </c>
      <c r="E33" s="4" t="s">
        <v>266</v>
      </c>
      <c r="F33" s="60">
        <v>-25.068</v>
      </c>
      <c r="G33" s="12">
        <v>880</v>
      </c>
      <c r="H33" s="15">
        <f t="shared" si="2"/>
        <v>-22059.84</v>
      </c>
      <c r="I33" s="16">
        <v>0.04</v>
      </c>
      <c r="J33" s="16">
        <f t="shared" si="3"/>
        <v>-1.00272</v>
      </c>
    </row>
    <row r="34" spans="1:10" ht="12.75">
      <c r="A34" s="71" t="s">
        <v>384</v>
      </c>
      <c r="B34" s="62"/>
      <c r="C34" s="72"/>
      <c r="D34" s="44" t="s">
        <v>385</v>
      </c>
      <c r="E34" s="62" t="s">
        <v>34</v>
      </c>
      <c r="F34" s="34">
        <v>161.38</v>
      </c>
      <c r="G34" s="12">
        <v>546</v>
      </c>
      <c r="H34" s="18">
        <f t="shared" si="2"/>
        <v>88113.48</v>
      </c>
      <c r="I34" s="14">
        <v>0</v>
      </c>
      <c r="J34" s="14">
        <f t="shared" si="3"/>
        <v>0</v>
      </c>
    </row>
    <row r="35" spans="1:10" ht="12.75">
      <c r="A35" s="48" t="s">
        <v>386</v>
      </c>
      <c r="B35" s="48"/>
      <c r="C35" s="48" t="s">
        <v>387</v>
      </c>
      <c r="D35" s="66" t="s">
        <v>388</v>
      </c>
      <c r="E35" s="4" t="s">
        <v>266</v>
      </c>
      <c r="F35" s="60">
        <v>-0.302</v>
      </c>
      <c r="G35" s="12">
        <v>170</v>
      </c>
      <c r="H35" s="15">
        <f t="shared" si="2"/>
        <v>-51.339999999999996</v>
      </c>
      <c r="I35" s="16">
        <v>0</v>
      </c>
      <c r="J35" s="16">
        <f t="shared" si="3"/>
        <v>0</v>
      </c>
    </row>
    <row r="36" spans="1:10" ht="25.5">
      <c r="A36" s="48" t="s">
        <v>389</v>
      </c>
      <c r="B36" s="48"/>
      <c r="C36" s="48" t="s">
        <v>390</v>
      </c>
      <c r="D36" s="66" t="s">
        <v>391</v>
      </c>
      <c r="E36" s="4" t="s">
        <v>35</v>
      </c>
      <c r="F36" s="60">
        <v>-0.448</v>
      </c>
      <c r="G36" s="12">
        <v>26500</v>
      </c>
      <c r="H36" s="15">
        <f t="shared" si="2"/>
        <v>-11872</v>
      </c>
      <c r="I36" s="16">
        <v>1.06325</v>
      </c>
      <c r="J36" s="16">
        <f t="shared" si="3"/>
        <v>-0.47633600000000004</v>
      </c>
    </row>
    <row r="37" spans="1:10" ht="25.5">
      <c r="A37" s="64" t="s">
        <v>392</v>
      </c>
      <c r="B37" s="65"/>
      <c r="C37" s="65" t="s">
        <v>393</v>
      </c>
      <c r="D37" s="66" t="s">
        <v>394</v>
      </c>
      <c r="E37" s="62" t="s">
        <v>35</v>
      </c>
      <c r="F37" s="60">
        <v>-0.122</v>
      </c>
      <c r="G37" s="12">
        <v>26500</v>
      </c>
      <c r="H37" s="15">
        <f t="shared" si="2"/>
        <v>-3233</v>
      </c>
      <c r="I37" s="16">
        <v>1.06325</v>
      </c>
      <c r="J37" s="16">
        <f t="shared" si="3"/>
        <v>-0.1297165</v>
      </c>
    </row>
    <row r="38" spans="1:10" ht="25.5">
      <c r="A38" s="9"/>
      <c r="B38" s="33"/>
      <c r="C38" s="33" t="s">
        <v>395</v>
      </c>
      <c r="D38" s="63" t="s">
        <v>396</v>
      </c>
      <c r="E38" s="6" t="s">
        <v>3</v>
      </c>
      <c r="F38" s="6" t="s">
        <v>3</v>
      </c>
      <c r="G38" s="9"/>
      <c r="H38" s="10">
        <f>SUM(H39:H44)</f>
        <v>56875.200000000004</v>
      </c>
      <c r="I38" s="11"/>
      <c r="J38" s="11">
        <f>SUM(J39:J44)</f>
        <v>6.477410000000003</v>
      </c>
    </row>
    <row r="39" spans="1:10" ht="25.5">
      <c r="A39" s="48" t="s">
        <v>397</v>
      </c>
      <c r="B39" s="48"/>
      <c r="C39" s="48" t="s">
        <v>398</v>
      </c>
      <c r="D39" s="66" t="s">
        <v>399</v>
      </c>
      <c r="E39" s="4" t="s">
        <v>36</v>
      </c>
      <c r="F39" s="60">
        <v>-150</v>
      </c>
      <c r="G39" s="12">
        <v>415</v>
      </c>
      <c r="H39" s="15">
        <f>F39*G39</f>
        <v>-62250</v>
      </c>
      <c r="I39" s="16">
        <v>0.26981</v>
      </c>
      <c r="J39" s="16">
        <f>F39*I39</f>
        <v>-40.4715</v>
      </c>
    </row>
    <row r="40" spans="1:10" ht="12.75">
      <c r="A40" s="64" t="s">
        <v>400</v>
      </c>
      <c r="B40" s="65"/>
      <c r="C40" s="50">
        <v>917862010</v>
      </c>
      <c r="D40" s="44" t="s">
        <v>401</v>
      </c>
      <c r="E40" s="62" t="s">
        <v>36</v>
      </c>
      <c r="F40" s="34">
        <v>136.9</v>
      </c>
      <c r="G40" s="12">
        <v>353</v>
      </c>
      <c r="H40" s="18">
        <f aca="true" t="shared" si="4" ref="H40:H44">F40*G40</f>
        <v>48325.700000000004</v>
      </c>
      <c r="I40" s="19">
        <v>0.1494</v>
      </c>
      <c r="J40" s="14">
        <f aca="true" t="shared" si="5" ref="J40:J44">F40*I40</f>
        <v>20.45286</v>
      </c>
    </row>
    <row r="41" spans="1:10" ht="12.75">
      <c r="A41" s="64" t="s">
        <v>402</v>
      </c>
      <c r="B41" s="65"/>
      <c r="C41" s="50">
        <v>919100119</v>
      </c>
      <c r="D41" s="44" t="s">
        <v>403</v>
      </c>
      <c r="E41" s="62" t="s">
        <v>37</v>
      </c>
      <c r="F41" s="34">
        <v>1</v>
      </c>
      <c r="G41" s="12">
        <v>13500</v>
      </c>
      <c r="H41" s="18">
        <f t="shared" si="4"/>
        <v>13500</v>
      </c>
      <c r="I41" s="19">
        <v>21.6</v>
      </c>
      <c r="J41" s="14">
        <f t="shared" si="5"/>
        <v>21.6</v>
      </c>
    </row>
    <row r="42" spans="1:10" ht="12.75">
      <c r="A42" s="64" t="s">
        <v>404</v>
      </c>
      <c r="B42" s="65"/>
      <c r="C42" s="50">
        <v>919767901</v>
      </c>
      <c r="D42" s="44" t="s">
        <v>405</v>
      </c>
      <c r="E42" s="62" t="s">
        <v>36</v>
      </c>
      <c r="F42" s="34">
        <v>6.25</v>
      </c>
      <c r="G42" s="12">
        <v>1726</v>
      </c>
      <c r="H42" s="18">
        <f t="shared" si="4"/>
        <v>10787.5</v>
      </c>
      <c r="I42" s="19">
        <v>0.019</v>
      </c>
      <c r="J42" s="14">
        <f t="shared" si="5"/>
        <v>0.11875</v>
      </c>
    </row>
    <row r="43" spans="1:10" ht="12.75">
      <c r="A43" s="64" t="s">
        <v>406</v>
      </c>
      <c r="B43" s="65"/>
      <c r="C43" s="50">
        <v>919767902</v>
      </c>
      <c r="D43" s="44" t="s">
        <v>407</v>
      </c>
      <c r="E43" s="62" t="s">
        <v>36</v>
      </c>
      <c r="F43" s="34">
        <v>83.1</v>
      </c>
      <c r="G43" s="12">
        <v>320</v>
      </c>
      <c r="H43" s="18">
        <f t="shared" si="4"/>
        <v>26592</v>
      </c>
      <c r="I43" s="19">
        <v>0.003</v>
      </c>
      <c r="J43" s="14">
        <f t="shared" si="5"/>
        <v>0.2493</v>
      </c>
    </row>
    <row r="44" spans="1:10" ht="12.75">
      <c r="A44" s="64" t="s">
        <v>408</v>
      </c>
      <c r="B44" s="65"/>
      <c r="C44" s="50" t="s">
        <v>409</v>
      </c>
      <c r="D44" s="44" t="s">
        <v>410</v>
      </c>
      <c r="E44" s="62" t="s">
        <v>36</v>
      </c>
      <c r="F44" s="34">
        <v>16</v>
      </c>
      <c r="G44" s="12">
        <v>1245</v>
      </c>
      <c r="H44" s="18">
        <f t="shared" si="4"/>
        <v>19920</v>
      </c>
      <c r="I44" s="19">
        <v>0.283</v>
      </c>
      <c r="J44" s="14">
        <f t="shared" si="5"/>
        <v>4.528</v>
      </c>
    </row>
    <row r="45" spans="1:10" ht="12.75">
      <c r="A45" s="6"/>
      <c r="B45" s="7"/>
      <c r="C45" s="7" t="s">
        <v>38</v>
      </c>
      <c r="D45" s="8" t="s">
        <v>39</v>
      </c>
      <c r="E45" s="6" t="s">
        <v>3</v>
      </c>
      <c r="F45" s="9" t="s">
        <v>3</v>
      </c>
      <c r="G45" s="9" t="s">
        <v>3</v>
      </c>
      <c r="H45" s="10">
        <f>SUM(H46:H46)</f>
        <v>33061.7740385</v>
      </c>
      <c r="I45" s="11"/>
      <c r="J45" s="11">
        <f>SUM(J46:J46)</f>
        <v>0</v>
      </c>
    </row>
    <row r="46" spans="1:10" ht="12.75">
      <c r="A46" s="4" t="s">
        <v>40</v>
      </c>
      <c r="B46" s="4"/>
      <c r="C46" s="4" t="s">
        <v>41</v>
      </c>
      <c r="D46" s="20" t="s">
        <v>42</v>
      </c>
      <c r="E46" s="4" t="s">
        <v>35</v>
      </c>
      <c r="F46" s="17">
        <f>J12+J14+J19+J21+J28+J38</f>
        <v>178.7122921</v>
      </c>
      <c r="G46" s="12">
        <v>185</v>
      </c>
      <c r="H46" s="15">
        <f>F46*G46</f>
        <v>33061.7740385</v>
      </c>
      <c r="I46" s="16">
        <v>0</v>
      </c>
      <c r="J46" s="16">
        <f>F46*I46</f>
        <v>0</v>
      </c>
    </row>
    <row r="47" spans="1:10" ht="12.75">
      <c r="A47" s="25"/>
      <c r="B47" s="26"/>
      <c r="C47" s="26"/>
      <c r="D47" s="46" t="s">
        <v>50</v>
      </c>
      <c r="E47" s="26"/>
      <c r="F47" s="27"/>
      <c r="G47" s="27"/>
      <c r="H47" s="45">
        <f>H12+H14+H19+H21+H28+H38+H45</f>
        <v>88418.90403849998</v>
      </c>
      <c r="I47" s="28"/>
      <c r="J47" s="28"/>
    </row>
    <row r="48" ht="13.5" thickBot="1"/>
    <row r="49" spans="4:8" ht="12.75">
      <c r="D49" s="74" t="s">
        <v>422</v>
      </c>
      <c r="E49" s="75"/>
      <c r="F49" s="75"/>
      <c r="G49" s="75"/>
      <c r="H49" s="76">
        <f>H13+H20+H29+H30+H32+H33+H35+H36+H37+H39</f>
        <v>-615575.12</v>
      </c>
    </row>
    <row r="50" spans="4:8" ht="12.75">
      <c r="D50" s="77" t="s">
        <v>421</v>
      </c>
      <c r="E50" s="78"/>
      <c r="F50" s="78"/>
      <c r="G50" s="78"/>
      <c r="H50" s="79">
        <f>H15+H16+H17+H18+H22+H23+H24+H25+H26+H27+H31+H34+H40+H41+H42+H43+H44+H46</f>
        <v>703994.0240385</v>
      </c>
    </row>
    <row r="51" spans="4:8" ht="13.5" thickBot="1">
      <c r="D51" s="77" t="s">
        <v>423</v>
      </c>
      <c r="E51" s="78"/>
      <c r="F51" s="78"/>
      <c r="G51" s="78"/>
      <c r="H51" s="79">
        <f>H49+H50</f>
        <v>88418.90403850004</v>
      </c>
    </row>
    <row r="52" spans="4:8" ht="13.5" thickBot="1">
      <c r="D52" s="80" t="s">
        <v>420</v>
      </c>
      <c r="E52" s="81"/>
      <c r="F52" s="81"/>
      <c r="G52" s="81"/>
      <c r="H52" s="82">
        <f>H50-H49</f>
        <v>1319569.1440385</v>
      </c>
    </row>
  </sheetData>
  <mergeCells count="26">
    <mergeCell ref="I10:J10"/>
    <mergeCell ref="A8:C9"/>
    <mergeCell ref="D8:D9"/>
    <mergeCell ref="E8:F9"/>
    <mergeCell ref="G8:G9"/>
    <mergeCell ref="H8:H9"/>
    <mergeCell ref="I8:J9"/>
    <mergeCell ref="I6:J7"/>
    <mergeCell ref="A4:C5"/>
    <mergeCell ref="D4:D5"/>
    <mergeCell ref="E4:F5"/>
    <mergeCell ref="G4:G5"/>
    <mergeCell ref="H4:H5"/>
    <mergeCell ref="I4:J5"/>
    <mergeCell ref="A6:C7"/>
    <mergeCell ref="D6:D7"/>
    <mergeCell ref="E6:F7"/>
    <mergeCell ref="G6:G7"/>
    <mergeCell ref="H6:H7"/>
    <mergeCell ref="A1:J1"/>
    <mergeCell ref="A2:C3"/>
    <mergeCell ref="D2:D3"/>
    <mergeCell ref="E2:F3"/>
    <mergeCell ref="G2:G3"/>
    <mergeCell ref="H2:H3"/>
    <mergeCell ref="I2:J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30" customWidth="1"/>
    <col min="2" max="2" width="6.57421875" style="29" customWidth="1"/>
    <col min="3" max="3" width="14.28125" style="29" customWidth="1"/>
    <col min="4" max="4" width="62.7109375" style="31" customWidth="1"/>
    <col min="5" max="5" width="4.8515625" style="29" customWidth="1"/>
    <col min="6" max="6" width="12.57421875" style="0" customWidth="1"/>
    <col min="7" max="7" width="12.421875" style="0" customWidth="1"/>
    <col min="8" max="8" width="14.28125" style="0" customWidth="1"/>
    <col min="9" max="10" width="11.7109375" style="0" customWidth="1"/>
  </cols>
  <sheetData>
    <row r="1" spans="1:10" ht="27.75" customHeight="1">
      <c r="A1" s="125" t="s">
        <v>427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15" customHeight="1">
      <c r="A2" s="126" t="s">
        <v>0</v>
      </c>
      <c r="B2" s="126"/>
      <c r="C2" s="126"/>
      <c r="D2" s="127" t="s">
        <v>1</v>
      </c>
      <c r="E2" s="121" t="s">
        <v>2</v>
      </c>
      <c r="F2" s="121"/>
      <c r="G2" s="121" t="s">
        <v>3</v>
      </c>
      <c r="H2" s="120" t="s">
        <v>4</v>
      </c>
      <c r="I2" s="124" t="s">
        <v>5</v>
      </c>
      <c r="J2" s="124"/>
    </row>
    <row r="3" spans="1:10" ht="12.75">
      <c r="A3" s="126"/>
      <c r="B3" s="126"/>
      <c r="C3" s="126"/>
      <c r="D3" s="127"/>
      <c r="E3" s="121"/>
      <c r="F3" s="121"/>
      <c r="G3" s="121"/>
      <c r="H3" s="121"/>
      <c r="I3" s="124"/>
      <c r="J3" s="124"/>
    </row>
    <row r="4" spans="1:10" ht="13.15" customHeight="1">
      <c r="A4" s="119" t="s">
        <v>6</v>
      </c>
      <c r="B4" s="119"/>
      <c r="C4" s="119"/>
      <c r="D4" s="120" t="s">
        <v>7</v>
      </c>
      <c r="E4" s="121" t="s">
        <v>8</v>
      </c>
      <c r="F4" s="121"/>
      <c r="G4" s="123" t="s">
        <v>3</v>
      </c>
      <c r="H4" s="120" t="s">
        <v>9</v>
      </c>
      <c r="I4" s="124" t="s">
        <v>10</v>
      </c>
      <c r="J4" s="124"/>
    </row>
    <row r="5" spans="1:10" ht="12.75">
      <c r="A5" s="119"/>
      <c r="B5" s="119"/>
      <c r="C5" s="119"/>
      <c r="D5" s="120"/>
      <c r="E5" s="121"/>
      <c r="F5" s="121"/>
      <c r="G5" s="123"/>
      <c r="H5" s="121"/>
      <c r="I5" s="124"/>
      <c r="J5" s="124"/>
    </row>
    <row r="6" spans="1:10" ht="12.75" customHeight="1">
      <c r="A6" s="119" t="s">
        <v>11</v>
      </c>
      <c r="B6" s="119"/>
      <c r="C6" s="119"/>
      <c r="D6" s="120" t="s">
        <v>12</v>
      </c>
      <c r="E6" s="121" t="s">
        <v>13</v>
      </c>
      <c r="F6" s="121"/>
      <c r="G6" s="123" t="s">
        <v>3</v>
      </c>
      <c r="H6" s="120" t="s">
        <v>14</v>
      </c>
      <c r="I6" s="122" t="s">
        <v>15</v>
      </c>
      <c r="J6" s="122"/>
    </row>
    <row r="7" spans="1:10" ht="12.75">
      <c r="A7" s="119"/>
      <c r="B7" s="119"/>
      <c r="C7" s="119"/>
      <c r="D7" s="120"/>
      <c r="E7" s="121"/>
      <c r="F7" s="121"/>
      <c r="G7" s="123"/>
      <c r="H7" s="121"/>
      <c r="I7" s="122"/>
      <c r="J7" s="122"/>
    </row>
    <row r="8" spans="1:10" ht="12.75" customHeight="1">
      <c r="A8" s="119" t="s">
        <v>16</v>
      </c>
      <c r="B8" s="119"/>
      <c r="C8" s="119"/>
      <c r="D8" s="120" t="s">
        <v>17</v>
      </c>
      <c r="E8" s="121" t="s">
        <v>18</v>
      </c>
      <c r="F8" s="121"/>
      <c r="G8" s="121"/>
      <c r="H8" s="120" t="s">
        <v>19</v>
      </c>
      <c r="I8" s="122" t="s">
        <v>20</v>
      </c>
      <c r="J8" s="122"/>
    </row>
    <row r="9" spans="1:10" ht="12.75">
      <c r="A9" s="119"/>
      <c r="B9" s="119"/>
      <c r="C9" s="119"/>
      <c r="D9" s="120"/>
      <c r="E9" s="121"/>
      <c r="F9" s="121"/>
      <c r="G9" s="121"/>
      <c r="H9" s="121"/>
      <c r="I9" s="122"/>
      <c r="J9" s="122"/>
    </row>
    <row r="10" spans="1:10" ht="25.5" customHeight="1">
      <c r="A10" s="59" t="s">
        <v>21</v>
      </c>
      <c r="B10" s="59" t="s">
        <v>22</v>
      </c>
      <c r="C10" s="59" t="s">
        <v>23</v>
      </c>
      <c r="D10" s="2" t="s">
        <v>24</v>
      </c>
      <c r="E10" s="59" t="s">
        <v>25</v>
      </c>
      <c r="F10" s="57" t="s">
        <v>26</v>
      </c>
      <c r="G10" s="57" t="s">
        <v>27</v>
      </c>
      <c r="H10" s="57" t="s">
        <v>28</v>
      </c>
      <c r="I10" s="118" t="s">
        <v>29</v>
      </c>
      <c r="J10" s="118"/>
    </row>
    <row r="11" spans="1:10" ht="12.75">
      <c r="A11" s="4" t="s">
        <v>3</v>
      </c>
      <c r="B11" s="4" t="s">
        <v>3</v>
      </c>
      <c r="C11" s="4" t="s">
        <v>3</v>
      </c>
      <c r="D11" s="2" t="s">
        <v>30</v>
      </c>
      <c r="E11" s="4" t="s">
        <v>3</v>
      </c>
      <c r="F11" s="58" t="s">
        <v>3</v>
      </c>
      <c r="G11" s="57" t="s">
        <v>31</v>
      </c>
      <c r="H11" s="57" t="s">
        <v>32</v>
      </c>
      <c r="I11" s="57" t="s">
        <v>33</v>
      </c>
      <c r="J11" s="57" t="s">
        <v>32</v>
      </c>
    </row>
    <row r="12" spans="1:10" ht="12.75">
      <c r="A12" s="6"/>
      <c r="B12" s="7"/>
      <c r="C12" s="7" t="s">
        <v>428</v>
      </c>
      <c r="D12" s="8" t="s">
        <v>429</v>
      </c>
      <c r="E12" s="6" t="s">
        <v>3</v>
      </c>
      <c r="F12" s="9" t="s">
        <v>3</v>
      </c>
      <c r="G12" s="9" t="s">
        <v>3</v>
      </c>
      <c r="H12" s="10">
        <f>SUM(H13:H15)</f>
        <v>20137.100000000002</v>
      </c>
      <c r="I12" s="11"/>
      <c r="J12" s="11">
        <f>SUM(J13:J15)</f>
        <v>5.3717125</v>
      </c>
    </row>
    <row r="13" spans="1:10" s="29" customFormat="1" ht="25.5">
      <c r="A13" s="43" t="s">
        <v>430</v>
      </c>
      <c r="B13" s="43"/>
      <c r="C13" s="43" t="s">
        <v>431</v>
      </c>
      <c r="D13" s="44" t="s">
        <v>432</v>
      </c>
      <c r="E13" s="4" t="s">
        <v>34</v>
      </c>
      <c r="F13" s="34">
        <v>14.675</v>
      </c>
      <c r="G13" s="102">
        <v>828</v>
      </c>
      <c r="H13" s="103">
        <f>F13*G13</f>
        <v>12150.900000000001</v>
      </c>
      <c r="I13" s="104">
        <v>0.363</v>
      </c>
      <c r="J13" s="104">
        <f>F13*I13</f>
        <v>5.327025</v>
      </c>
    </row>
    <row r="14" spans="1:10" s="29" customFormat="1" ht="12.75">
      <c r="A14" s="43" t="s">
        <v>433</v>
      </c>
      <c r="B14" s="43"/>
      <c r="C14" s="43" t="s">
        <v>434</v>
      </c>
      <c r="D14" s="44" t="s">
        <v>435</v>
      </c>
      <c r="E14" s="4" t="s">
        <v>34</v>
      </c>
      <c r="F14" s="34">
        <f>F13</f>
        <v>14.675</v>
      </c>
      <c r="G14" s="102">
        <v>325</v>
      </c>
      <c r="H14" s="103">
        <f aca="true" t="shared" si="0" ref="H14:H15">F14*G14</f>
        <v>4769.375</v>
      </c>
      <c r="I14" s="104">
        <v>0.0014</v>
      </c>
      <c r="J14" s="104">
        <f aca="true" t="shared" si="1" ref="J14:J15">F14*I14</f>
        <v>0.020545</v>
      </c>
    </row>
    <row r="15" spans="1:10" s="29" customFormat="1" ht="12.75">
      <c r="A15" s="43" t="s">
        <v>436</v>
      </c>
      <c r="B15" s="43"/>
      <c r="C15" s="43" t="s">
        <v>437</v>
      </c>
      <c r="D15" s="44" t="s">
        <v>438</v>
      </c>
      <c r="E15" s="4" t="s">
        <v>36</v>
      </c>
      <c r="F15" s="34">
        <v>6.525</v>
      </c>
      <c r="G15" s="102">
        <v>493</v>
      </c>
      <c r="H15" s="103">
        <f t="shared" si="0"/>
        <v>3216.8250000000003</v>
      </c>
      <c r="I15" s="104">
        <v>0.0037</v>
      </c>
      <c r="J15" s="104">
        <f t="shared" si="1"/>
        <v>0.0241425</v>
      </c>
    </row>
    <row r="16" spans="1:10" ht="12.75">
      <c r="A16" s="6"/>
      <c r="B16" s="7"/>
      <c r="C16" s="7" t="s">
        <v>38</v>
      </c>
      <c r="D16" s="63" t="s">
        <v>39</v>
      </c>
      <c r="E16" s="6" t="s">
        <v>3</v>
      </c>
      <c r="F16" s="6" t="s">
        <v>3</v>
      </c>
      <c r="G16" s="9" t="s">
        <v>3</v>
      </c>
      <c r="H16" s="10">
        <f>SUM(H17:H17)</f>
        <v>993.7668125</v>
      </c>
      <c r="I16" s="11"/>
      <c r="J16" s="11">
        <f>SUM(J17:J17)</f>
        <v>0</v>
      </c>
    </row>
    <row r="17" spans="1:10" ht="12.75">
      <c r="A17" s="43" t="s">
        <v>40</v>
      </c>
      <c r="B17" s="43"/>
      <c r="C17" s="43" t="s">
        <v>41</v>
      </c>
      <c r="D17" s="44" t="s">
        <v>42</v>
      </c>
      <c r="E17" s="4" t="s">
        <v>35</v>
      </c>
      <c r="F17" s="60">
        <f>J12</f>
        <v>5.3717125</v>
      </c>
      <c r="G17" s="12">
        <v>185</v>
      </c>
      <c r="H17" s="15">
        <f>F17*G17</f>
        <v>993.7668125</v>
      </c>
      <c r="I17" s="16">
        <v>0</v>
      </c>
      <c r="J17" s="16">
        <f>F17*I17</f>
        <v>0</v>
      </c>
    </row>
    <row r="18" spans="1:10" ht="12.75">
      <c r="A18" s="9"/>
      <c r="B18" s="33"/>
      <c r="C18" s="33" t="s">
        <v>100</v>
      </c>
      <c r="D18" s="8" t="s">
        <v>101</v>
      </c>
      <c r="E18" s="9" t="s">
        <v>3</v>
      </c>
      <c r="F18" s="9" t="s">
        <v>3</v>
      </c>
      <c r="G18" s="9"/>
      <c r="H18" s="10">
        <f>SUM(H19:H20)</f>
        <v>-62311.5</v>
      </c>
      <c r="I18" s="11"/>
      <c r="J18" s="11">
        <f>SUM(J19:J19)</f>
        <v>-1.15</v>
      </c>
    </row>
    <row r="19" spans="1:10" ht="25.5">
      <c r="A19" s="38" t="s">
        <v>439</v>
      </c>
      <c r="B19" s="38"/>
      <c r="C19" s="38" t="s">
        <v>440</v>
      </c>
      <c r="D19" s="20" t="s">
        <v>441</v>
      </c>
      <c r="E19" s="52" t="s">
        <v>37</v>
      </c>
      <c r="F19" s="23">
        <v>-1</v>
      </c>
      <c r="G19" s="24">
        <v>61380</v>
      </c>
      <c r="H19" s="13">
        <f>F19*G19</f>
        <v>-61380</v>
      </c>
      <c r="I19" s="14">
        <v>1.15</v>
      </c>
      <c r="J19" s="14">
        <f>F19*I19</f>
        <v>-1.15</v>
      </c>
    </row>
    <row r="20" spans="1:10" ht="12.75">
      <c r="A20" s="52" t="s">
        <v>104</v>
      </c>
      <c r="B20" s="52"/>
      <c r="C20" s="52" t="s">
        <v>105</v>
      </c>
      <c r="D20" s="56" t="s">
        <v>106</v>
      </c>
      <c r="E20" s="52" t="s">
        <v>35</v>
      </c>
      <c r="F20" s="23">
        <f>J18</f>
        <v>-1.15</v>
      </c>
      <c r="G20" s="24">
        <v>810</v>
      </c>
      <c r="H20" s="13">
        <f>F20*G20</f>
        <v>-931.4999999999999</v>
      </c>
      <c r="I20" s="14">
        <v>0</v>
      </c>
      <c r="J20" s="14">
        <f>F20*I20</f>
        <v>0</v>
      </c>
    </row>
    <row r="21" spans="1:10" ht="12.75">
      <c r="A21" s="6"/>
      <c r="B21" s="7"/>
      <c r="C21" s="7" t="s">
        <v>43</v>
      </c>
      <c r="D21" s="63" t="s">
        <v>44</v>
      </c>
      <c r="E21" s="6" t="s">
        <v>3</v>
      </c>
      <c r="F21" s="6" t="s">
        <v>3</v>
      </c>
      <c r="G21" s="9"/>
      <c r="H21" s="10">
        <f>SUM(H22:H27)</f>
        <v>45528.28</v>
      </c>
      <c r="I21" s="11"/>
      <c r="J21" s="11">
        <f>SUM(J22:J26)</f>
        <v>-0.1931</v>
      </c>
    </row>
    <row r="22" spans="1:10" ht="25.5">
      <c r="A22" s="38" t="s">
        <v>442</v>
      </c>
      <c r="B22" s="38"/>
      <c r="C22" s="38" t="s">
        <v>443</v>
      </c>
      <c r="D22" s="20" t="s">
        <v>444</v>
      </c>
      <c r="E22" s="58" t="s">
        <v>37</v>
      </c>
      <c r="F22" s="17">
        <v>-1</v>
      </c>
      <c r="G22" s="12">
        <v>28490</v>
      </c>
      <c r="H22" s="15">
        <f>F22*G22</f>
        <v>-28490</v>
      </c>
      <c r="I22" s="16">
        <v>0.42</v>
      </c>
      <c r="J22" s="16">
        <f>F22*I22</f>
        <v>-0.42</v>
      </c>
    </row>
    <row r="23" spans="1:10" s="29" customFormat="1" ht="12.75">
      <c r="A23" s="43" t="s">
        <v>445</v>
      </c>
      <c r="B23" s="43"/>
      <c r="C23" s="43" t="s">
        <v>446</v>
      </c>
      <c r="D23" s="44" t="s">
        <v>447</v>
      </c>
      <c r="E23" s="4" t="s">
        <v>136</v>
      </c>
      <c r="F23" s="34">
        <v>1</v>
      </c>
      <c r="G23" s="102">
        <v>39378</v>
      </c>
      <c r="H23" s="105">
        <f aca="true" t="shared" si="2" ref="H23:H26">F23*G23</f>
        <v>39378</v>
      </c>
      <c r="I23" s="106">
        <v>0.0865</v>
      </c>
      <c r="J23" s="106">
        <f aca="true" t="shared" si="3" ref="J23:J26">F23*I23</f>
        <v>0.0865</v>
      </c>
    </row>
    <row r="24" spans="1:10" s="29" customFormat="1" ht="12.75">
      <c r="A24" s="43" t="s">
        <v>448</v>
      </c>
      <c r="B24" s="43"/>
      <c r="C24" s="43" t="s">
        <v>449</v>
      </c>
      <c r="D24" s="44" t="s">
        <v>450</v>
      </c>
      <c r="E24" s="4" t="s">
        <v>136</v>
      </c>
      <c r="F24" s="34">
        <v>1</v>
      </c>
      <c r="G24" s="102">
        <v>21100</v>
      </c>
      <c r="H24" s="105">
        <f t="shared" si="2"/>
        <v>21100</v>
      </c>
      <c r="I24" s="106">
        <v>0.0484</v>
      </c>
      <c r="J24" s="106">
        <f t="shared" si="3"/>
        <v>0.0484</v>
      </c>
    </row>
    <row r="25" spans="1:10" s="29" customFormat="1" ht="12.75">
      <c r="A25" s="43" t="s">
        <v>451</v>
      </c>
      <c r="B25" s="43"/>
      <c r="C25" s="43" t="s">
        <v>452</v>
      </c>
      <c r="D25" s="44" t="s">
        <v>453</v>
      </c>
      <c r="E25" s="4" t="s">
        <v>136</v>
      </c>
      <c r="F25" s="34">
        <v>1</v>
      </c>
      <c r="G25" s="102">
        <v>3772</v>
      </c>
      <c r="H25" s="105">
        <f t="shared" si="2"/>
        <v>3772</v>
      </c>
      <c r="I25" s="106">
        <v>0.019</v>
      </c>
      <c r="J25" s="106">
        <f t="shared" si="3"/>
        <v>0.019</v>
      </c>
    </row>
    <row r="26" spans="1:10" s="29" customFormat="1" ht="12.75">
      <c r="A26" s="43" t="s">
        <v>454</v>
      </c>
      <c r="B26" s="43"/>
      <c r="C26" s="43" t="s">
        <v>455</v>
      </c>
      <c r="D26" s="44" t="s">
        <v>456</v>
      </c>
      <c r="E26" s="4" t="s">
        <v>136</v>
      </c>
      <c r="F26" s="34">
        <v>2</v>
      </c>
      <c r="G26" s="102">
        <v>5000</v>
      </c>
      <c r="H26" s="105">
        <f t="shared" si="2"/>
        <v>10000</v>
      </c>
      <c r="I26" s="106">
        <v>0.0365</v>
      </c>
      <c r="J26" s="106">
        <f t="shared" si="3"/>
        <v>0.073</v>
      </c>
    </row>
    <row r="27" spans="1:10" ht="12.75">
      <c r="A27" s="43" t="s">
        <v>45</v>
      </c>
      <c r="B27" s="43"/>
      <c r="C27" s="43" t="s">
        <v>46</v>
      </c>
      <c r="D27" s="44" t="s">
        <v>47</v>
      </c>
      <c r="E27" s="21" t="s">
        <v>35</v>
      </c>
      <c r="F27" s="47">
        <f>J21</f>
        <v>-0.1931</v>
      </c>
      <c r="G27" s="24">
        <v>1200</v>
      </c>
      <c r="H27" s="13">
        <f>F27*G27</f>
        <v>-231.72</v>
      </c>
      <c r="I27" s="14">
        <v>0</v>
      </c>
      <c r="J27" s="14">
        <f>F27*I27</f>
        <v>0</v>
      </c>
    </row>
    <row r="28" spans="1:10" ht="12.75">
      <c r="A28" s="25"/>
      <c r="B28" s="26"/>
      <c r="C28" s="26"/>
      <c r="D28" s="46" t="s">
        <v>50</v>
      </c>
      <c r="E28" s="26"/>
      <c r="F28" s="27"/>
      <c r="G28" s="27"/>
      <c r="H28" s="45">
        <f>H12+H16+H18+H21</f>
        <v>4347.646812500003</v>
      </c>
      <c r="I28" s="28"/>
      <c r="J28" s="28"/>
    </row>
    <row r="29" ht="13.5" thickBot="1"/>
    <row r="30" spans="4:8" ht="12.75">
      <c r="D30" s="74" t="s">
        <v>422</v>
      </c>
      <c r="E30" s="75"/>
      <c r="F30" s="75"/>
      <c r="G30" s="75"/>
      <c r="H30" s="76">
        <f>H19+H20+H22+H27</f>
        <v>-91033.22</v>
      </c>
    </row>
    <row r="31" spans="4:8" ht="12.75">
      <c r="D31" s="77" t="s">
        <v>421</v>
      </c>
      <c r="E31" s="78"/>
      <c r="F31" s="78"/>
      <c r="G31" s="78"/>
      <c r="H31" s="79">
        <f>H13+H14+H15+H17+H23+H24+H25+H26</f>
        <v>95380.8668125</v>
      </c>
    </row>
    <row r="32" spans="4:8" ht="13.5" thickBot="1">
      <c r="D32" s="77" t="s">
        <v>423</v>
      </c>
      <c r="E32" s="78"/>
      <c r="F32" s="78"/>
      <c r="G32" s="78"/>
      <c r="H32" s="79">
        <f>H30+H31</f>
        <v>4347.646812499996</v>
      </c>
    </row>
    <row r="33" spans="4:8" ht="13.5" thickBot="1">
      <c r="D33" s="80" t="s">
        <v>420</v>
      </c>
      <c r="E33" s="81"/>
      <c r="F33" s="81"/>
      <c r="G33" s="81"/>
      <c r="H33" s="82">
        <f>H31-H30</f>
        <v>186414.0868125</v>
      </c>
    </row>
  </sheetData>
  <mergeCells count="26">
    <mergeCell ref="A1:J1"/>
    <mergeCell ref="A2:C3"/>
    <mergeCell ref="D2:D3"/>
    <mergeCell ref="E2:F3"/>
    <mergeCell ref="G2:G3"/>
    <mergeCell ref="H2:H3"/>
    <mergeCell ref="I2:J3"/>
    <mergeCell ref="I6:J7"/>
    <mergeCell ref="A4:C5"/>
    <mergeCell ref="D4:D5"/>
    <mergeCell ref="E4:F5"/>
    <mergeCell ref="G4:G5"/>
    <mergeCell ref="H4:H5"/>
    <mergeCell ref="I4:J5"/>
    <mergeCell ref="A6:C7"/>
    <mergeCell ref="D6:D7"/>
    <mergeCell ref="E6:F7"/>
    <mergeCell ref="G6:G7"/>
    <mergeCell ref="H6:H7"/>
    <mergeCell ref="I10:J10"/>
    <mergeCell ref="A8:C9"/>
    <mergeCell ref="D8:D9"/>
    <mergeCell ref="E8:F9"/>
    <mergeCell ref="G8:G9"/>
    <mergeCell ref="H8:H9"/>
    <mergeCell ref="I8:J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Kohoutek</dc:creator>
  <cp:keywords/>
  <dc:description/>
  <cp:lastModifiedBy>Pavlína Tůmová</cp:lastModifiedBy>
  <cp:lastPrinted>2021-03-09T14:27:01Z</cp:lastPrinted>
  <dcterms:created xsi:type="dcterms:W3CDTF">2020-11-02T13:35:11Z</dcterms:created>
  <dcterms:modified xsi:type="dcterms:W3CDTF">2021-06-11T10:30:48Z</dcterms:modified>
  <cp:category/>
  <cp:version/>
  <cp:contentType/>
  <cp:contentStatus/>
</cp:coreProperties>
</file>