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1\VZ Stavební práce\VZMR\Rekonstrukce vytápení byt domu Křižíkova 405\"/>
    </mc:Choice>
  </mc:AlternateContent>
  <bookViews>
    <workbookView xWindow="0" yWindow="0" windowWidth="28800" windowHeight="12225" activeTab="1"/>
  </bookViews>
  <sheets>
    <sheet name="Rekapitulace stavby" sheetId="1" r:id="rId1"/>
    <sheet name="SO 01 - Stavební úpravy" sheetId="2" r:id="rId2"/>
    <sheet name="D.1.4. - Vytápění, plynovod" sheetId="4" r:id="rId3"/>
  </sheets>
  <definedNames>
    <definedName name="_xlnm._FilterDatabase" localSheetId="2" hidden="1">'D.1.4. - Vytápění, plynovod'!$C$132:$K$220</definedName>
    <definedName name="_xlnm._FilterDatabase" localSheetId="1" hidden="1">'SO 01 - Stavební úpravy'!$C$126:$K$188</definedName>
    <definedName name="_xlnm.Print_Titles" localSheetId="2">'D.1.4. - Vytápění, plynovod'!$132:$132</definedName>
    <definedName name="_xlnm.Print_Titles" localSheetId="0">'Rekapitulace stavby'!$92:$92</definedName>
    <definedName name="_xlnm.Print_Titles" localSheetId="1">'SO 01 - Stavební úpravy'!$126:$126</definedName>
    <definedName name="_xlnm.Print_Area" localSheetId="2">'D.1.4. - Vytápění, plynovod'!$C$4:$J$76,'D.1.4. - Vytápění, plynovod'!$C$82:$J$114,'D.1.4. - Vytápění, plynovod'!$C$120:$K$220</definedName>
    <definedName name="_xlnm.Print_Area" localSheetId="0">'Rekapitulace stavby'!$D$4:$AO$76,'Rekapitulace stavby'!$C$82:$AQ$97</definedName>
    <definedName name="_xlnm.Print_Area" localSheetId="1">'SO 01 - Stavební úpravy'!$C$4:$J$76,'SO 01 - Stavební úpravy'!$C$82:$J$108,'SO 01 - Stavební úpravy'!$C$114:$J$188</definedName>
  </definedNames>
  <calcPr calcId="191029"/>
</workbook>
</file>

<file path=xl/calcChain.xml><?xml version="1.0" encoding="utf-8"?>
<calcChain xmlns="http://schemas.openxmlformats.org/spreadsheetml/2006/main">
  <c r="BK220" i="4" l="1"/>
  <c r="BK219" i="4" s="1"/>
  <c r="J219" i="4" s="1"/>
  <c r="J113" i="4" s="1"/>
  <c r="BI220" i="4"/>
  <c r="BH220" i="4"/>
  <c r="BG220" i="4"/>
  <c r="BF220" i="4"/>
  <c r="T220" i="4"/>
  <c r="R220" i="4"/>
  <c r="R219" i="4" s="1"/>
  <c r="P220" i="4"/>
  <c r="P219" i="4" s="1"/>
  <c r="J220" i="4"/>
  <c r="BE220" i="4" s="1"/>
  <c r="T219" i="4"/>
  <c r="BK218" i="4"/>
  <c r="BK216" i="4" s="1"/>
  <c r="J216" i="4" s="1"/>
  <c r="J112" i="4" s="1"/>
  <c r="BI218" i="4"/>
  <c r="BH218" i="4"/>
  <c r="BG218" i="4"/>
  <c r="BF218" i="4"/>
  <c r="T218" i="4"/>
  <c r="R218" i="4"/>
  <c r="P218" i="4"/>
  <c r="P216" i="4" s="1"/>
  <c r="J218" i="4"/>
  <c r="BE218" i="4" s="1"/>
  <c r="BK217" i="4"/>
  <c r="BI217" i="4"/>
  <c r="BH217" i="4"/>
  <c r="BG217" i="4"/>
  <c r="BF217" i="4"/>
  <c r="T217" i="4"/>
  <c r="T216" i="4" s="1"/>
  <c r="R217" i="4"/>
  <c r="R216" i="4" s="1"/>
  <c r="P217" i="4"/>
  <c r="J217" i="4"/>
  <c r="BE217" i="4" s="1"/>
  <c r="BK215" i="4"/>
  <c r="BK214" i="4" s="1"/>
  <c r="BI215" i="4"/>
  <c r="BH215" i="4"/>
  <c r="BG215" i="4"/>
  <c r="BF215" i="4"/>
  <c r="T215" i="4"/>
  <c r="R215" i="4"/>
  <c r="R214" i="4" s="1"/>
  <c r="P215" i="4"/>
  <c r="P214" i="4" s="1"/>
  <c r="P213" i="4" s="1"/>
  <c r="J215" i="4"/>
  <c r="BE215" i="4" s="1"/>
  <c r="T214" i="4"/>
  <c r="BK211" i="4"/>
  <c r="BK210" i="4" s="1"/>
  <c r="J210" i="4" s="1"/>
  <c r="J109" i="4" s="1"/>
  <c r="BI211" i="4"/>
  <c r="BH211" i="4"/>
  <c r="BG211" i="4"/>
  <c r="BF211" i="4"/>
  <c r="T211" i="4"/>
  <c r="R211" i="4"/>
  <c r="R210" i="4" s="1"/>
  <c r="P211" i="4"/>
  <c r="P210" i="4" s="1"/>
  <c r="J211" i="4"/>
  <c r="BE211" i="4" s="1"/>
  <c r="T210" i="4"/>
  <c r="BK209" i="4"/>
  <c r="BK207" i="4" s="1"/>
  <c r="J207" i="4" s="1"/>
  <c r="J108" i="4" s="1"/>
  <c r="BI209" i="4"/>
  <c r="BH209" i="4"/>
  <c r="BG209" i="4"/>
  <c r="BF209" i="4"/>
  <c r="T209" i="4"/>
  <c r="R209" i="4"/>
  <c r="P209" i="4"/>
  <c r="J209" i="4"/>
  <c r="BE209" i="4" s="1"/>
  <c r="BK208" i="4"/>
  <c r="BI208" i="4"/>
  <c r="BH208" i="4"/>
  <c r="BG208" i="4"/>
  <c r="BF208" i="4"/>
  <c r="T208" i="4"/>
  <c r="T207" i="4" s="1"/>
  <c r="R208" i="4"/>
  <c r="R207" i="4" s="1"/>
  <c r="P208" i="4"/>
  <c r="J208" i="4"/>
  <c r="BE208" i="4" s="1"/>
  <c r="BK206" i="4"/>
  <c r="BK204" i="4" s="1"/>
  <c r="J204" i="4" s="1"/>
  <c r="J107" i="4" s="1"/>
  <c r="BI206" i="4"/>
  <c r="BH206" i="4"/>
  <c r="BG206" i="4"/>
  <c r="BF206" i="4"/>
  <c r="T206" i="4"/>
  <c r="R206" i="4"/>
  <c r="P206" i="4"/>
  <c r="J206" i="4"/>
  <c r="BE206" i="4" s="1"/>
  <c r="BK205" i="4"/>
  <c r="BI205" i="4"/>
  <c r="BH205" i="4"/>
  <c r="BG205" i="4"/>
  <c r="BF205" i="4"/>
  <c r="T205" i="4"/>
  <c r="R205" i="4"/>
  <c r="R204" i="4" s="1"/>
  <c r="P205" i="4"/>
  <c r="P204" i="4" s="1"/>
  <c r="J205" i="4"/>
  <c r="BE205" i="4" s="1"/>
  <c r="BK203" i="4"/>
  <c r="BI203" i="4"/>
  <c r="BH203" i="4"/>
  <c r="BG203" i="4"/>
  <c r="BF203" i="4"/>
  <c r="T203" i="4"/>
  <c r="R203" i="4"/>
  <c r="P203" i="4"/>
  <c r="J203" i="4"/>
  <c r="BE203" i="4" s="1"/>
  <c r="BK202" i="4"/>
  <c r="BI202" i="4"/>
  <c r="BH202" i="4"/>
  <c r="BG202" i="4"/>
  <c r="BF202" i="4"/>
  <c r="T202" i="4"/>
  <c r="R202" i="4"/>
  <c r="P202" i="4"/>
  <c r="J202" i="4"/>
  <c r="BE202" i="4" s="1"/>
  <c r="BK201" i="4"/>
  <c r="BI201" i="4"/>
  <c r="BH201" i="4"/>
  <c r="BG201" i="4"/>
  <c r="BF201" i="4"/>
  <c r="T201" i="4"/>
  <c r="R201" i="4"/>
  <c r="P201" i="4"/>
  <c r="J201" i="4"/>
  <c r="BE201" i="4" s="1"/>
  <c r="BK200" i="4"/>
  <c r="BI200" i="4"/>
  <c r="BH200" i="4"/>
  <c r="BG200" i="4"/>
  <c r="BF200" i="4"/>
  <c r="T200" i="4"/>
  <c r="R200" i="4"/>
  <c r="P200" i="4"/>
  <c r="J200" i="4"/>
  <c r="BE200" i="4" s="1"/>
  <c r="BK199" i="4"/>
  <c r="BI199" i="4"/>
  <c r="BH199" i="4"/>
  <c r="BG199" i="4"/>
  <c r="BF199" i="4"/>
  <c r="T199" i="4"/>
  <c r="R199" i="4"/>
  <c r="P199" i="4"/>
  <c r="J199" i="4"/>
  <c r="BE199" i="4" s="1"/>
  <c r="BK198" i="4"/>
  <c r="BI198" i="4"/>
  <c r="BH198" i="4"/>
  <c r="BG198" i="4"/>
  <c r="BF198" i="4"/>
  <c r="T198" i="4"/>
  <c r="R198" i="4"/>
  <c r="P198" i="4"/>
  <c r="J198" i="4"/>
  <c r="BE198" i="4" s="1"/>
  <c r="BK197" i="4"/>
  <c r="BI197" i="4"/>
  <c r="BH197" i="4"/>
  <c r="BG197" i="4"/>
  <c r="BF197" i="4"/>
  <c r="T197" i="4"/>
  <c r="R197" i="4"/>
  <c r="P197" i="4"/>
  <c r="J197" i="4"/>
  <c r="BE197" i="4" s="1"/>
  <c r="BK196" i="4"/>
  <c r="BI196" i="4"/>
  <c r="BH196" i="4"/>
  <c r="BG196" i="4"/>
  <c r="BF196" i="4"/>
  <c r="T196" i="4"/>
  <c r="R196" i="4"/>
  <c r="P196" i="4"/>
  <c r="J196" i="4"/>
  <c r="BE196" i="4" s="1"/>
  <c r="BK195" i="4"/>
  <c r="BI195" i="4"/>
  <c r="BH195" i="4"/>
  <c r="BG195" i="4"/>
  <c r="BF195" i="4"/>
  <c r="T195" i="4"/>
  <c r="R195" i="4"/>
  <c r="P195" i="4"/>
  <c r="J195" i="4"/>
  <c r="BE195" i="4" s="1"/>
  <c r="BK194" i="4"/>
  <c r="BI194" i="4"/>
  <c r="BH194" i="4"/>
  <c r="BG194" i="4"/>
  <c r="BF194" i="4"/>
  <c r="T194" i="4"/>
  <c r="R194" i="4"/>
  <c r="P194" i="4"/>
  <c r="J194" i="4"/>
  <c r="BE194" i="4" s="1"/>
  <c r="BK193" i="4"/>
  <c r="BI193" i="4"/>
  <c r="BH193" i="4"/>
  <c r="BG193" i="4"/>
  <c r="BF193" i="4"/>
  <c r="T193" i="4"/>
  <c r="R193" i="4"/>
  <c r="P193" i="4"/>
  <c r="J193" i="4"/>
  <c r="BE193" i="4" s="1"/>
  <c r="BK192" i="4"/>
  <c r="BI192" i="4"/>
  <c r="BH192" i="4"/>
  <c r="BG192" i="4"/>
  <c r="BF192" i="4"/>
  <c r="T192" i="4"/>
  <c r="R192" i="4"/>
  <c r="P192" i="4"/>
  <c r="J192" i="4"/>
  <c r="BE192" i="4" s="1"/>
  <c r="BK191" i="4"/>
  <c r="BI191" i="4"/>
  <c r="BH191" i="4"/>
  <c r="BG191" i="4"/>
  <c r="BF191" i="4"/>
  <c r="T191" i="4"/>
  <c r="R191" i="4"/>
  <c r="P191" i="4"/>
  <c r="J191" i="4"/>
  <c r="BE191" i="4" s="1"/>
  <c r="BK190" i="4"/>
  <c r="BI190" i="4"/>
  <c r="BH190" i="4"/>
  <c r="BG190" i="4"/>
  <c r="BF190" i="4"/>
  <c r="T190" i="4"/>
  <c r="R190" i="4"/>
  <c r="R189" i="4" s="1"/>
  <c r="P190" i="4"/>
  <c r="J190" i="4"/>
  <c r="BE190" i="4" s="1"/>
  <c r="BK188" i="4"/>
  <c r="BI188" i="4"/>
  <c r="BH188" i="4"/>
  <c r="BG188" i="4"/>
  <c r="BF188" i="4"/>
  <c r="T188" i="4"/>
  <c r="R188" i="4"/>
  <c r="P188" i="4"/>
  <c r="J188" i="4"/>
  <c r="BE188" i="4" s="1"/>
  <c r="BK187" i="4"/>
  <c r="BI187" i="4"/>
  <c r="BH187" i="4"/>
  <c r="BG187" i="4"/>
  <c r="BF187" i="4"/>
  <c r="T187" i="4"/>
  <c r="R187" i="4"/>
  <c r="P187" i="4"/>
  <c r="J187" i="4"/>
  <c r="BE187" i="4" s="1"/>
  <c r="BK186" i="4"/>
  <c r="BI186" i="4"/>
  <c r="BH186" i="4"/>
  <c r="BG186" i="4"/>
  <c r="BF186" i="4"/>
  <c r="T186" i="4"/>
  <c r="R186" i="4"/>
  <c r="P186" i="4"/>
  <c r="J186" i="4"/>
  <c r="BE186" i="4" s="1"/>
  <c r="BK185" i="4"/>
  <c r="BI185" i="4"/>
  <c r="BH185" i="4"/>
  <c r="BG185" i="4"/>
  <c r="BF185" i="4"/>
  <c r="T185" i="4"/>
  <c r="R185" i="4"/>
  <c r="P185" i="4"/>
  <c r="J185" i="4"/>
  <c r="BE185" i="4" s="1"/>
  <c r="BK184" i="4"/>
  <c r="BI184" i="4"/>
  <c r="BH184" i="4"/>
  <c r="BG184" i="4"/>
  <c r="BF184" i="4"/>
  <c r="BE184" i="4"/>
  <c r="T184" i="4"/>
  <c r="R184" i="4"/>
  <c r="P184" i="4"/>
  <c r="J184" i="4"/>
  <c r="BK183" i="4"/>
  <c r="BI183" i="4"/>
  <c r="BH183" i="4"/>
  <c r="BG183" i="4"/>
  <c r="BF183" i="4"/>
  <c r="T183" i="4"/>
  <c r="R183" i="4"/>
  <c r="P183" i="4"/>
  <c r="J183" i="4"/>
  <c r="BE183" i="4" s="1"/>
  <c r="BK182" i="4"/>
  <c r="BI182" i="4"/>
  <c r="BH182" i="4"/>
  <c r="BG182" i="4"/>
  <c r="BF182" i="4"/>
  <c r="T182" i="4"/>
  <c r="R182" i="4"/>
  <c r="P182" i="4"/>
  <c r="J182" i="4"/>
  <c r="BE182" i="4" s="1"/>
  <c r="BK181" i="4"/>
  <c r="BI181" i="4"/>
  <c r="BH181" i="4"/>
  <c r="BG181" i="4"/>
  <c r="BF181" i="4"/>
  <c r="T181" i="4"/>
  <c r="R181" i="4"/>
  <c r="P181" i="4"/>
  <c r="J181" i="4"/>
  <c r="BE181" i="4" s="1"/>
  <c r="BK180" i="4"/>
  <c r="BI180" i="4"/>
  <c r="BH180" i="4"/>
  <c r="BG180" i="4"/>
  <c r="BF180" i="4"/>
  <c r="T180" i="4"/>
  <c r="R180" i="4"/>
  <c r="P180" i="4"/>
  <c r="J180" i="4"/>
  <c r="BE180" i="4" s="1"/>
  <c r="BK179" i="4"/>
  <c r="BI179" i="4"/>
  <c r="BH179" i="4"/>
  <c r="BG179" i="4"/>
  <c r="BF179" i="4"/>
  <c r="T179" i="4"/>
  <c r="R179" i="4"/>
  <c r="P179" i="4"/>
  <c r="P176" i="4" s="1"/>
  <c r="J179" i="4"/>
  <c r="BE179" i="4" s="1"/>
  <c r="BK178" i="4"/>
  <c r="BI178" i="4"/>
  <c r="BH178" i="4"/>
  <c r="BG178" i="4"/>
  <c r="BF178" i="4"/>
  <c r="T178" i="4"/>
  <c r="R178" i="4"/>
  <c r="P178" i="4"/>
  <c r="J178" i="4"/>
  <c r="BE178" i="4" s="1"/>
  <c r="BK177" i="4"/>
  <c r="BI177" i="4"/>
  <c r="BH177" i="4"/>
  <c r="BG177" i="4"/>
  <c r="BF177" i="4"/>
  <c r="T177" i="4"/>
  <c r="R177" i="4"/>
  <c r="P177" i="4"/>
  <c r="J177" i="4"/>
  <c r="BE177" i="4" s="1"/>
  <c r="T176" i="4"/>
  <c r="BK175" i="4"/>
  <c r="BI175" i="4"/>
  <c r="BH175" i="4"/>
  <c r="BG175" i="4"/>
  <c r="BF175" i="4"/>
  <c r="T175" i="4"/>
  <c r="R175" i="4"/>
  <c r="P175" i="4"/>
  <c r="J175" i="4"/>
  <c r="BE175" i="4" s="1"/>
  <c r="BK174" i="4"/>
  <c r="BI174" i="4"/>
  <c r="BH174" i="4"/>
  <c r="BG174" i="4"/>
  <c r="BF174" i="4"/>
  <c r="T174" i="4"/>
  <c r="R174" i="4"/>
  <c r="P174" i="4"/>
  <c r="J174" i="4"/>
  <c r="BE174" i="4" s="1"/>
  <c r="BK173" i="4"/>
  <c r="BI173" i="4"/>
  <c r="BH173" i="4"/>
  <c r="BG173" i="4"/>
  <c r="BF173" i="4"/>
  <c r="T173" i="4"/>
  <c r="R173" i="4"/>
  <c r="P173" i="4"/>
  <c r="J173" i="4"/>
  <c r="BE173" i="4" s="1"/>
  <c r="BK172" i="4"/>
  <c r="BI172" i="4"/>
  <c r="BH172" i="4"/>
  <c r="BG172" i="4"/>
  <c r="BF172" i="4"/>
  <c r="T172" i="4"/>
  <c r="R172" i="4"/>
  <c r="P172" i="4"/>
  <c r="J172" i="4"/>
  <c r="BE172" i="4" s="1"/>
  <c r="BK171" i="4"/>
  <c r="BI171" i="4"/>
  <c r="BH171" i="4"/>
  <c r="BG171" i="4"/>
  <c r="BF171" i="4"/>
  <c r="T171" i="4"/>
  <c r="R171" i="4"/>
  <c r="R168" i="4" s="1"/>
  <c r="P171" i="4"/>
  <c r="J171" i="4"/>
  <c r="BE171" i="4" s="1"/>
  <c r="BK170" i="4"/>
  <c r="BI170" i="4"/>
  <c r="BH170" i="4"/>
  <c r="BG170" i="4"/>
  <c r="BF170" i="4"/>
  <c r="T170" i="4"/>
  <c r="R170" i="4"/>
  <c r="P170" i="4"/>
  <c r="J170" i="4"/>
  <c r="BE170" i="4" s="1"/>
  <c r="BK169" i="4"/>
  <c r="BI169" i="4"/>
  <c r="BH169" i="4"/>
  <c r="BG169" i="4"/>
  <c r="BF169" i="4"/>
  <c r="T169" i="4"/>
  <c r="R169" i="4"/>
  <c r="P169" i="4"/>
  <c r="J169" i="4"/>
  <c r="BE169" i="4" s="1"/>
  <c r="BK167" i="4"/>
  <c r="BI167" i="4"/>
  <c r="BH167" i="4"/>
  <c r="BG167" i="4"/>
  <c r="BF167" i="4"/>
  <c r="T167" i="4"/>
  <c r="R167" i="4"/>
  <c r="P167" i="4"/>
  <c r="J167" i="4"/>
  <c r="BE167" i="4" s="1"/>
  <c r="BK166" i="4"/>
  <c r="BI166" i="4"/>
  <c r="BH166" i="4"/>
  <c r="BG166" i="4"/>
  <c r="BF166" i="4"/>
  <c r="T166" i="4"/>
  <c r="R166" i="4"/>
  <c r="P166" i="4"/>
  <c r="J166" i="4"/>
  <c r="BE166" i="4" s="1"/>
  <c r="BK165" i="4"/>
  <c r="BI165" i="4"/>
  <c r="BH165" i="4"/>
  <c r="BG165" i="4"/>
  <c r="BF165" i="4"/>
  <c r="T165" i="4"/>
  <c r="T162" i="4" s="1"/>
  <c r="R165" i="4"/>
  <c r="P165" i="4"/>
  <c r="J165" i="4"/>
  <c r="BE165" i="4" s="1"/>
  <c r="BK164" i="4"/>
  <c r="BI164" i="4"/>
  <c r="BH164" i="4"/>
  <c r="BG164" i="4"/>
  <c r="BF164" i="4"/>
  <c r="T164" i="4"/>
  <c r="R164" i="4"/>
  <c r="P164" i="4"/>
  <c r="J164" i="4"/>
  <c r="BE164" i="4" s="1"/>
  <c r="BK163" i="4"/>
  <c r="BI163" i="4"/>
  <c r="BH163" i="4"/>
  <c r="BG163" i="4"/>
  <c r="BF163" i="4"/>
  <c r="T163" i="4"/>
  <c r="R163" i="4"/>
  <c r="P163" i="4"/>
  <c r="J163" i="4"/>
  <c r="BE163" i="4" s="1"/>
  <c r="BK161" i="4"/>
  <c r="BI161" i="4"/>
  <c r="BH161" i="4"/>
  <c r="BG161" i="4"/>
  <c r="BF161" i="4"/>
  <c r="T161" i="4"/>
  <c r="R161" i="4"/>
  <c r="P161" i="4"/>
  <c r="J161" i="4"/>
  <c r="BE161" i="4" s="1"/>
  <c r="BK159" i="4"/>
  <c r="BI159" i="4"/>
  <c r="BH159" i="4"/>
  <c r="BG159" i="4"/>
  <c r="BF159" i="4"/>
  <c r="T159" i="4"/>
  <c r="R159" i="4"/>
  <c r="P159" i="4"/>
  <c r="J159" i="4"/>
  <c r="BE159" i="4" s="1"/>
  <c r="BK158" i="4"/>
  <c r="BI158" i="4"/>
  <c r="BH158" i="4"/>
  <c r="BG158" i="4"/>
  <c r="BF158" i="4"/>
  <c r="T158" i="4"/>
  <c r="R158" i="4"/>
  <c r="P158" i="4"/>
  <c r="J158" i="4"/>
  <c r="BE158" i="4" s="1"/>
  <c r="BK157" i="4"/>
  <c r="BI157" i="4"/>
  <c r="BH157" i="4"/>
  <c r="BG157" i="4"/>
  <c r="BF157" i="4"/>
  <c r="T157" i="4"/>
  <c r="R157" i="4"/>
  <c r="P157" i="4"/>
  <c r="J157" i="4"/>
  <c r="BE157" i="4" s="1"/>
  <c r="BK155" i="4"/>
  <c r="BI155" i="4"/>
  <c r="BH155" i="4"/>
  <c r="BG155" i="4"/>
  <c r="BF155" i="4"/>
  <c r="T155" i="4"/>
  <c r="R155" i="4"/>
  <c r="P155" i="4"/>
  <c r="J155" i="4"/>
  <c r="BE155" i="4" s="1"/>
  <c r="BK154" i="4"/>
  <c r="BI154" i="4"/>
  <c r="BH154" i="4"/>
  <c r="BG154" i="4"/>
  <c r="BF154" i="4"/>
  <c r="T154" i="4"/>
  <c r="R154" i="4"/>
  <c r="P154" i="4"/>
  <c r="J154" i="4"/>
  <c r="BE154" i="4" s="1"/>
  <c r="BK153" i="4"/>
  <c r="BI153" i="4"/>
  <c r="BH153" i="4"/>
  <c r="BG153" i="4"/>
  <c r="BF153" i="4"/>
  <c r="T153" i="4"/>
  <c r="R153" i="4"/>
  <c r="P153" i="4"/>
  <c r="J153" i="4"/>
  <c r="BE153" i="4" s="1"/>
  <c r="BK152" i="4"/>
  <c r="BI152" i="4"/>
  <c r="BH152" i="4"/>
  <c r="BG152" i="4"/>
  <c r="BF152" i="4"/>
  <c r="T152" i="4"/>
  <c r="R152" i="4"/>
  <c r="P152" i="4"/>
  <c r="J152" i="4"/>
  <c r="BE152" i="4" s="1"/>
  <c r="BK151" i="4"/>
  <c r="BI151" i="4"/>
  <c r="BH151" i="4"/>
  <c r="BG151" i="4"/>
  <c r="BF151" i="4"/>
  <c r="T151" i="4"/>
  <c r="R151" i="4"/>
  <c r="P151" i="4"/>
  <c r="J151" i="4"/>
  <c r="BE151" i="4" s="1"/>
  <c r="BK150" i="4"/>
  <c r="BI150" i="4"/>
  <c r="BH150" i="4"/>
  <c r="BG150" i="4"/>
  <c r="BF150" i="4"/>
  <c r="T150" i="4"/>
  <c r="R150" i="4"/>
  <c r="P150" i="4"/>
  <c r="J150" i="4"/>
  <c r="BE150" i="4" s="1"/>
  <c r="BK149" i="4"/>
  <c r="BI149" i="4"/>
  <c r="BH149" i="4"/>
  <c r="BG149" i="4"/>
  <c r="BF149" i="4"/>
  <c r="BE149" i="4"/>
  <c r="T149" i="4"/>
  <c r="T147" i="4" s="1"/>
  <c r="R149" i="4"/>
  <c r="P149" i="4"/>
  <c r="J149" i="4"/>
  <c r="BK148" i="4"/>
  <c r="BK147" i="4" s="1"/>
  <c r="J147" i="4" s="1"/>
  <c r="J101" i="4" s="1"/>
  <c r="BI148" i="4"/>
  <c r="BH148" i="4"/>
  <c r="BG148" i="4"/>
  <c r="BF148" i="4"/>
  <c r="T148" i="4"/>
  <c r="R148" i="4"/>
  <c r="P148" i="4"/>
  <c r="J148" i="4"/>
  <c r="BE148" i="4" s="1"/>
  <c r="BK146" i="4"/>
  <c r="BK145" i="4" s="1"/>
  <c r="J145" i="4" s="1"/>
  <c r="J100" i="4" s="1"/>
  <c r="BI146" i="4"/>
  <c r="BH146" i="4"/>
  <c r="BG146" i="4"/>
  <c r="BF146" i="4"/>
  <c r="T146" i="4"/>
  <c r="T145" i="4" s="1"/>
  <c r="R146" i="4"/>
  <c r="R145" i="4" s="1"/>
  <c r="P146" i="4"/>
  <c r="P145" i="4" s="1"/>
  <c r="J146" i="4"/>
  <c r="BE146" i="4" s="1"/>
  <c r="BK144" i="4"/>
  <c r="BI144" i="4"/>
  <c r="BH144" i="4"/>
  <c r="BG144" i="4"/>
  <c r="BF144" i="4"/>
  <c r="T144" i="4"/>
  <c r="R144" i="4"/>
  <c r="P144" i="4"/>
  <c r="J144" i="4"/>
  <c r="BE144" i="4" s="1"/>
  <c r="BK143" i="4"/>
  <c r="BI143" i="4"/>
  <c r="BH143" i="4"/>
  <c r="BG143" i="4"/>
  <c r="BF143" i="4"/>
  <c r="T143" i="4"/>
  <c r="R143" i="4"/>
  <c r="P143" i="4"/>
  <c r="J143" i="4"/>
  <c r="BE143" i="4" s="1"/>
  <c r="BK142" i="4"/>
  <c r="BI142" i="4"/>
  <c r="BH142" i="4"/>
  <c r="BG142" i="4"/>
  <c r="BF142" i="4"/>
  <c r="T142" i="4"/>
  <c r="T140" i="4" s="1"/>
  <c r="R142" i="4"/>
  <c r="P142" i="4"/>
  <c r="J142" i="4"/>
  <c r="BE142" i="4" s="1"/>
  <c r="BK141" i="4"/>
  <c r="BK140" i="4" s="1"/>
  <c r="J140" i="4" s="1"/>
  <c r="J99" i="4" s="1"/>
  <c r="BI141" i="4"/>
  <c r="BH141" i="4"/>
  <c r="BG141" i="4"/>
  <c r="BF141" i="4"/>
  <c r="T141" i="4"/>
  <c r="R141" i="4"/>
  <c r="P141" i="4"/>
  <c r="P140" i="4" s="1"/>
  <c r="J141" i="4"/>
  <c r="BE141" i="4" s="1"/>
  <c r="BK139" i="4"/>
  <c r="BI139" i="4"/>
  <c r="BH139" i="4"/>
  <c r="BG139" i="4"/>
  <c r="BF139" i="4"/>
  <c r="T139" i="4"/>
  <c r="R139" i="4"/>
  <c r="P139" i="4"/>
  <c r="J139" i="4"/>
  <c r="BE139" i="4" s="1"/>
  <c r="BK138" i="4"/>
  <c r="BI138" i="4"/>
  <c r="BH138" i="4"/>
  <c r="BG138" i="4"/>
  <c r="BF138" i="4"/>
  <c r="T138" i="4"/>
  <c r="R138" i="4"/>
  <c r="P138" i="4"/>
  <c r="J138" i="4"/>
  <c r="BE138" i="4" s="1"/>
  <c r="BK137" i="4"/>
  <c r="BI137" i="4"/>
  <c r="BH137" i="4"/>
  <c r="BG137" i="4"/>
  <c r="BF137" i="4"/>
  <c r="T137" i="4"/>
  <c r="R137" i="4"/>
  <c r="P137" i="4"/>
  <c r="J137" i="4"/>
  <c r="BE137" i="4" s="1"/>
  <c r="BK136" i="4"/>
  <c r="BI136" i="4"/>
  <c r="BH136" i="4"/>
  <c r="BG136" i="4"/>
  <c r="BF136" i="4"/>
  <c r="T136" i="4"/>
  <c r="R136" i="4"/>
  <c r="P136" i="4"/>
  <c r="J136" i="4"/>
  <c r="BE136" i="4" s="1"/>
  <c r="F129" i="4"/>
  <c r="F127" i="4"/>
  <c r="E125" i="4"/>
  <c r="F89" i="4"/>
  <c r="E87" i="4"/>
  <c r="J37" i="4"/>
  <c r="J36" i="4"/>
  <c r="J35" i="4"/>
  <c r="J92" i="4"/>
  <c r="J129" i="4"/>
  <c r="F92" i="4"/>
  <c r="J89" i="4"/>
  <c r="E123" i="4"/>
  <c r="R140" i="4" l="1"/>
  <c r="R147" i="4"/>
  <c r="P156" i="4"/>
  <c r="R156" i="4"/>
  <c r="BK162" i="4"/>
  <c r="J162" i="4" s="1"/>
  <c r="J103" i="4" s="1"/>
  <c r="R135" i="4"/>
  <c r="P162" i="4"/>
  <c r="R176" i="4"/>
  <c r="BK189" i="4"/>
  <c r="J189" i="4" s="1"/>
  <c r="J106" i="4" s="1"/>
  <c r="T189" i="4"/>
  <c r="P207" i="4"/>
  <c r="P147" i="4"/>
  <c r="T156" i="4"/>
  <c r="P168" i="4"/>
  <c r="R162" i="4"/>
  <c r="BK135" i="4"/>
  <c r="J135" i="4" s="1"/>
  <c r="J98" i="4" s="1"/>
  <c r="T135" i="4"/>
  <c r="BK176" i="4"/>
  <c r="J176" i="4" s="1"/>
  <c r="J105" i="4" s="1"/>
  <c r="T204" i="4"/>
  <c r="P135" i="4"/>
  <c r="T168" i="4"/>
  <c r="P189" i="4"/>
  <c r="F37" i="4"/>
  <c r="F35" i="4"/>
  <c r="F36" i="4"/>
  <c r="BK156" i="4"/>
  <c r="J156" i="4" s="1"/>
  <c r="J102" i="4" s="1"/>
  <c r="BK168" i="4"/>
  <c r="J168" i="4" s="1"/>
  <c r="J104" i="4" s="1"/>
  <c r="E85" i="4"/>
  <c r="R213" i="4"/>
  <c r="T213" i="4"/>
  <c r="BK213" i="4"/>
  <c r="J213" i="4" s="1"/>
  <c r="J110" i="4" s="1"/>
  <c r="J214" i="4"/>
  <c r="J111" i="4" s="1"/>
  <c r="J91" i="4"/>
  <c r="J127" i="4"/>
  <c r="J130" i="4"/>
  <c r="F130" i="4"/>
  <c r="R134" i="4" l="1"/>
  <c r="T134" i="4"/>
  <c r="T133" i="4" s="1"/>
  <c r="P134" i="4"/>
  <c r="P133" i="4" s="1"/>
  <c r="BK134" i="4"/>
  <c r="J134" i="4" s="1"/>
  <c r="J97" i="4" s="1"/>
  <c r="R133" i="4"/>
  <c r="BK133" i="4" l="1"/>
  <c r="J133" i="4" s="1"/>
  <c r="J96" i="4" s="1"/>
  <c r="J30" i="4" l="1"/>
  <c r="F34" i="4" s="1"/>
  <c r="J34" i="4" s="1"/>
  <c r="J39" i="4" s="1"/>
  <c r="J37" i="2"/>
  <c r="J36" i="2"/>
  <c r="AY95" i="1" s="1"/>
  <c r="J35" i="2"/>
  <c r="AX95" i="1" s="1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/>
  <c r="R161" i="2"/>
  <c r="R160" i="2" s="1"/>
  <c r="P161" i="2"/>
  <c r="P160" i="2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T129" i="2"/>
  <c r="R130" i="2"/>
  <c r="R129" i="2" s="1"/>
  <c r="P130" i="2"/>
  <c r="P129" i="2"/>
  <c r="F121" i="2"/>
  <c r="E119" i="2"/>
  <c r="F89" i="2"/>
  <c r="E87" i="2"/>
  <c r="J24" i="2"/>
  <c r="E24" i="2"/>
  <c r="J124" i="2" s="1"/>
  <c r="J23" i="2"/>
  <c r="J21" i="2"/>
  <c r="E21" i="2"/>
  <c r="J123" i="2" s="1"/>
  <c r="J20" i="2"/>
  <c r="J18" i="2"/>
  <c r="E18" i="2"/>
  <c r="F124" i="2" s="1"/>
  <c r="J17" i="2"/>
  <c r="J15" i="2"/>
  <c r="E15" i="2"/>
  <c r="F123" i="2" s="1"/>
  <c r="J14" i="2"/>
  <c r="J121" i="2"/>
  <c r="E7" i="2"/>
  <c r="E117" i="2" s="1"/>
  <c r="L90" i="1"/>
  <c r="AM90" i="1"/>
  <c r="AM89" i="1"/>
  <c r="L89" i="1"/>
  <c r="AM87" i="1"/>
  <c r="L87" i="1"/>
  <c r="L85" i="1"/>
  <c r="BK173" i="2"/>
  <c r="J164" i="2"/>
  <c r="J157" i="2"/>
  <c r="BK153" i="2"/>
  <c r="BK146" i="2"/>
  <c r="BK141" i="2"/>
  <c r="J133" i="2"/>
  <c r="J183" i="2"/>
  <c r="BK179" i="2"/>
  <c r="BK175" i="2"/>
  <c r="BK169" i="2"/>
  <c r="J159" i="2"/>
  <c r="BK151" i="2"/>
  <c r="J141" i="2"/>
  <c r="BK134" i="2"/>
  <c r="J187" i="2"/>
  <c r="BK168" i="2"/>
  <c r="J152" i="2"/>
  <c r="J143" i="2"/>
  <c r="BK132" i="2"/>
  <c r="J185" i="2"/>
  <c r="J175" i="2"/>
  <c r="BK170" i="2"/>
  <c r="J156" i="2"/>
  <c r="J146" i="2"/>
  <c r="BK135" i="2"/>
  <c r="BK187" i="2"/>
  <c r="BK166" i="2"/>
  <c r="BK158" i="2"/>
  <c r="BK154" i="2"/>
  <c r="BK150" i="2"/>
  <c r="BK143" i="2"/>
  <c r="J137" i="2"/>
  <c r="J132" i="2"/>
  <c r="BK182" i="2"/>
  <c r="BK178" i="2"/>
  <c r="J171" i="2"/>
  <c r="BK164" i="2"/>
  <c r="BK155" i="2"/>
  <c r="BK142" i="2"/>
  <c r="J188" i="2"/>
  <c r="J181" i="2"/>
  <c r="BK157" i="2"/>
  <c r="BK145" i="2"/>
  <c r="BK137" i="2"/>
  <c r="J177" i="2"/>
  <c r="BK171" i="2"/>
  <c r="BK159" i="2"/>
  <c r="BK149" i="2"/>
  <c r="J145" i="2"/>
  <c r="BK133" i="2"/>
  <c r="J186" i="2"/>
  <c r="J169" i="2"/>
  <c r="BK156" i="2"/>
  <c r="BK152" i="2"/>
  <c r="J149" i="2"/>
  <c r="J142" i="2"/>
  <c r="J135" i="2"/>
  <c r="BK188" i="2"/>
  <c r="J182" i="2"/>
  <c r="J172" i="2"/>
  <c r="J166" i="2"/>
  <c r="J158" i="2"/>
  <c r="J148" i="2"/>
  <c r="BK140" i="2"/>
  <c r="BK130" i="2"/>
  <c r="BK185" i="2"/>
  <c r="BK165" i="2"/>
  <c r="BK148" i="2"/>
  <c r="J139" i="2"/>
  <c r="J130" i="2"/>
  <c r="J178" i="2"/>
  <c r="J173" i="2"/>
  <c r="J165" i="2"/>
  <c r="BK147" i="2"/>
  <c r="J134" i="2"/>
  <c r="AS94" i="1"/>
  <c r="BK172" i="2"/>
  <c r="J161" i="2"/>
  <c r="J155" i="2"/>
  <c r="J151" i="2"/>
  <c r="J147" i="2"/>
  <c r="BK139" i="2"/>
  <c r="BK183" i="2"/>
  <c r="BK181" i="2"/>
  <c r="BK177" i="2"/>
  <c r="J170" i="2"/>
  <c r="BK161" i="2"/>
  <c r="J153" i="2"/>
  <c r="BK144" i="2"/>
  <c r="J136" i="2"/>
  <c r="BK186" i="2"/>
  <c r="BK174" i="2"/>
  <c r="J154" i="2"/>
  <c r="J144" i="2"/>
  <c r="BK136" i="2"/>
  <c r="J179" i="2"/>
  <c r="J174" i="2"/>
  <c r="J168" i="2"/>
  <c r="J150" i="2"/>
  <c r="J140" i="2"/>
  <c r="AG96" i="1" l="1"/>
  <c r="R131" i="2"/>
  <c r="BK138" i="2"/>
  <c r="J138" i="2" s="1"/>
  <c r="J100" i="2" s="1"/>
  <c r="T163" i="2"/>
  <c r="P167" i="2"/>
  <c r="T176" i="2"/>
  <c r="BK184" i="2"/>
  <c r="J184" i="2" s="1"/>
  <c r="J107" i="2" s="1"/>
  <c r="T131" i="2"/>
  <c r="R138" i="2"/>
  <c r="R128" i="2" s="1"/>
  <c r="P163" i="2"/>
  <c r="BK176" i="2"/>
  <c r="J176" i="2" s="1"/>
  <c r="J105" i="2" s="1"/>
  <c r="R176" i="2"/>
  <c r="P180" i="2"/>
  <c r="P184" i="2"/>
  <c r="BK131" i="2"/>
  <c r="J131" i="2" s="1"/>
  <c r="J99" i="2" s="1"/>
  <c r="P138" i="2"/>
  <c r="BK167" i="2"/>
  <c r="J167" i="2" s="1"/>
  <c r="J104" i="2" s="1"/>
  <c r="T167" i="2"/>
  <c r="P176" i="2"/>
  <c r="P162" i="2" s="1"/>
  <c r="P127" i="2" s="1"/>
  <c r="AU95" i="1" s="1"/>
  <c r="AU94" i="1" s="1"/>
  <c r="T180" i="2"/>
  <c r="R184" i="2"/>
  <c r="P131" i="2"/>
  <c r="P128" i="2"/>
  <c r="T138" i="2"/>
  <c r="BK163" i="2"/>
  <c r="J163" i="2" s="1"/>
  <c r="J103" i="2" s="1"/>
  <c r="R163" i="2"/>
  <c r="R167" i="2"/>
  <c r="BK180" i="2"/>
  <c r="J180" i="2" s="1"/>
  <c r="J106" i="2" s="1"/>
  <c r="R180" i="2"/>
  <c r="T184" i="2"/>
  <c r="BK160" i="2"/>
  <c r="J160" i="2" s="1"/>
  <c r="J101" i="2" s="1"/>
  <c r="BK129" i="2"/>
  <c r="J129" i="2" s="1"/>
  <c r="J98" i="2" s="1"/>
  <c r="J92" i="2"/>
  <c r="BF133" i="2"/>
  <c r="BF134" i="2"/>
  <c r="BF137" i="2"/>
  <c r="BF139" i="2"/>
  <c r="BF145" i="2"/>
  <c r="BF149" i="2"/>
  <c r="BF153" i="2"/>
  <c r="BF155" i="2"/>
  <c r="BF156" i="2"/>
  <c r="BF159" i="2"/>
  <c r="BF164" i="2"/>
  <c r="BF168" i="2"/>
  <c r="BF172" i="2"/>
  <c r="BF173" i="2"/>
  <c r="BF174" i="2"/>
  <c r="BF177" i="2"/>
  <c r="BF178" i="2"/>
  <c r="E85" i="2"/>
  <c r="F91" i="2"/>
  <c r="BF142" i="2"/>
  <c r="BF143" i="2"/>
  <c r="BF151" i="2"/>
  <c r="BF154" i="2"/>
  <c r="BF166" i="2"/>
  <c r="BF171" i="2"/>
  <c r="BF179" i="2"/>
  <c r="BF185" i="2"/>
  <c r="BF186" i="2"/>
  <c r="J89" i="2"/>
  <c r="J91" i="2"/>
  <c r="BF130" i="2"/>
  <c r="BF135" i="2"/>
  <c r="BF136" i="2"/>
  <c r="BF140" i="2"/>
  <c r="BF144" i="2"/>
  <c r="BF147" i="2"/>
  <c r="BF150" i="2"/>
  <c r="BF152" i="2"/>
  <c r="BF157" i="2"/>
  <c r="BF158" i="2"/>
  <c r="BF169" i="2"/>
  <c r="BF175" i="2"/>
  <c r="BF181" i="2"/>
  <c r="BF182" i="2"/>
  <c r="F92" i="2"/>
  <c r="BF132" i="2"/>
  <c r="BF141" i="2"/>
  <c r="BF146" i="2"/>
  <c r="BF148" i="2"/>
  <c r="BF161" i="2"/>
  <c r="BF165" i="2"/>
  <c r="BF170" i="2"/>
  <c r="BF183" i="2"/>
  <c r="BF187" i="2"/>
  <c r="BF188" i="2"/>
  <c r="F36" i="2"/>
  <c r="BC95" i="1" s="1"/>
  <c r="BC94" i="1" s="1"/>
  <c r="AY94" i="1" s="1"/>
  <c r="F35" i="2"/>
  <c r="BB95" i="1" s="1"/>
  <c r="BB94" i="1" s="1"/>
  <c r="W31" i="1" s="1"/>
  <c r="F37" i="2"/>
  <c r="BD95" i="1" s="1"/>
  <c r="BD94" i="1" s="1"/>
  <c r="W33" i="1" s="1"/>
  <c r="J33" i="2"/>
  <c r="AV95" i="1" s="1"/>
  <c r="F33" i="2"/>
  <c r="AZ95" i="1" s="1"/>
  <c r="AZ94" i="1" s="1"/>
  <c r="W29" i="1" s="1"/>
  <c r="T128" i="2" l="1"/>
  <c r="R162" i="2"/>
  <c r="R127" i="2" s="1"/>
  <c r="T162" i="2"/>
  <c r="T127" i="2" s="1"/>
  <c r="BK128" i="2"/>
  <c r="BK162" i="2"/>
  <c r="J162" i="2" s="1"/>
  <c r="J102" i="2" s="1"/>
  <c r="AV94" i="1"/>
  <c r="AK29" i="1" s="1"/>
  <c r="AX94" i="1"/>
  <c r="W32" i="1"/>
  <c r="F34" i="2"/>
  <c r="BA95" i="1" s="1"/>
  <c r="BA94" i="1" s="1"/>
  <c r="J34" i="2"/>
  <c r="AW95" i="1" s="1"/>
  <c r="AT95" i="1" s="1"/>
  <c r="BK127" i="2" l="1"/>
  <c r="J127" i="2" s="1"/>
  <c r="J30" i="2" s="1"/>
  <c r="AG95" i="1" s="1"/>
  <c r="AG94" i="1" s="1"/>
  <c r="AK26" i="1" s="1"/>
  <c r="W30" i="1" s="1"/>
  <c r="AK30" i="1" s="1"/>
  <c r="J128" i="2"/>
  <c r="J97" i="2" s="1"/>
  <c r="AW94" i="1"/>
  <c r="J39" i="2" l="1"/>
  <c r="J96" i="2"/>
  <c r="AK35" i="1"/>
  <c r="AT94" i="1"/>
</calcChain>
</file>

<file path=xl/sharedStrings.xml><?xml version="1.0" encoding="utf-8"?>
<sst xmlns="http://schemas.openxmlformats.org/spreadsheetml/2006/main" count="2298" uniqueCount="613">
  <si>
    <t>Export Komplet</t>
  </si>
  <si>
    <t/>
  </si>
  <si>
    <t>2.0</t>
  </si>
  <si>
    <t>False</t>
  </si>
  <si>
    <t>{87a0ff8b-900b-4410-a212-f4008fa3545e}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</si>
  <si>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</si>
  <si>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</si>
  <si>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</si>
  <si>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</si>
  <si>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</si>
  <si>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</si>
  <si>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</si>
  <si>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</si>
  <si>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</si>
  <si>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vytápění BD Křižíkova 405, Benešov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</si>
  <si>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</si>
  <si>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</si>
  <si>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</si>
  <si>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</si>
  <si>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</si>
  <si>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</si>
  <si>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</si>
  <si>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</si>
  <si>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</si>
  <si>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</si>
  <si>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</si>
  <si>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</si>
  <si>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</si>
  <si>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</si>
  <si>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</si>
  <si>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</si>
  <si>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</si>
  <si>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</si>
  <si>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</si>
  <si>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</si>
  <si>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</si>
  <si>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</si>
  <si>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</si>
  <si>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</si>
  <si>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</si>
  <si>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</si>
  <si>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</si>
  <si>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</si>
  <si>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</si>
  <si>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</si>
  <si>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</si>
  <si>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</si>
  <si>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</si>
  <si>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</si>
  <si>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</si>
  <si>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</si>
  <si>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</si>
  <si>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</si>
  <si>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</si>
  <si>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</si>
  <si>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</si>
  <si>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</si>
  <si>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</si>
  <si>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</si>
  <si>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</si>
  <si>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</si>
  <si>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</si>
  <si>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</si>
  <si>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</si>
  <si>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</si>
  <si>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</si>
  <si>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</si>
  <si>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</si>
  <si>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</si>
  <si>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</si>
  <si>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</si>
  <si>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</si>
  <si>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</si>
  <si>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</si>
  <si>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</si>
  <si>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</si>
  <si>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</si>
  <si>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{64ba5fe6-9f77-4a50-af78-a62233914259}</t>
  </si>
  <si>
    <t>KRYCÍ LIST SOUPISU PRACÍ</t>
  </si>
  <si>
    <t>Objekt:</t>
  </si>
  <si>
    <t>SO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</si>
  <si>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</si>
  <si>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</si>
  <si>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</si>
  <si>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</si>
  <si>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</si>
  <si>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</si>
  <si>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</si>
  <si>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</t>
  </si>
  <si>
    <t xml:space="preserve">    9 - Ostatní konstrukce a práce, bourání</t>
  </si>
  <si>
    <t xml:space="preserve">    99 -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</si>
  <si>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</si>
  <si>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</si>
  <si>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</si>
  <si>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</si>
  <si>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 xml:space="preserve">    784 - Dokončovací práce - malby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</si>
  <si>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</si>
  <si>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</si>
  <si>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</si>
  <si>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</si>
  <si>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</si>
  <si>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</si>
  <si>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</si>
  <si>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</si>
  <si>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</si>
  <si>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</si>
  <si>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</si>
  <si>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</si>
  <si>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</si>
  <si>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</si>
  <si>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</si>
  <si>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</si>
  <si>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</si>
  <si>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</si>
  <si>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</si>
  <si>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</si>
  <si>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310236261</t>
  </si>
  <si>
    <t>Zazdívka otvorů pl přes 0,0225 do 0,09 m2 ve zdivu nadzákladovém tl přes 450 do 600 mm</t>
  </si>
  <si>
    <t>kus</t>
  </si>
  <si>
    <t>4</t>
  </si>
  <si>
    <t>2</t>
  </si>
  <si>
    <t>-1151548963</t>
  </si>
  <si>
    <t>6</t>
  </si>
  <si>
    <t>Úpravy povrchů</t>
  </si>
  <si>
    <t>612325221</t>
  </si>
  <si>
    <t>Vápenocementová štuková omítka malých ploch do 0,09 m2 na stěnách</t>
  </si>
  <si>
    <t>-1031150792</t>
  </si>
  <si>
    <t>619901190</t>
  </si>
  <si>
    <t>Začištění povrchů po vybouraných prvcích a konstrukcích</t>
  </si>
  <si>
    <t>soub</t>
  </si>
  <si>
    <t>-1874907170</t>
  </si>
  <si>
    <t>619991011</t>
  </si>
  <si>
    <t>Zakrytí vnitřních ploch před znečištěním / poškozením, včetně odkrytí</t>
  </si>
  <si>
    <t>m2</t>
  </si>
  <si>
    <t>1364392799</t>
  </si>
  <si>
    <t>5</t>
  </si>
  <si>
    <t>642944121</t>
  </si>
  <si>
    <t>Osazování ocelových zárubní dodatečné zazdění pl do 2,5 m2</t>
  </si>
  <si>
    <t>1222364882</t>
  </si>
  <si>
    <t>M</t>
  </si>
  <si>
    <t>55331486</t>
  </si>
  <si>
    <t>Zárubeň jednokřídlá ocelová pro zdění tl stěny 110-150mm rozměru 700/1970 mm</t>
  </si>
  <si>
    <t>8</t>
  </si>
  <si>
    <t>-1956498155</t>
  </si>
  <si>
    <t>7</t>
  </si>
  <si>
    <t>55331487</t>
  </si>
  <si>
    <t>Zárubeň jednokřídlá ocelová pro zdění tl stěny 110-150mm rozměru 800/1970 mm</t>
  </si>
  <si>
    <t>795911759</t>
  </si>
  <si>
    <t>9</t>
  </si>
  <si>
    <t>Ostatní konstrukce a práce, bourání</t>
  </si>
  <si>
    <t>952901111</t>
  </si>
  <si>
    <t>Vyčištění budov bytové a občanské výstavby při výšce podlaží do 4 m</t>
  </si>
  <si>
    <t>-189721546</t>
  </si>
  <si>
    <t>953941212</t>
  </si>
  <si>
    <t>Osazení mřížek</t>
  </si>
  <si>
    <t>823026040</t>
  </si>
  <si>
    <t>10</t>
  </si>
  <si>
    <t>56245605</t>
  </si>
  <si>
    <t>Mřížka větrací hranatá plast se žaluzií 200x200mm</t>
  </si>
  <si>
    <t>-58859009</t>
  </si>
  <si>
    <t>11</t>
  </si>
  <si>
    <t>953943211</t>
  </si>
  <si>
    <t>Osazování hasicího přístroje</t>
  </si>
  <si>
    <t>550110075</t>
  </si>
  <si>
    <t>12</t>
  </si>
  <si>
    <t>44932114</t>
  </si>
  <si>
    <t>Přístroj hasicí ruční práškový 6 kg</t>
  </si>
  <si>
    <t>-1535136856</t>
  </si>
  <si>
    <t>13</t>
  </si>
  <si>
    <t>44932211</t>
  </si>
  <si>
    <t>Přístroj hasicí ruční sněhový 5 kg</t>
  </si>
  <si>
    <t>-1116206902</t>
  </si>
  <si>
    <t>14</t>
  </si>
  <si>
    <t>953991991</t>
  </si>
  <si>
    <t>Vyspravení stávající plynovodní skříně, včetně nátěru</t>
  </si>
  <si>
    <t>1600816696</t>
  </si>
  <si>
    <t>945421110</t>
  </si>
  <si>
    <t>Hydraulická zvedací plošina na automobilovém podvozku výška zdvihu do 18 m včetně obsluhy</t>
  </si>
  <si>
    <t>hod</t>
  </si>
  <si>
    <t>-1768916539</t>
  </si>
  <si>
    <t>16</t>
  </si>
  <si>
    <t>949101111</t>
  </si>
  <si>
    <t>Lešení pomocné pro objekty pozemních staveb s lešeňovou podlahou v do 1,9 m zatížení do 150 kg/m2</t>
  </si>
  <si>
    <t>-536423893</t>
  </si>
  <si>
    <t>17</t>
  </si>
  <si>
    <t>962031133</t>
  </si>
  <si>
    <t>Bourání příček z cihel na MVC tl do 150 mm</t>
  </si>
  <si>
    <t>-816808360</t>
  </si>
  <si>
    <t>18</t>
  </si>
  <si>
    <t>977211121</t>
  </si>
  <si>
    <t>Řezání stěnovou pilou kcí z cihel nebo tvárnic hl do 200 mm</t>
  </si>
  <si>
    <t>m</t>
  </si>
  <si>
    <t>-2076519020</t>
  </si>
  <si>
    <t>19</t>
  </si>
  <si>
    <t>763121821</t>
  </si>
  <si>
    <t>Demontáž SDK předsazené, šachtové stěny</t>
  </si>
  <si>
    <t>460497161</t>
  </si>
  <si>
    <t>20</t>
  </si>
  <si>
    <t>766812840</t>
  </si>
  <si>
    <t>Demontáž kuchyňských linek dřevěných nebo kovových dl přes 1,8 m</t>
  </si>
  <si>
    <t>2000467681</t>
  </si>
  <si>
    <t>725110811</t>
  </si>
  <si>
    <t>Demontáž klozetů splachovací s nádrží</t>
  </si>
  <si>
    <t>-1837540969</t>
  </si>
  <si>
    <t>22</t>
  </si>
  <si>
    <t>725240811</t>
  </si>
  <si>
    <t>Demontáž sprchových koutů</t>
  </si>
  <si>
    <t>-1582332126</t>
  </si>
  <si>
    <t>23</t>
  </si>
  <si>
    <t>725530823</t>
  </si>
  <si>
    <t>Demontáž ohřívač vody do 200 l</t>
  </si>
  <si>
    <t>-2109665699</t>
  </si>
  <si>
    <t>24</t>
  </si>
  <si>
    <t>979991001</t>
  </si>
  <si>
    <t>Zaslepení vývodů vodovodu, kanalizace a elektroinstalace po demontovaných prvcích</t>
  </si>
  <si>
    <t>2023834456</t>
  </si>
  <si>
    <t>25</t>
  </si>
  <si>
    <t>997013213</t>
  </si>
  <si>
    <t>Vnitrostaveništní doprava suti a vybouraných hmot pro budovy v přes 9 do 12 m ručně</t>
  </si>
  <si>
    <t>t</t>
  </si>
  <si>
    <t>714807320</t>
  </si>
  <si>
    <t>26</t>
  </si>
  <si>
    <t>997013511</t>
  </si>
  <si>
    <t>Odvoz suti a vybouraných hmot na skládku do 1 km s naložením a se složením</t>
  </si>
  <si>
    <t>-897400757</t>
  </si>
  <si>
    <t>27</t>
  </si>
  <si>
    <t>997013509</t>
  </si>
  <si>
    <t>Příplatek k odvozu suti a vybouraných hmot na skládku ZKD 1 km přes 1 km</t>
  </si>
  <si>
    <t>-1227951445</t>
  </si>
  <si>
    <t>28</t>
  </si>
  <si>
    <t>997013631</t>
  </si>
  <si>
    <t>Poplatek za uložení na skládce (skládkovné) stavebního odpadu směsného</t>
  </si>
  <si>
    <t>-961950533</t>
  </si>
  <si>
    <t>99</t>
  </si>
  <si>
    <t>Přesun hmot</t>
  </si>
  <si>
    <t>29</t>
  </si>
  <si>
    <t>998018002</t>
  </si>
  <si>
    <t>Přesun hmot ruční pro budovy v přes 6 do 12 m</t>
  </si>
  <si>
    <t>-1399276004</t>
  </si>
  <si>
    <t>PSV</t>
  </si>
  <si>
    <t>Práce a dodávky PSV</t>
  </si>
  <si>
    <t>763</t>
  </si>
  <si>
    <t>Konstrukce suché výstavby</t>
  </si>
  <si>
    <t>30</t>
  </si>
  <si>
    <t>763122404</t>
  </si>
  <si>
    <t>SDK stěna šachtová profil CW+UW 50 desky 1xDF 15 s izolací EI 30</t>
  </si>
  <si>
    <t>217631758</t>
  </si>
  <si>
    <t>31</t>
  </si>
  <si>
    <t>763121751</t>
  </si>
  <si>
    <t>Příplatek k SDK stěně za plochu do 6 m2 jednotlivě</t>
  </si>
  <si>
    <t>-687289140</t>
  </si>
  <si>
    <t>32</t>
  </si>
  <si>
    <t>998763402</t>
  </si>
  <si>
    <t>Přesun hmot procentní pro sádrokartonové konstrukce v objektech v přes 6 do 12 m</t>
  </si>
  <si>
    <t>%</t>
  </si>
  <si>
    <t>253618508</t>
  </si>
  <si>
    <t>766</t>
  </si>
  <si>
    <t>Konstrukce truhlářské</t>
  </si>
  <si>
    <t>33</t>
  </si>
  <si>
    <t>766660001</t>
  </si>
  <si>
    <t>Montáž dveřních křídel otvíravých jednokřídlových š do 0,8 m do ocelové zárubně</t>
  </si>
  <si>
    <t>-52551461</t>
  </si>
  <si>
    <t>34</t>
  </si>
  <si>
    <t>61162013</t>
  </si>
  <si>
    <t>Dveře jednokřídlé voštinové povrch fóliový plné 700x1970 mm</t>
  </si>
  <si>
    <t>2121031673</t>
  </si>
  <si>
    <t>35</t>
  </si>
  <si>
    <t>61162014</t>
  </si>
  <si>
    <t>Dveře jednokřídlé voštinové povrch fóliový plné 800x1970 mm</t>
  </si>
  <si>
    <t>-1408092152</t>
  </si>
  <si>
    <t>36</t>
  </si>
  <si>
    <t>766660729</t>
  </si>
  <si>
    <t>Montáž dveřního interiérového kování - štítku s klikou</t>
  </si>
  <si>
    <t>764802219</t>
  </si>
  <si>
    <t>37</t>
  </si>
  <si>
    <t>54914610</t>
  </si>
  <si>
    <t>Kování dveřní vrchní klika včetně montážního materiálu nerez</t>
  </si>
  <si>
    <t>1429243038</t>
  </si>
  <si>
    <t>38</t>
  </si>
  <si>
    <t>766660717</t>
  </si>
  <si>
    <t>Montáž samozavírače dveřních křídel na ocelovou zárubeň</t>
  </si>
  <si>
    <t>-600300745</t>
  </si>
  <si>
    <t>39</t>
  </si>
  <si>
    <t>54917265</t>
  </si>
  <si>
    <t>Samozavírač dveří hydraulický</t>
  </si>
  <si>
    <t>-799637213</t>
  </si>
  <si>
    <t>40</t>
  </si>
  <si>
    <t>998766202</t>
  </si>
  <si>
    <t>Přesun hmot procentní pro kce truhlářské v objektech v přes 6 do 12 m</t>
  </si>
  <si>
    <t>-557191016</t>
  </si>
  <si>
    <t>783</t>
  </si>
  <si>
    <t>Dokončovací práce - nátěry</t>
  </si>
  <si>
    <t>41</t>
  </si>
  <si>
    <t>783314101</t>
  </si>
  <si>
    <t>Základní jednonásobný syntetický nátěr zámečnických konstrukcí</t>
  </si>
  <si>
    <t>2139463706</t>
  </si>
  <si>
    <t>42</t>
  </si>
  <si>
    <t>783315101</t>
  </si>
  <si>
    <t>Mezinátěr jednonásobný syntetický standardní zámečnických konstrukcí</t>
  </si>
  <si>
    <t>-1003248287</t>
  </si>
  <si>
    <t>43</t>
  </si>
  <si>
    <t>783317101</t>
  </si>
  <si>
    <t>Krycí jednonásobný syntetický standardní nátěr zámečnických konstrukcí</t>
  </si>
  <si>
    <t>373318001</t>
  </si>
  <si>
    <t>784</t>
  </si>
  <si>
    <t>Dokončovací práce - malby</t>
  </si>
  <si>
    <t>44</t>
  </si>
  <si>
    <t>784181101</t>
  </si>
  <si>
    <t>Základní jednonásobná bezbarvá penetrace podkladu v místnostech v do 3,80 m</t>
  </si>
  <si>
    <t>1021059102</t>
  </si>
  <si>
    <t>45</t>
  </si>
  <si>
    <t>784211111</t>
  </si>
  <si>
    <t>Dvojnásobné bílé malby ze směsí za mokra velmi dobře oděruvzdorných v místnostech v do 3,80 m</t>
  </si>
  <si>
    <t>506223995</t>
  </si>
  <si>
    <t>46</t>
  </si>
  <si>
    <t>784211141</t>
  </si>
  <si>
    <t>Příplatek k cenám 2x maleb ze směsí za mokra oděruvzdorných za provádění pl do 5 m2</t>
  </si>
  <si>
    <t>-1574074480</t>
  </si>
  <si>
    <t>VRN</t>
  </si>
  <si>
    <t>Vedlejší rozpočtové náklady</t>
  </si>
  <si>
    <t>47</t>
  </si>
  <si>
    <t>013002000</t>
  </si>
  <si>
    <t>Projektové práce (dokumentace skutečného provedení)</t>
  </si>
  <si>
    <t>1024</t>
  </si>
  <si>
    <t>1883870490</t>
  </si>
  <si>
    <t>48</t>
  </si>
  <si>
    <t>030001000</t>
  </si>
  <si>
    <t>Zařízení staveniště</t>
  </si>
  <si>
    <t>-2024922906</t>
  </si>
  <si>
    <t>49</t>
  </si>
  <si>
    <t>040001000</t>
  </si>
  <si>
    <t>Inženýrská a kompletační činnost</t>
  </si>
  <si>
    <t>1812899414</t>
  </si>
  <si>
    <t>50</t>
  </si>
  <si>
    <t>070001000</t>
  </si>
  <si>
    <t>Provozní vlivy</t>
  </si>
  <si>
    <t>978919143</t>
  </si>
  <si>
    <t>{733dfd08-f4bf-487c-8c13-2d48b04de0fd}</t>
  </si>
  <si>
    <t>D.1.4. - vytápění, plynovod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</si>
  <si>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digitálně z výkresů.   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</si>
  <si>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</si>
  <si>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</si>
  <si>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</si>
  <si>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</si>
  <si>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</si>
  <si>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</si>
  <si>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</si>
  <si>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</si>
  <si>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</si>
  <si>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</si>
  <si>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>HZS - Hodinové zúčtovací sazby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</si>
  <si>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</si>
  <si>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</si>
  <si>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</si>
  <si>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713</t>
  </si>
  <si>
    <t>Izolace tepelné</t>
  </si>
  <si>
    <t>713463131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</si>
  <si>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</si>
  <si>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CS ÚRS 2021 01</t>
  </si>
  <si>
    <t>-1492769334</t>
  </si>
  <si>
    <t>28377048</t>
  </si>
  <si>
    <t>pouzdro izolační potrubní z pěnového polyetylenu 28/20mm</t>
  </si>
  <si>
    <t>-1918087183</t>
  </si>
  <si>
    <t>28377055</t>
  </si>
  <si>
    <t>pouzdro izolační potrubní z pěnového polyetylenu 35/20mm</t>
  </si>
  <si>
    <t>-1262227129</t>
  </si>
  <si>
    <t>998713202</t>
  </si>
  <si>
    <t>Přesun hmot pro izolace tepelné stanovený procentní sazbou (%) z ceny vodorovná dopravní vzdálenost do 50 m v objektech výšky přes 6 do 12 m</t>
  </si>
  <si>
    <t>-1928676842</t>
  </si>
  <si>
    <t>721</t>
  </si>
  <si>
    <t>Zdravotechnika - vnitřní kanalizace</t>
  </si>
  <si>
    <t>721174041</t>
  </si>
  <si>
    <t>Potrubí z trub polypropylenových připojovací DN 32</t>
  </si>
  <si>
    <t>-1593359629</t>
  </si>
  <si>
    <t>721226R01</t>
  </si>
  <si>
    <t>Vodní ZU pro odvod kondenzátu DN40 s připojením DN32 popř. d 12-18 mm, s přídavnou mechanickou uzávěrkou a čistící vložkou, s otáčivým ramenem odtoku</t>
  </si>
  <si>
    <t>1763860867</t>
  </si>
  <si>
    <t>721290111</t>
  </si>
  <si>
    <t>Zkouška těsnosti kanalizace  v objektech vodou do DN 125</t>
  </si>
  <si>
    <t>-1339004182</t>
  </si>
  <si>
    <t>998721202</t>
  </si>
  <si>
    <t>Přesun hmot pro vnitřní kanalizace  stanovený procentní sazbou (%) z ceny vodorovná dopravní vzdálenost do 50 m v objektech výšky přes 6 do 12 m</t>
  </si>
  <si>
    <t>1777987990</t>
  </si>
  <si>
    <t>722</t>
  </si>
  <si>
    <t>Zdravotechnika - vnitřní vodovod</t>
  </si>
  <si>
    <t>722221134</t>
  </si>
  <si>
    <t>Armatury s jedním závitem ventily výtokové G 1/2" s připojením na hadici</t>
  </si>
  <si>
    <t>soubor</t>
  </si>
  <si>
    <t>-2053416180</t>
  </si>
  <si>
    <t>723</t>
  </si>
  <si>
    <t>Zdravotechnika - vnitřní plynovod</t>
  </si>
  <si>
    <t>723111206</t>
  </si>
  <si>
    <t>Potrubí z ocelových trubek závitových černých  spojovaných svařováním, bezešvých běžných DN 40</t>
  </si>
  <si>
    <t>-1531180175</t>
  </si>
  <si>
    <t>723120R01</t>
  </si>
  <si>
    <t>Demontáž stávajících plynovodních rozvodů</t>
  </si>
  <si>
    <t>1639960234</t>
  </si>
  <si>
    <t>723120R02</t>
  </si>
  <si>
    <t>Demontáž stávajících plynových topidel</t>
  </si>
  <si>
    <t>463554139</t>
  </si>
  <si>
    <t>723231163</t>
  </si>
  <si>
    <t>Armatury se dvěma závity kohouty kulové PN 42 do 185°C plnoprůtokové vnitřní závit těžká řada G 3/4"</t>
  </si>
  <si>
    <t>1537274539</t>
  </si>
  <si>
    <t>723231164</t>
  </si>
  <si>
    <t>Armatury se dvěma závity kohouty kulové PN 42 do 185°C plnoprůtokové vnitřní závit těžká řada G 1"</t>
  </si>
  <si>
    <t>1905720718</t>
  </si>
  <si>
    <t>723234312</t>
  </si>
  <si>
    <t>Armatury se dvěma závity středotlaké regulátory tlaku plynu jednostupňové pro zemní plyn, výkon do 10 m3/hod</t>
  </si>
  <si>
    <t>798886602</t>
  </si>
  <si>
    <t>723290822</t>
  </si>
  <si>
    <t>Vnitrostaveništní přemítění vybouraných (demontovaných) hmot  vnitřní plynovod vodorovně do 100 m v objektech výšky přes 6 do 12 m</t>
  </si>
  <si>
    <t>-2094862914</t>
  </si>
  <si>
    <t>998723202</t>
  </si>
  <si>
    <t>Přesun hmot pro vnitřní plynovod  stanovený procentní sazbou (%) z ceny vodorovná dopravní vzdálenost do 50 m v objektech výšky přes 6 do 12 m</t>
  </si>
  <si>
    <t>503333458</t>
  </si>
  <si>
    <t>731</t>
  </si>
  <si>
    <t>Ústřední vytápění - kotelny</t>
  </si>
  <si>
    <t>731244R01</t>
  </si>
  <si>
    <t>Kotle ocelové teplovodní plynové závěsné kondenzační pro vytápění do 30 kW</t>
  </si>
  <si>
    <t>1066834203</t>
  </si>
  <si>
    <t>731244R02</t>
  </si>
  <si>
    <t>Ekvitermní regulátor+ ebus kaskádový modul</t>
  </si>
  <si>
    <t>-1479398251</t>
  </si>
  <si>
    <t>731810R01</t>
  </si>
  <si>
    <t>Nucené odtahy spalin od kondenzačních kotlů soustředným potrubím, průměru 60/100 mm</t>
  </si>
  <si>
    <t>1666757231</t>
  </si>
  <si>
    <t>P</t>
  </si>
  <si>
    <t xml:space="preserve">Poznámka k položce:_x000D_
2x svislé odkouření koncentrická trubka ∅60/100 - 2,8 m_x000D_
2x revizní trubka_x000D_
</t>
  </si>
  <si>
    <t>998731202</t>
  </si>
  <si>
    <t>Přesun hmot pro kotelny  stanovený procentní sazbou (%) z ceny vodorovná dopravní vzdálenost do 50 m v objektech výšky přes 6 do 12 m</t>
  </si>
  <si>
    <t>311381225</t>
  </si>
  <si>
    <t>732</t>
  </si>
  <si>
    <t>Ústřední vytápění - strojovny</t>
  </si>
  <si>
    <t>732113102</t>
  </si>
  <si>
    <t>Rozdělovače a sběrače hydraulické vyrovnávače dynamických tlaků přírubové PN 6 (průtok Q m3/h) DN 50 (4 m3/h)</t>
  </si>
  <si>
    <t>343806177</t>
  </si>
  <si>
    <t>732331616</t>
  </si>
  <si>
    <t>Nádoby expanzní tlakové pro topné a chladicí soustavy s membránou bez pojistného ventilu se závitovým připojením PN 0,6 o objemu 50 l</t>
  </si>
  <si>
    <t>-1833222481</t>
  </si>
  <si>
    <t>732331778</t>
  </si>
  <si>
    <t>Nádoby expanzní tlakové příslušenství k expanzním nádobám bezpečnostní uzávěr k měření tlaku G 1</t>
  </si>
  <si>
    <t>1949473780</t>
  </si>
  <si>
    <t>732421406</t>
  </si>
  <si>
    <t>Čerpadla teplovodní závitová mokroběžná oběhová pro teplovodní vytápění (elektronicky řízená) PN 10, do 110°C DN přípojky/dopravní výška H (m) - čerpací výkon Q (m3/h) DN 25 / do 4,0 m / 5,7 m3/h</t>
  </si>
  <si>
    <t>-883944665</t>
  </si>
  <si>
    <t>998732202</t>
  </si>
  <si>
    <t>Přesun hmot pro strojovny  stanovený procentní sazbou (%) z ceny vodorovná dopravní vzdálenost do 50 m v objektech výšky přes 6 do 12 m</t>
  </si>
  <si>
    <t>-1972108451</t>
  </si>
  <si>
    <t>733</t>
  </si>
  <si>
    <t>Ústřední vytápění - rozvodné potrubí</t>
  </si>
  <si>
    <t>733223202</t>
  </si>
  <si>
    <t>Potrubí z trubek měděných tvrdých spojovaných tvrdým pájením Ø 15/1</t>
  </si>
  <si>
    <t>-1589242244</t>
  </si>
  <si>
    <t>733223203</t>
  </si>
  <si>
    <t>Potrubí z trubek měděných tvrdých spojovaných tvrdým pájením Ø 18/1</t>
  </si>
  <si>
    <t>961590088</t>
  </si>
  <si>
    <t>733223205</t>
  </si>
  <si>
    <t>Potrubí z trubek měděných tvrdých spojovaných tvrdým pájením Ø 28/1,5</t>
  </si>
  <si>
    <t>-2075059020</t>
  </si>
  <si>
    <t>733223206</t>
  </si>
  <si>
    <t>Potrubí z trubek měděných tvrdých spojovaných tvrdým pájením Ø 35/1,5</t>
  </si>
  <si>
    <t>1537896572</t>
  </si>
  <si>
    <t>735511R01</t>
  </si>
  <si>
    <t>Podlahová lišta pro vedení potrubí</t>
  </si>
  <si>
    <t>751834417</t>
  </si>
  <si>
    <t>733291101</t>
  </si>
  <si>
    <t>Zkoušky těsnosti potrubí z trubek měděných  Ø do 35/1,5</t>
  </si>
  <si>
    <t>-448075247</t>
  </si>
  <si>
    <t>998733202</t>
  </si>
  <si>
    <t>Přesun hmot pro rozvody potrubí  stanovený procentní sazbou z ceny vodorovná dopravní vzdálenost do 50 m v objektech výšky přes 6 do 12 m</t>
  </si>
  <si>
    <t>-623465176</t>
  </si>
  <si>
    <t>734</t>
  </si>
  <si>
    <t>Ústřední vytápění - armatury</t>
  </si>
  <si>
    <t>734221532</t>
  </si>
  <si>
    <t>Ventily regulační závitové termostatické, bez hlavice ovládání PN 16 do 110°C rohové jednoregulační G 1/2</t>
  </si>
  <si>
    <t>1716915642</t>
  </si>
  <si>
    <t>734221R01</t>
  </si>
  <si>
    <t>Ventily regulační závitové hlavice termostatické, pro ovládání ventilů PN 10 do 110°C kapalinové otopných těles</t>
  </si>
  <si>
    <t>116681250</t>
  </si>
  <si>
    <t>734242413</t>
  </si>
  <si>
    <t>Ventily zpětné závitové PN 16 do 110°C přímé G 3/4</t>
  </si>
  <si>
    <t>-1532705789</t>
  </si>
  <si>
    <t>734261402</t>
  </si>
  <si>
    <t>Šroubení připojovací armatury radiátorů VK PN 10 do 110°C, regulační uzavíratelné rohové G 1/2 x 18</t>
  </si>
  <si>
    <t>1576716274</t>
  </si>
  <si>
    <t>734261412</t>
  </si>
  <si>
    <t>Šroubení regulační radiátorové rohové bez vypouštění G 1/2</t>
  </si>
  <si>
    <t>-1690787581</t>
  </si>
  <si>
    <t>734292716</t>
  </si>
  <si>
    <t>Ostatní armatury kulové kohouty PN 42 do 185°C přímé vnitřní závit G 1 1/4</t>
  </si>
  <si>
    <t>-1827600783</t>
  </si>
  <si>
    <t>734292R04</t>
  </si>
  <si>
    <t>Ostatní armatury kulové kohouty PN 42 do 185°C přímé vnitřní závit s fitrem G 1 1/4 (filtr ball)</t>
  </si>
  <si>
    <t>-1631980068</t>
  </si>
  <si>
    <t>734411127</t>
  </si>
  <si>
    <t>Teploměry technické s pevným stonkem a jímkou zadní připojení (axiální) průměr 100 mm délka stonku 100 mm</t>
  </si>
  <si>
    <t>194825928</t>
  </si>
  <si>
    <t>734421R02</t>
  </si>
  <si>
    <t>Tlakoměry s pevným stonkem a zkušebním kohoutem zadní připojení (axiální) tlaku 0–4 bar průměru 63 mm</t>
  </si>
  <si>
    <t>493783816</t>
  </si>
  <si>
    <t>734424101</t>
  </si>
  <si>
    <t>Tlakoměry kondenzační smyčky k přivaření, PN 250 do 300°C zahnuté</t>
  </si>
  <si>
    <t>810052936</t>
  </si>
  <si>
    <t>734R00100</t>
  </si>
  <si>
    <t xml:space="preserve">Magnetický odlučovač nečistot DN 32_x000D_
</t>
  </si>
  <si>
    <t>-64699733</t>
  </si>
  <si>
    <t>998734202</t>
  </si>
  <si>
    <t>Přesun hmot pro armatury  stanovený procentní sazbou (%) z ceny vodorovná dopravní vzdálenost do 50 m v objektech výšky přes 6 do 12 m</t>
  </si>
  <si>
    <t>1023280977</t>
  </si>
  <si>
    <t>735</t>
  </si>
  <si>
    <t>Ústřední vytápění - otopná tělesa</t>
  </si>
  <si>
    <t>735152275</t>
  </si>
  <si>
    <t>Otopná tělesa panelová VK jednodesková PN 1,0 MPa, T do 110°C s jednou přídavnou přestupní plochou výšky tělesa 600 mm stavební délky / výkonu 800 mm / 802 W</t>
  </si>
  <si>
    <t>-2073404871</t>
  </si>
  <si>
    <t>735152574</t>
  </si>
  <si>
    <t>Otopná tělesa panelová VK dvoudesková PN 1,0 MPa, T do 110°C se dvěma přídavnými přestupními plochami výšky tělesa 600 mm stavební délky / výkonu 700 mm / 1175 W</t>
  </si>
  <si>
    <t>2043360197</t>
  </si>
  <si>
    <t>735152575</t>
  </si>
  <si>
    <t>Otopná tělesa panelová VK dvoudesková PN 1,0 MPa, T do 110°C se dvěma přídavnými přestupními plochami výšky tělesa 600 mm stavební délky / výkonu 800 mm / 1343 W</t>
  </si>
  <si>
    <t>1934646373</t>
  </si>
  <si>
    <t>735152576</t>
  </si>
  <si>
    <t>Otopná tělesa panelová VK dvoudesková PN 1,0 MPa, T do 110°C se dvěma přídavnými přestupními plochami výšky tělesa 600 mm stavební délky / výkonu 900 mm / 1511 W</t>
  </si>
  <si>
    <t>2181882</t>
  </si>
  <si>
    <t>735152577</t>
  </si>
  <si>
    <t>Otopná tělesa panelová VK dvoudesková PN 1,0 MPa, T do 110°C se dvěma přídavnými přestupními plochami výšky tělesa 600 mm stavební délky / výkonu 1000 mm / 1679 W</t>
  </si>
  <si>
    <t>-1377412035</t>
  </si>
  <si>
    <t>51</t>
  </si>
  <si>
    <t>735152578</t>
  </si>
  <si>
    <t>Otopná tělesa panelová VK dvoudesková PN 1,0 MPa, T do 110°C se dvěma přídavnými přestupními plochami výšky tělesa 600 mm stavební délky / výkonu 1100 mm / 1847 W</t>
  </si>
  <si>
    <t>-341047842</t>
  </si>
  <si>
    <t>52</t>
  </si>
  <si>
    <t>735152580</t>
  </si>
  <si>
    <t>Otopná tělesa panelová VK dvoudesková PN 1,0 MPa, T do 110°C se dvěma přídavnými přestupními plochami výšky tělesa 600 mm stavební délky / výkonu 1400 mm / 2351 W</t>
  </si>
  <si>
    <t>1021099008</t>
  </si>
  <si>
    <t>53</t>
  </si>
  <si>
    <t>735152581</t>
  </si>
  <si>
    <t>Otopná tělesa panelová VK dvoudesková PN 1,0 MPa, T do 110°C se dvěma přídavnými přestupními plochami výšky tělesa 600 mm stavební délky / výkonu 1600 mm / 2686 W</t>
  </si>
  <si>
    <t>1848052912</t>
  </si>
  <si>
    <t>54</t>
  </si>
  <si>
    <t>735152661</t>
  </si>
  <si>
    <t>Otopná tělesa panelová VK třídesková PN 1,0 MPa, T do 110°C se třemi přídavnými přestupními plochami výšky tělesa 500 mm stavební délky / výkonu 1600 mm / 3326 W</t>
  </si>
  <si>
    <t>320852895</t>
  </si>
  <si>
    <t>55</t>
  </si>
  <si>
    <t>735152673</t>
  </si>
  <si>
    <t>Otopná tělesa panelová VK třídesková PN 1,0 MPa, T do 110°C se třemi přídavnými přestupními plochami výšky tělesa 600 mm stavební délky / výkonu 600 mm / 1444 W</t>
  </si>
  <si>
    <t>-1853771719</t>
  </si>
  <si>
    <t>56</t>
  </si>
  <si>
    <t>735152679</t>
  </si>
  <si>
    <t>Otopná tělesa panelová VK třídesková PN 1,0 MPa, T do 110°C se třemi přídavnými přestupními plochami výšky tělesa 600 mm stavební délky / výkonu 1200 mm / 2887 W</t>
  </si>
  <si>
    <t>556830060</t>
  </si>
  <si>
    <t>57</t>
  </si>
  <si>
    <t>735152680</t>
  </si>
  <si>
    <t>Otopná tělesa panelová VK třídesková PN 1,0 MPa, T do 110°C se třemi přídavnými přestupními plochami výšky tělesa 600 mm stavební délky / výkonu 1400 mm / 3368 W</t>
  </si>
  <si>
    <t>-664830039</t>
  </si>
  <si>
    <t>58</t>
  </si>
  <si>
    <t>735164R13</t>
  </si>
  <si>
    <t>Otopná tělesa trubková na stěnu výšky tělesa 1500 mm, délky 450 mm</t>
  </si>
  <si>
    <t>734706860</t>
  </si>
  <si>
    <t>59</t>
  </si>
  <si>
    <t>998735202</t>
  </si>
  <si>
    <t>Přesun hmot pro otopná tělesa  stanovený procentní sazbou (%) z ceny vodorovná dopravní vzdálenost do 50 m v objektech výšky přes 6 do 12 m</t>
  </si>
  <si>
    <t>-334419146</t>
  </si>
  <si>
    <t>741</t>
  </si>
  <si>
    <t>Elektroinstalace - silnoproud</t>
  </si>
  <si>
    <t>60</t>
  </si>
  <si>
    <t>741R00001</t>
  </si>
  <si>
    <t xml:space="preserve">Elekroinstalace - připojení venkovního čidla, ekvitermního regulátoru a technologie kotelny. Připojení plynového kotle ze stávajícího elektrororozvodu v technické místnosti._x000D_
</t>
  </si>
  <si>
    <t>-1669716920</t>
  </si>
  <si>
    <t>61</t>
  </si>
  <si>
    <t>998741202</t>
  </si>
  <si>
    <t>Přesun hmot pro silnoproud stanovený procentní sazbou (%) z ceny vodorovná dopravní vzdálenost do 50 m v objektech výšky přes 6 do 12 m</t>
  </si>
  <si>
    <t>1574930201</t>
  </si>
  <si>
    <t>62</t>
  </si>
  <si>
    <t>783614551</t>
  </si>
  <si>
    <t>Základní nátěr armatur a kovových potrubí jednonásobný potrubí do DN 50 mm syntetický</t>
  </si>
  <si>
    <t>467936265</t>
  </si>
  <si>
    <t>63</t>
  </si>
  <si>
    <t>783617611</t>
  </si>
  <si>
    <t>Krycí nátěr (email) armatur a kovových potrubí potrubí do DN 50 mm dvojnásobný syntetický standardní</t>
  </si>
  <si>
    <t>-1312255529</t>
  </si>
  <si>
    <t>HZS</t>
  </si>
  <si>
    <t>Hodinové zúčtovací sazby</t>
  </si>
  <si>
    <t>64</t>
  </si>
  <si>
    <t>HZS2491</t>
  </si>
  <si>
    <t>Hodinové zúčtovací sazby profesí PSV  zednické výpomoci a pomocné práce PSV dělník zednických výpomocí</t>
  </si>
  <si>
    <t>512</t>
  </si>
  <si>
    <t>2075440087</t>
  </si>
  <si>
    <t>Poznámka k položce:_x000D_
sekání drážek a prostupů, hrubé zapravení</t>
  </si>
  <si>
    <t>VRN1</t>
  </si>
  <si>
    <t>Průzkumné, geodetické a projektové práce</t>
  </si>
  <si>
    <t>65</t>
  </si>
  <si>
    <t>013254000</t>
  </si>
  <si>
    <t>Dokumentace skutečného provedení stavby</t>
  </si>
  <si>
    <t>196654669</t>
  </si>
  <si>
    <t>VRN4</t>
  </si>
  <si>
    <t>Inženýrská činnost</t>
  </si>
  <si>
    <t>66</t>
  </si>
  <si>
    <t>043114R03</t>
  </si>
  <si>
    <t>Zkoušky topné, zaregulování, uvedení do provozu, zaškolení obsluhy, vypuštění, napuštění soustavy</t>
  </si>
  <si>
    <t>318249109</t>
  </si>
  <si>
    <t>67</t>
  </si>
  <si>
    <t>043114R04</t>
  </si>
  <si>
    <t>Zkoušky tlakové, revize plynovodu</t>
  </si>
  <si>
    <t>1118890443</t>
  </si>
  <si>
    <t>VRN9</t>
  </si>
  <si>
    <t>Ostatní náklady</t>
  </si>
  <si>
    <t>68</t>
  </si>
  <si>
    <t>091003R01</t>
  </si>
  <si>
    <t>Odvoz a likvidace odpadu, odvoz na skládku nebo do technických služeb, skládkovné, poplatky</t>
  </si>
  <si>
    <t>-570816861</t>
  </si>
  <si>
    <t>D.1.4.</t>
  </si>
  <si>
    <t>Vytápění, plynovod</t>
  </si>
  <si>
    <t>Rekonstrukce vytápění, Bytový dům, Křižíkova č.p. 405, Benešov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</si>
</sst>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1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7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4" fontId="19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28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4" fontId="1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center"/>
    </xf>
    <xf numFmtId="166" fontId="18" fillId="0" borderId="15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30" fillId="0" borderId="3" xfId="0" applyFont="1" applyBorder="1" applyAlignment="1" applyProtection="1">
      <alignment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center" vertical="center"/>
    </xf>
    <xf numFmtId="166" fontId="18" fillId="0" borderId="20" xfId="0" applyNumberFormat="1" applyFont="1" applyBorder="1" applyAlignment="1" applyProtection="1">
      <alignment vertical="center"/>
    </xf>
    <xf numFmtId="166" fontId="18" fillId="0" borderId="21" xfId="0" applyNumberFormat="1" applyFont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14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1:74" s="1" customFormat="1" ht="36.950000000000003" customHeight="1">
      <c r="AR2" s="226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9" t="s">
        <v>6</v>
      </c>
      <c r="BT2" s="9" t="s">
        <v>7</v>
      </c>
    </row>
    <row r="3" spans="1:74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1:74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1:74" s="1" customFormat="1" ht="12" customHeight="1">
      <c r="B5" s="12"/>
      <c r="D5" s="15" t="s">
        <v>12</v>
      </c>
      <c r="K5" s="20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R5" s="12"/>
      <c r="BS5" s="9" t="s">
        <v>6</v>
      </c>
    </row>
    <row r="6" spans="1:74" s="1" customFormat="1" ht="36.950000000000003" customHeight="1">
      <c r="B6" s="12"/>
      <c r="D6" s="17" t="s">
        <v>13</v>
      </c>
      <c r="K6" s="208" t="s">
        <v>14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R6" s="12"/>
      <c r="BS6" s="9" t="s">
        <v>6</v>
      </c>
    </row>
    <row r="7" spans="1:74" s="1" customFormat="1" ht="12" customHeight="1">
      <c r="B7" s="12"/>
      <c r="D7" s="18" t="s">
        <v>15</v>
      </c>
      <c r="K7" s="16" t="s">
        <v>1</v>
      </c>
      <c r="AK7" s="18" t="s">
        <v>16</v>
      </c>
      <c r="AN7" s="16" t="s">
        <v>1</v>
      </c>
      <c r="AR7" s="12"/>
      <c r="BS7" s="9" t="s">
        <v>6</v>
      </c>
    </row>
    <row r="8" spans="1:74" s="1" customFormat="1" ht="12" customHeight="1">
      <c r="B8" s="12"/>
      <c r="D8" s="18" t="s">
        <v>17</v>
      </c>
      <c r="K8" s="16" t="s">
        <v>18</v>
      </c>
      <c r="AK8" s="18" t="s">
        <v>19</v>
      </c>
      <c r="AM8" s="81"/>
      <c r="AN8" s="82"/>
      <c r="AO8" s="81"/>
      <c r="AR8" s="12"/>
      <c r="BS8" s="9" t="s">
        <v>6</v>
      </c>
    </row>
    <row r="9" spans="1:74" s="1" customFormat="1" ht="14.45" customHeight="1">
      <c r="B9" s="12"/>
      <c r="AR9" s="12"/>
      <c r="BS9" s="9" t="s">
        <v>6</v>
      </c>
    </row>
    <row r="10" spans="1:74" s="1" customFormat="1" ht="12" customHeight="1">
      <c r="B10" s="12"/>
      <c r="D10" s="18" t="s">
        <v>20</v>
      </c>
      <c r="AK10" s="18" t="s">
        <v>21</v>
      </c>
      <c r="AN10" s="16" t="s">
        <v>1</v>
      </c>
      <c r="AR10" s="12"/>
      <c r="BS10" s="9" t="s">
        <v>6</v>
      </c>
    </row>
    <row r="11" spans="1:74" s="1" customFormat="1" ht="18.399999999999999" customHeight="1">
      <c r="B11" s="12"/>
      <c r="E11" s="16" t="s">
        <v>18</v>
      </c>
      <c r="AK11" s="18" t="s">
        <v>22</v>
      </c>
      <c r="AN11" s="16" t="s">
        <v>1</v>
      </c>
      <c r="AR11" s="12"/>
      <c r="BS11" s="9" t="s">
        <v>6</v>
      </c>
    </row>
    <row r="12" spans="1:74" s="1" customFormat="1" ht="6.95" customHeight="1">
      <c r="B12" s="12"/>
      <c r="AR12" s="12"/>
      <c r="BS12" s="9" t="s">
        <v>6</v>
      </c>
    </row>
    <row r="13" spans="1:74" s="1" customFormat="1" ht="12" customHeight="1">
      <c r="B13" s="12"/>
      <c r="D13" s="18" t="s">
        <v>23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K13" s="18" t="s">
        <v>21</v>
      </c>
      <c r="AM13" s="81"/>
      <c r="AN13" s="82" t="s">
        <v>1</v>
      </c>
      <c r="AO13" s="81"/>
      <c r="AR13" s="12"/>
      <c r="BS13" s="9" t="s">
        <v>6</v>
      </c>
    </row>
    <row r="14" spans="1:74" ht="12.75">
      <c r="B14" s="12"/>
      <c r="E14" s="16" t="s">
        <v>18</v>
      </c>
      <c r="AK14" s="18" t="s">
        <v>22</v>
      </c>
      <c r="AM14" s="81"/>
      <c r="AN14" s="82" t="s">
        <v>1</v>
      </c>
      <c r="AO14" s="81"/>
      <c r="AR14" s="12"/>
      <c r="BS14" s="9" t="s">
        <v>6</v>
      </c>
    </row>
    <row r="15" spans="1:74" s="1" customFormat="1" ht="6.95" customHeight="1">
      <c r="B15" s="12"/>
      <c r="AR15" s="12"/>
      <c r="BS15" s="9" t="s">
        <v>3</v>
      </c>
    </row>
    <row r="16" spans="1:74" s="1" customFormat="1" ht="12" customHeight="1">
      <c r="B16" s="12"/>
      <c r="D16" s="18" t="s">
        <v>24</v>
      </c>
      <c r="AK16" s="18" t="s">
        <v>21</v>
      </c>
      <c r="AN16" s="16" t="s">
        <v>1</v>
      </c>
      <c r="AR16" s="12"/>
      <c r="BS16" s="9" t="s">
        <v>3</v>
      </c>
    </row>
    <row r="17" spans="1:71" s="1" customFormat="1" ht="18.399999999999999" customHeight="1">
      <c r="B17" s="12"/>
      <c r="E17" s="16" t="s">
        <v>18</v>
      </c>
      <c r="AK17" s="18" t="s">
        <v>22</v>
      </c>
      <c r="AN17" s="16" t="s">
        <v>1</v>
      </c>
      <c r="AR17" s="12"/>
      <c r="BS17" s="9" t="s">
        <v>25</v>
      </c>
    </row>
    <row r="18" spans="1:71" s="1" customFormat="1" ht="6.95" customHeight="1">
      <c r="B18" s="12"/>
      <c r="AR18" s="12"/>
      <c r="BS18" s="9" t="s">
        <v>6</v>
      </c>
    </row>
    <row r="19" spans="1:71" s="1" customFormat="1" ht="12" customHeight="1">
      <c r="B19" s="12"/>
      <c r="D19" s="18" t="s">
        <v>26</v>
      </c>
      <c r="AK19" s="18" t="s">
        <v>21</v>
      </c>
      <c r="AN19" s="16" t="s">
        <v>1</v>
      </c>
      <c r="AR19" s="12"/>
      <c r="BS19" s="9" t="s">
        <v>6</v>
      </c>
    </row>
    <row r="20" spans="1:71" s="1" customFormat="1" ht="18.399999999999999" customHeight="1">
      <c r="B20" s="12"/>
      <c r="E20" s="16" t="s">
        <v>18</v>
      </c>
      <c r="AK20" s="18" t="s">
        <v>22</v>
      </c>
      <c r="AN20" s="16" t="s">
        <v>1</v>
      </c>
      <c r="AR20" s="12"/>
      <c r="BS20" s="9" t="s">
        <v>25</v>
      </c>
    </row>
    <row r="21" spans="1:71" s="1" customFormat="1" ht="6.95" customHeight="1">
      <c r="B21" s="12"/>
      <c r="AR21" s="12"/>
    </row>
    <row r="22" spans="1:71" s="1" customFormat="1" ht="12" customHeight="1">
      <c r="B22" s="12"/>
      <c r="D22" s="18" t="s">
        <v>27</v>
      </c>
      <c r="AR22" s="12"/>
    </row>
    <row r="23" spans="1:71" s="1" customFormat="1" ht="16.5" customHeight="1">
      <c r="B23" s="12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2"/>
    </row>
    <row r="24" spans="1:71" s="1" customFormat="1" ht="6.95" customHeight="1">
      <c r="B24" s="12"/>
      <c r="AR24" s="12"/>
    </row>
    <row r="25" spans="1:71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71" s="2" customFormat="1" ht="25.9" customHeight="1">
      <c r="A26" s="20"/>
      <c r="B26" s="21"/>
      <c r="C26" s="20"/>
      <c r="D26" s="22" t="s">
        <v>28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0">
        <f>ROUND(AG94,2)</f>
        <v>0</v>
      </c>
      <c r="AL26" s="211"/>
      <c r="AM26" s="211"/>
      <c r="AN26" s="211"/>
      <c r="AO26" s="211"/>
      <c r="AP26" s="20"/>
      <c r="AQ26" s="20"/>
      <c r="AR26" s="21"/>
      <c r="BE26" s="20"/>
    </row>
    <row r="27" spans="1:71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71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2" t="s">
        <v>29</v>
      </c>
      <c r="M28" s="212"/>
      <c r="N28" s="212"/>
      <c r="O28" s="212"/>
      <c r="P28" s="212"/>
      <c r="Q28" s="20"/>
      <c r="R28" s="20"/>
      <c r="S28" s="20"/>
      <c r="T28" s="20"/>
      <c r="U28" s="20"/>
      <c r="V28" s="20"/>
      <c r="W28" s="212" t="s">
        <v>30</v>
      </c>
      <c r="X28" s="212"/>
      <c r="Y28" s="212"/>
      <c r="Z28" s="212"/>
      <c r="AA28" s="212"/>
      <c r="AB28" s="212"/>
      <c r="AC28" s="212"/>
      <c r="AD28" s="212"/>
      <c r="AE28" s="212"/>
      <c r="AF28" s="20"/>
      <c r="AG28" s="20"/>
      <c r="AH28" s="20"/>
      <c r="AI28" s="20"/>
      <c r="AJ28" s="20"/>
      <c r="AK28" s="212" t="s">
        <v>31</v>
      </c>
      <c r="AL28" s="212"/>
      <c r="AM28" s="212"/>
      <c r="AN28" s="212"/>
      <c r="AO28" s="212"/>
      <c r="AP28" s="20"/>
      <c r="AQ28" s="20"/>
      <c r="AR28" s="21"/>
      <c r="BE28" s="20"/>
    </row>
    <row r="29" spans="1:71" s="3" customFormat="1" ht="14.45" customHeight="1">
      <c r="B29" s="24"/>
      <c r="D29" s="18" t="s">
        <v>32</v>
      </c>
      <c r="F29" s="18" t="s">
        <v>33</v>
      </c>
      <c r="L29" s="215">
        <v>0.21</v>
      </c>
      <c r="M29" s="214"/>
      <c r="N29" s="214"/>
      <c r="O29" s="214"/>
      <c r="P29" s="214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 2)</f>
        <v>0</v>
      </c>
      <c r="AL29" s="214"/>
      <c r="AM29" s="214"/>
      <c r="AN29" s="214"/>
      <c r="AO29" s="214"/>
      <c r="AR29" s="24"/>
    </row>
    <row r="30" spans="1:71" s="3" customFormat="1" ht="14.45" customHeight="1">
      <c r="B30" s="24"/>
      <c r="F30" s="18" t="s">
        <v>34</v>
      </c>
      <c r="L30" s="215">
        <v>0.15</v>
      </c>
      <c r="M30" s="214"/>
      <c r="N30" s="214"/>
      <c r="O30" s="214"/>
      <c r="P30" s="214"/>
      <c r="W30" s="213">
        <f>AK26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ROUND(L30*W30, 2)</f>
        <v>0</v>
      </c>
      <c r="AL30" s="214"/>
      <c r="AM30" s="214"/>
      <c r="AN30" s="214"/>
      <c r="AO30" s="214"/>
      <c r="AR30" s="24"/>
    </row>
    <row r="31" spans="1:71" s="3" customFormat="1" ht="14.45" hidden="1" customHeight="1">
      <c r="B31" s="24"/>
      <c r="F31" s="18" t="s">
        <v>35</v>
      </c>
      <c r="L31" s="215">
        <v>0.21</v>
      </c>
      <c r="M31" s="214"/>
      <c r="N31" s="214"/>
      <c r="O31" s="214"/>
      <c r="P31" s="214"/>
      <c r="W31" s="213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24"/>
    </row>
    <row r="32" spans="1:71" s="3" customFormat="1" ht="14.45" hidden="1" customHeight="1">
      <c r="B32" s="24"/>
      <c r="F32" s="18" t="s">
        <v>36</v>
      </c>
      <c r="L32" s="215">
        <v>0.15</v>
      </c>
      <c r="M32" s="214"/>
      <c r="N32" s="214"/>
      <c r="O32" s="214"/>
      <c r="P32" s="214"/>
      <c r="W32" s="213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24"/>
    </row>
    <row r="33" spans="1:57" s="3" customFormat="1" ht="14.45" hidden="1" customHeight="1">
      <c r="B33" s="24"/>
      <c r="F33" s="18" t="s">
        <v>37</v>
      </c>
      <c r="L33" s="215">
        <v>0</v>
      </c>
      <c r="M33" s="214"/>
      <c r="N33" s="214"/>
      <c r="O33" s="214"/>
      <c r="P33" s="214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38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39</v>
      </c>
      <c r="U35" s="27"/>
      <c r="V35" s="27"/>
      <c r="W35" s="27"/>
      <c r="X35" s="216" t="s">
        <v>40</v>
      </c>
      <c r="Y35" s="217"/>
      <c r="Z35" s="217"/>
      <c r="AA35" s="217"/>
      <c r="AB35" s="217"/>
      <c r="AC35" s="27"/>
      <c r="AD35" s="27"/>
      <c r="AE35" s="27"/>
      <c r="AF35" s="27"/>
      <c r="AG35" s="27"/>
      <c r="AH35" s="27"/>
      <c r="AI35" s="27"/>
      <c r="AJ35" s="27"/>
      <c r="AK35" s="218">
        <f>SUM(AK26:AK33)</f>
        <v>0</v>
      </c>
      <c r="AL35" s="217"/>
      <c r="AM35" s="217"/>
      <c r="AN35" s="217"/>
      <c r="AO35" s="219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1:57" s="1" customFormat="1" ht="14.45" customHeight="1">
      <c r="B38" s="12"/>
      <c r="AR38" s="12"/>
    </row>
    <row r="39" spans="1:57" s="1" customFormat="1" ht="14.45" customHeight="1">
      <c r="B39" s="12"/>
      <c r="AR39" s="12"/>
    </row>
    <row r="40" spans="1:57" s="1" customFormat="1" ht="14.45" customHeight="1">
      <c r="B40" s="12"/>
      <c r="AR40" s="12"/>
    </row>
    <row r="41" spans="1:57" s="1" customFormat="1" ht="14.45" customHeight="1">
      <c r="B41" s="12"/>
      <c r="AR41" s="12"/>
    </row>
    <row r="42" spans="1:57" s="1" customFormat="1" ht="14.45" customHeight="1">
      <c r="B42" s="12"/>
      <c r="AR42" s="12"/>
    </row>
    <row r="43" spans="1:57" s="1" customFormat="1" ht="14.45" customHeight="1">
      <c r="B43" s="12"/>
      <c r="AR43" s="12"/>
    </row>
    <row r="44" spans="1:57" s="1" customFormat="1" ht="14.45" customHeight="1">
      <c r="B44" s="12"/>
      <c r="AR44" s="12"/>
    </row>
    <row r="45" spans="1:57" s="1" customFormat="1" ht="14.45" customHeight="1">
      <c r="B45" s="12"/>
      <c r="AR45" s="12"/>
    </row>
    <row r="46" spans="1:57" s="1" customFormat="1" ht="14.45" customHeight="1">
      <c r="B46" s="12"/>
      <c r="AR46" s="12"/>
    </row>
    <row r="47" spans="1:57" s="1" customFormat="1" ht="14.45" customHeight="1">
      <c r="B47" s="12"/>
      <c r="AR47" s="12"/>
    </row>
    <row r="48" spans="1:57" s="1" customFormat="1" ht="14.45" customHeight="1">
      <c r="B48" s="12"/>
      <c r="AR48" s="12"/>
    </row>
    <row r="49" spans="1:57" s="2" customFormat="1" ht="14.45" customHeight="1">
      <c r="B49" s="29"/>
      <c r="D49" s="30" t="s">
        <v>41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42</v>
      </c>
      <c r="AI49" s="31"/>
      <c r="AJ49" s="31"/>
      <c r="AK49" s="31"/>
      <c r="AL49" s="31"/>
      <c r="AM49" s="31"/>
      <c r="AN49" s="31"/>
      <c r="AO49" s="31"/>
      <c r="AR49" s="29"/>
    </row>
    <row r="50" spans="1:57">
      <c r="B50" s="12"/>
      <c r="AR50" s="12"/>
    </row>
    <row r="51" spans="1:57">
      <c r="B51" s="12"/>
      <c r="AR51" s="12"/>
    </row>
    <row r="52" spans="1:57">
      <c r="B52" s="12"/>
      <c r="AR52" s="12"/>
    </row>
    <row r="53" spans="1:57">
      <c r="B53" s="12"/>
      <c r="AR53" s="12"/>
    </row>
    <row r="54" spans="1:57">
      <c r="B54" s="12"/>
      <c r="AR54" s="12"/>
    </row>
    <row r="55" spans="1:57">
      <c r="B55" s="12"/>
      <c r="AR55" s="12"/>
    </row>
    <row r="56" spans="1:57">
      <c r="B56" s="12"/>
      <c r="AR56" s="12"/>
    </row>
    <row r="57" spans="1:57">
      <c r="B57" s="12"/>
      <c r="AR57" s="12"/>
    </row>
    <row r="58" spans="1:57">
      <c r="B58" s="12"/>
      <c r="AR58" s="12"/>
    </row>
    <row r="59" spans="1:57">
      <c r="B59" s="12"/>
      <c r="AR59" s="12"/>
    </row>
    <row r="60" spans="1:57" s="2" customFormat="1" ht="12.75">
      <c r="A60" s="20"/>
      <c r="B60" s="21"/>
      <c r="C60" s="20"/>
      <c r="D60" s="32" t="s">
        <v>43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44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43</v>
      </c>
      <c r="AI60" s="23"/>
      <c r="AJ60" s="23"/>
      <c r="AK60" s="23"/>
      <c r="AL60" s="23"/>
      <c r="AM60" s="32" t="s">
        <v>44</v>
      </c>
      <c r="AN60" s="23"/>
      <c r="AO60" s="23"/>
      <c r="AP60" s="20"/>
      <c r="AQ60" s="20"/>
      <c r="AR60" s="21"/>
      <c r="BE60" s="20"/>
    </row>
    <row r="61" spans="1:57">
      <c r="B61" s="12"/>
      <c r="AR61" s="12"/>
    </row>
    <row r="62" spans="1:57">
      <c r="B62" s="12"/>
      <c r="AR62" s="12"/>
    </row>
    <row r="63" spans="1:57">
      <c r="B63" s="12"/>
      <c r="AR63" s="12"/>
    </row>
    <row r="64" spans="1:57" s="2" customFormat="1" ht="12.75">
      <c r="A64" s="20"/>
      <c r="B64" s="21"/>
      <c r="C64" s="20"/>
      <c r="D64" s="30" t="s">
        <v>45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46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1:57">
      <c r="B65" s="12"/>
      <c r="AR65" s="12"/>
    </row>
    <row r="66" spans="1:57">
      <c r="B66" s="12"/>
      <c r="AR66" s="12"/>
    </row>
    <row r="67" spans="1:57">
      <c r="B67" s="12"/>
      <c r="AR67" s="12"/>
    </row>
    <row r="68" spans="1:57">
      <c r="B68" s="12"/>
      <c r="AR68" s="12"/>
    </row>
    <row r="69" spans="1:57">
      <c r="B69" s="12"/>
      <c r="AR69" s="12"/>
    </row>
    <row r="70" spans="1:57">
      <c r="B70" s="12"/>
      <c r="AR70" s="12"/>
    </row>
    <row r="71" spans="1:57">
      <c r="B71" s="12"/>
      <c r="AR71" s="12"/>
    </row>
    <row r="72" spans="1:57">
      <c r="B72" s="12"/>
      <c r="AR72" s="12"/>
    </row>
    <row r="73" spans="1:57">
      <c r="B73" s="12"/>
      <c r="AR73" s="12"/>
    </row>
    <row r="74" spans="1:57">
      <c r="B74" s="12"/>
      <c r="AR74" s="12"/>
    </row>
    <row r="75" spans="1:57" s="2" customFormat="1" ht="12.75">
      <c r="A75" s="20"/>
      <c r="B75" s="21"/>
      <c r="C75" s="20"/>
      <c r="D75" s="32" t="s">
        <v>43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44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43</v>
      </c>
      <c r="AI75" s="23"/>
      <c r="AJ75" s="23"/>
      <c r="AK75" s="23"/>
      <c r="AL75" s="23"/>
      <c r="AM75" s="32" t="s">
        <v>44</v>
      </c>
      <c r="AN75" s="23"/>
      <c r="AO75" s="23"/>
      <c r="AP75" s="20"/>
      <c r="AQ75" s="20"/>
      <c r="AR75" s="21"/>
      <c r="BE75" s="20"/>
    </row>
    <row r="76" spans="1:57" s="2" customFormat="1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91" s="2" customFormat="1" ht="6.95" customHeight="1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91" s="2" customFormat="1" ht="24.95" customHeight="1">
      <c r="A82" s="20"/>
      <c r="B82" s="21"/>
      <c r="C82" s="13" t="s">
        <v>47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91" s="2" customFormat="1" ht="6.9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1:91" s="4" customFormat="1" ht="12" customHeight="1">
      <c r="B84" s="38"/>
      <c r="C84" s="18" t="s">
        <v>12</v>
      </c>
      <c r="AR84" s="38"/>
    </row>
    <row r="85" spans="1:91" s="5" customFormat="1" ht="36.950000000000003" customHeight="1">
      <c r="B85" s="39"/>
      <c r="C85" s="40" t="s">
        <v>13</v>
      </c>
      <c r="L85" s="237" t="str">
        <f>K6</f>
        <v>Rekonstrukce vytápění BD Křižíkova 405, Benešov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39"/>
    </row>
    <row r="86" spans="1:91" s="2" customFormat="1" ht="6.9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91" s="2" customFormat="1" ht="12" customHeight="1">
      <c r="A87" s="20"/>
      <c r="B87" s="21"/>
      <c r="C87" s="18" t="s">
        <v>17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 xml:space="preserve"> 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19</v>
      </c>
      <c r="AJ87" s="20"/>
      <c r="AK87" s="20"/>
      <c r="AL87" s="20"/>
      <c r="AM87" s="239" t="str">
        <f>IF(AN8= "","",AN8)</f>
        <v/>
      </c>
      <c r="AN87" s="239"/>
      <c r="AO87" s="20"/>
      <c r="AP87" s="20"/>
      <c r="AQ87" s="20"/>
      <c r="AR87" s="21"/>
      <c r="BE87" s="20"/>
    </row>
    <row r="88" spans="1:91" s="2" customFormat="1" ht="6.9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91" s="2" customFormat="1" ht="15.2" customHeight="1">
      <c r="A89" s="20"/>
      <c r="B89" s="21"/>
      <c r="C89" s="18" t="s">
        <v>20</v>
      </c>
      <c r="D89" s="20"/>
      <c r="E89" s="20"/>
      <c r="F89" s="20"/>
      <c r="G89" s="20"/>
      <c r="H89" s="20"/>
      <c r="I89" s="20"/>
      <c r="J89" s="20"/>
      <c r="K89" s="20"/>
      <c r="L89" s="4" t="str">
        <f>IF(E11= "","",E11)</f>
        <v xml:space="preserve"> 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24</v>
      </c>
      <c r="AJ89" s="20"/>
      <c r="AK89" s="20"/>
      <c r="AL89" s="20"/>
      <c r="AM89" s="220" t="str">
        <f>IF(E17="","",E17)</f>
        <v xml:space="preserve"> </v>
      </c>
      <c r="AN89" s="221"/>
      <c r="AO89" s="221"/>
      <c r="AP89" s="221"/>
      <c r="AQ89" s="20"/>
      <c r="AR89" s="21"/>
      <c r="AS89" s="222" t="s">
        <v>48</v>
      </c>
      <c r="AT89" s="223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91" s="2" customFormat="1" ht="15.2" customHeight="1">
      <c r="A90" s="20"/>
      <c r="B90" s="21"/>
      <c r="C90" s="18" t="s">
        <v>23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26</v>
      </c>
      <c r="AJ90" s="20"/>
      <c r="AK90" s="20"/>
      <c r="AL90" s="20"/>
      <c r="AM90" s="220" t="str">
        <f>IF(E20="","",E20)</f>
        <v xml:space="preserve"> </v>
      </c>
      <c r="AN90" s="221"/>
      <c r="AO90" s="221"/>
      <c r="AP90" s="221"/>
      <c r="AQ90" s="20"/>
      <c r="AR90" s="21"/>
      <c r="AS90" s="224"/>
      <c r="AT90" s="225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91" s="2" customFormat="1" ht="10.9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24"/>
      <c r="AT91" s="225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91" s="2" customFormat="1" ht="29.25" customHeight="1">
      <c r="A92" s="20"/>
      <c r="B92" s="21"/>
      <c r="C92" s="229" t="s">
        <v>49</v>
      </c>
      <c r="D92" s="230"/>
      <c r="E92" s="230"/>
      <c r="F92" s="230"/>
      <c r="G92" s="230"/>
      <c r="H92" s="46"/>
      <c r="I92" s="231" t="s">
        <v>50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51</v>
      </c>
      <c r="AH92" s="230"/>
      <c r="AI92" s="230"/>
      <c r="AJ92" s="230"/>
      <c r="AK92" s="230"/>
      <c r="AL92" s="230"/>
      <c r="AM92" s="230"/>
      <c r="AN92" s="231" t="s">
        <v>52</v>
      </c>
      <c r="AO92" s="230"/>
      <c r="AP92" s="233"/>
      <c r="AQ92" s="47" t="s">
        <v>53</v>
      </c>
      <c r="AR92" s="21"/>
      <c r="AS92" s="48" t="s">
        <v>54</v>
      </c>
      <c r="AT92" s="49" t="s">
        <v>55</v>
      </c>
      <c r="AU92" s="49" t="s">
        <v>56</v>
      </c>
      <c r="AV92" s="49" t="s">
        <v>57</v>
      </c>
      <c r="AW92" s="49" t="s">
        <v>58</v>
      </c>
      <c r="AX92" s="49" t="s">
        <v>59</v>
      </c>
      <c r="AY92" s="49" t="s">
        <v>60</v>
      </c>
      <c r="AZ92" s="49" t="s">
        <v>61</v>
      </c>
      <c r="BA92" s="49" t="s">
        <v>62</v>
      </c>
      <c r="BB92" s="49" t="s">
        <v>63</v>
      </c>
      <c r="BC92" s="49" t="s">
        <v>64</v>
      </c>
      <c r="BD92" s="50" t="s">
        <v>65</v>
      </c>
      <c r="BE92" s="20"/>
    </row>
    <row r="93" spans="1:91" s="2" customFormat="1" ht="10.9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1:91" s="6" customFormat="1" ht="32.450000000000003" customHeight="1">
      <c r="B94" s="54"/>
      <c r="C94" s="55" t="s">
        <v>66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35">
        <f>ROUND(SUM(AG95:AM96),2)</f>
        <v>0</v>
      </c>
      <c r="AH94" s="235"/>
      <c r="AI94" s="235"/>
      <c r="AJ94" s="235"/>
      <c r="AK94" s="235"/>
      <c r="AL94" s="235"/>
      <c r="AM94" s="235"/>
      <c r="AN94" s="236"/>
      <c r="AO94" s="236"/>
      <c r="AP94" s="236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>
        <f>ROUND(AU95,5)</f>
        <v>221.89697000000001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67</v>
      </c>
      <c r="BT94" s="62" t="s">
        <v>68</v>
      </c>
      <c r="BU94" s="63" t="s">
        <v>69</v>
      </c>
      <c r="BV94" s="62" t="s">
        <v>70</v>
      </c>
      <c r="BW94" s="62" t="s">
        <v>4</v>
      </c>
      <c r="BX94" s="62" t="s">
        <v>71</v>
      </c>
      <c r="CL94" s="62" t="s">
        <v>1</v>
      </c>
    </row>
    <row r="95" spans="1:91" s="7" customFormat="1" ht="16.5" customHeight="1">
      <c r="A95" s="64" t="s">
        <v>72</v>
      </c>
      <c r="B95" s="65"/>
      <c r="C95" s="66"/>
      <c r="D95" s="227" t="s">
        <v>73</v>
      </c>
      <c r="E95" s="227"/>
      <c r="F95" s="227"/>
      <c r="G95" s="227"/>
      <c r="H95" s="227"/>
      <c r="I95" s="67"/>
      <c r="J95" s="227" t="s">
        <v>74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'SO 01 - Stavební úpravy'!J30</f>
        <v>0</v>
      </c>
      <c r="AH95" s="234"/>
      <c r="AI95" s="234"/>
      <c r="AJ95" s="234"/>
      <c r="AK95" s="234"/>
      <c r="AL95" s="234"/>
      <c r="AM95" s="234"/>
      <c r="AN95" s="228"/>
      <c r="AO95" s="234"/>
      <c r="AP95" s="234"/>
      <c r="AQ95" s="69" t="s">
        <v>75</v>
      </c>
      <c r="AR95" s="65"/>
      <c r="AS95" s="70">
        <v>0</v>
      </c>
      <c r="AT95" s="71">
        <f>ROUND(SUM(AV95:AW95),2)</f>
        <v>0</v>
      </c>
      <c r="AU95" s="72">
        <f>'SO 01 - Stavební úpravy'!P127</f>
        <v>221.89696600000002</v>
      </c>
      <c r="AV95" s="71">
        <f>'SO 01 - Stavební úpravy'!J33</f>
        <v>0</v>
      </c>
      <c r="AW95" s="71">
        <f>'SO 01 - Stavební úpravy'!J34</f>
        <v>0</v>
      </c>
      <c r="AX95" s="71">
        <f>'SO 01 - Stavební úpravy'!J35</f>
        <v>0</v>
      </c>
      <c r="AY95" s="71">
        <f>'SO 01 - Stavební úpravy'!J36</f>
        <v>0</v>
      </c>
      <c r="AZ95" s="71">
        <f>'SO 01 - Stavební úpravy'!F33</f>
        <v>0</v>
      </c>
      <c r="BA95" s="71">
        <f>'SO 01 - Stavební úpravy'!F34</f>
        <v>0</v>
      </c>
      <c r="BB95" s="71">
        <f>'SO 01 - Stavební úpravy'!F35</f>
        <v>0</v>
      </c>
      <c r="BC95" s="71">
        <f>'SO 01 - Stavební úpravy'!F36</f>
        <v>0</v>
      </c>
      <c r="BD95" s="73">
        <f>'SO 01 - Stavební úpravy'!F37</f>
        <v>0</v>
      </c>
      <c r="BT95" s="74" t="s">
        <v>76</v>
      </c>
      <c r="BV95" s="74" t="s">
        <v>70</v>
      </c>
      <c r="BW95" s="74" t="s">
        <v>77</v>
      </c>
      <c r="BX95" s="74" t="s">
        <v>4</v>
      </c>
      <c r="CL95" s="74" t="s">
        <v>1</v>
      </c>
      <c r="CM95" s="74" t="s">
        <v>76</v>
      </c>
    </row>
    <row r="96" spans="1:91" s="7" customFormat="1" ht="16.5" customHeight="1">
      <c r="A96" s="64"/>
      <c r="B96" s="65"/>
      <c r="C96" s="66"/>
      <c r="D96" s="227" t="s">
        <v>610</v>
      </c>
      <c r="E96" s="227"/>
      <c r="F96" s="227"/>
      <c r="G96" s="227"/>
      <c r="H96" s="227"/>
      <c r="I96" s="67"/>
      <c r="J96" s="227" t="s">
        <v>611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'D.1.4. - Vytápění, plynovod'!J30</f>
        <v>0</v>
      </c>
      <c r="AH96" s="228"/>
      <c r="AI96" s="228"/>
      <c r="AJ96" s="228"/>
      <c r="AK96" s="228"/>
      <c r="AL96" s="228"/>
      <c r="AM96" s="228"/>
      <c r="AN96" s="68"/>
      <c r="AO96" s="67"/>
      <c r="AP96" s="67"/>
      <c r="AQ96" s="69"/>
      <c r="AR96" s="65"/>
      <c r="AS96" s="79"/>
      <c r="AT96" s="79"/>
      <c r="AU96" s="80"/>
      <c r="AV96" s="79"/>
      <c r="AW96" s="79"/>
      <c r="AX96" s="79"/>
      <c r="AY96" s="79"/>
      <c r="AZ96" s="79"/>
      <c r="BA96" s="79"/>
      <c r="BB96" s="79"/>
      <c r="BC96" s="79"/>
      <c r="BD96" s="79"/>
      <c r="BT96" s="74"/>
      <c r="BV96" s="74"/>
      <c r="BW96" s="74"/>
      <c r="BX96" s="74"/>
      <c r="CL96" s="74"/>
      <c r="CM96" s="74"/>
    </row>
    <row r="97" spans="1:57" s="2" customFormat="1" ht="30" customHeight="1">
      <c r="A97" s="20"/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s="2" customFormat="1" ht="6.95" customHeight="1">
      <c r="A98" s="20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21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</sheetData>
  <sheetProtection algorithmName="SHA-512" hashValue="woznjDVzEKRDNaqEgK8sbcfyxueYAUJDIL4BVErFo8zhe4i1ngStAwqXeXyH6T1un+OuUHp/KL5t66JlHC1ZgQ==" saltValue="1V7rElGjmFl9dTHbqXyujg==" spinCount="100000" sheet="1" objects="1" scenarios="1"/>
  <mergeCells count="43">
    <mergeCell ref="AR2:BE2"/>
    <mergeCell ref="D96:H96"/>
    <mergeCell ref="J96:AF96"/>
    <mergeCell ref="AG96:AM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tavební úpravy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abSelected="1" topLeftCell="A131" workbookViewId="0"/>
  </sheetViews>
  <sheetFormatPr defaultRowHeight="11.25"/>
  <cols>
    <col min="1" max="1" width="8.33203125" style="75" customWidth="1"/>
    <col min="2" max="2" width="1.1640625" style="75" customWidth="1"/>
    <col min="3" max="3" width="4.1640625" style="75" customWidth="1"/>
    <col min="4" max="4" width="4.33203125" style="75" customWidth="1"/>
    <col min="5" max="5" width="17.1640625" style="75" customWidth="1"/>
    <col min="6" max="6" width="50.83203125" style="75" customWidth="1"/>
    <col min="7" max="7" width="7.5" style="75" customWidth="1"/>
    <col min="8" max="8" width="14" style="75" customWidth="1"/>
    <col min="9" max="9" width="15.83203125" style="75" customWidth="1"/>
    <col min="10" max="10" width="22.33203125" style="75" customWidth="1"/>
    <col min="11" max="11" width="22.33203125" style="75" hidden="1" customWidth="1"/>
    <col min="12" max="12" width="9.33203125" style="75" customWidth="1"/>
    <col min="13" max="13" width="10.83203125" style="75" hidden="1" customWidth="1"/>
    <col min="14" max="14" width="9.33203125" style="75" hidden="1"/>
    <col min="15" max="20" width="14.1640625" style="75" hidden="1" customWidth="1"/>
    <col min="21" max="21" width="16.33203125" style="75" hidden="1" customWidth="1"/>
    <col min="22" max="22" width="12.33203125" style="75" customWidth="1"/>
    <col min="23" max="23" width="16.33203125" style="75" customWidth="1"/>
    <col min="24" max="24" width="12.33203125" style="75" customWidth="1"/>
    <col min="25" max="25" width="15" style="75" customWidth="1"/>
    <col min="26" max="26" width="11" style="75" customWidth="1"/>
    <col min="27" max="27" width="15" style="75" customWidth="1"/>
    <col min="28" max="28" width="16.33203125" style="75" customWidth="1"/>
    <col min="29" max="29" width="11" style="75" customWidth="1"/>
    <col min="30" max="30" width="15" style="75" customWidth="1"/>
    <col min="31" max="31" width="16.33203125" style="75" customWidth="1"/>
    <col min="32" max="43" width="9.33203125" style="75"/>
    <col min="44" max="65" width="9.33203125" style="75" hidden="1"/>
    <col min="66" max="16384" width="9.33203125" style="75"/>
  </cols>
  <sheetData>
    <row r="2" spans="1:46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86" t="s">
        <v>77</v>
      </c>
    </row>
    <row r="3" spans="1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AT3" s="86" t="s">
        <v>76</v>
      </c>
    </row>
    <row r="4" spans="1:46" ht="24.95" customHeight="1">
      <c r="B4" s="89"/>
      <c r="D4" s="90" t="s">
        <v>78</v>
      </c>
      <c r="L4" s="89"/>
      <c r="M4" s="91" t="s">
        <v>10</v>
      </c>
      <c r="AT4" s="86" t="s">
        <v>3</v>
      </c>
    </row>
    <row r="5" spans="1:46" ht="6.95" customHeight="1">
      <c r="B5" s="89"/>
      <c r="L5" s="89"/>
    </row>
    <row r="6" spans="1:46" ht="12" customHeight="1">
      <c r="B6" s="89"/>
      <c r="D6" s="92" t="s">
        <v>13</v>
      </c>
      <c r="L6" s="89"/>
    </row>
    <row r="7" spans="1:46" ht="16.5" customHeight="1">
      <c r="B7" s="89"/>
      <c r="E7" s="242" t="str">
        <f>'Rekapitulace stavby'!K6</f>
        <v>Rekonstrukce vytápění BD Křižíkova 405, Benešov</v>
      </c>
      <c r="F7" s="243"/>
      <c r="G7" s="243"/>
      <c r="H7" s="243"/>
      <c r="L7" s="89"/>
    </row>
    <row r="8" spans="1:46" s="96" customFormat="1" ht="12" customHeight="1">
      <c r="A8" s="93"/>
      <c r="B8" s="94"/>
      <c r="C8" s="93"/>
      <c r="D8" s="92" t="s">
        <v>79</v>
      </c>
      <c r="E8" s="93"/>
      <c r="F8" s="93"/>
      <c r="G8" s="93"/>
      <c r="H8" s="93"/>
      <c r="I8" s="93"/>
      <c r="J8" s="93"/>
      <c r="K8" s="93"/>
      <c r="L8" s="95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6" s="96" customFormat="1" ht="16.5" customHeight="1">
      <c r="A9" s="93"/>
      <c r="B9" s="94"/>
      <c r="C9" s="93"/>
      <c r="D9" s="93"/>
      <c r="E9" s="240" t="s">
        <v>80</v>
      </c>
      <c r="F9" s="241"/>
      <c r="G9" s="241"/>
      <c r="H9" s="241"/>
      <c r="I9" s="93"/>
      <c r="J9" s="93"/>
      <c r="K9" s="93"/>
      <c r="L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6" s="96" customFormat="1">
      <c r="A10" s="93"/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5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6" s="96" customFormat="1" ht="12" customHeight="1">
      <c r="A11" s="93"/>
      <c r="B11" s="94"/>
      <c r="C11" s="93"/>
      <c r="D11" s="92" t="s">
        <v>15</v>
      </c>
      <c r="E11" s="93"/>
      <c r="F11" s="97" t="s">
        <v>1</v>
      </c>
      <c r="G11" s="93"/>
      <c r="H11" s="93"/>
      <c r="I11" s="92" t="s">
        <v>16</v>
      </c>
      <c r="J11" s="97" t="s">
        <v>1</v>
      </c>
      <c r="K11" s="93"/>
      <c r="L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46" s="96" customFormat="1" ht="12" customHeight="1">
      <c r="A12" s="93"/>
      <c r="B12" s="94"/>
      <c r="C12" s="93"/>
      <c r="D12" s="92" t="s">
        <v>17</v>
      </c>
      <c r="E12" s="93"/>
      <c r="F12" s="97" t="s">
        <v>18</v>
      </c>
      <c r="G12" s="93"/>
      <c r="H12" s="93"/>
      <c r="I12" s="92" t="s">
        <v>19</v>
      </c>
      <c r="J12" s="83"/>
      <c r="K12" s="93"/>
      <c r="L12" s="95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46" s="96" customFormat="1" ht="10.9" customHeight="1">
      <c r="A13" s="93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46" s="96" customFormat="1" ht="12" customHeight="1">
      <c r="A14" s="93"/>
      <c r="B14" s="94"/>
      <c r="C14" s="93"/>
      <c r="D14" s="92" t="s">
        <v>20</v>
      </c>
      <c r="E14" s="93"/>
      <c r="F14" s="93"/>
      <c r="G14" s="93"/>
      <c r="H14" s="93"/>
      <c r="I14" s="92" t="s">
        <v>21</v>
      </c>
      <c r="J14" s="97" t="str">
        <f>IF('Rekapitulace stavby'!AN10="","",'Rekapitulace stavby'!AN10)</f>
        <v/>
      </c>
      <c r="K14" s="93"/>
      <c r="L14" s="9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46" s="96" customFormat="1" ht="18" customHeight="1">
      <c r="A15" s="93"/>
      <c r="B15" s="94"/>
      <c r="C15" s="93"/>
      <c r="D15" s="93"/>
      <c r="E15" s="97" t="str">
        <f>IF('Rekapitulace stavby'!E11="","",'Rekapitulace stavby'!E11)</f>
        <v xml:space="preserve"> </v>
      </c>
      <c r="F15" s="93"/>
      <c r="G15" s="93"/>
      <c r="H15" s="93"/>
      <c r="I15" s="92" t="s">
        <v>22</v>
      </c>
      <c r="J15" s="97" t="str">
        <f>IF('Rekapitulace stavby'!AN11="","",'Rekapitulace stavby'!AN11)</f>
        <v/>
      </c>
      <c r="K15" s="93"/>
      <c r="L15" s="9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46" s="96" customFormat="1" ht="6.95" customHeight="1">
      <c r="A16" s="93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5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6" customFormat="1" ht="12" customHeight="1">
      <c r="A17" s="93"/>
      <c r="B17" s="94"/>
      <c r="C17" s="93"/>
      <c r="D17" s="92" t="s">
        <v>23</v>
      </c>
      <c r="E17" s="93"/>
      <c r="F17" s="84"/>
      <c r="G17" s="84"/>
      <c r="H17" s="84"/>
      <c r="I17" s="92" t="s">
        <v>21</v>
      </c>
      <c r="J17" s="82" t="str">
        <f>'Rekapitulace stavby'!AN13</f>
        <v/>
      </c>
      <c r="K17" s="93"/>
      <c r="L17" s="95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6" customFormat="1" ht="18" customHeight="1">
      <c r="A18" s="93"/>
      <c r="B18" s="94"/>
      <c r="C18" s="93"/>
      <c r="D18" s="93"/>
      <c r="E18" s="246" t="str">
        <f>'Rekapitulace stavby'!E14</f>
        <v xml:space="preserve"> </v>
      </c>
      <c r="F18" s="246"/>
      <c r="G18" s="246"/>
      <c r="H18" s="246"/>
      <c r="I18" s="92" t="s">
        <v>22</v>
      </c>
      <c r="J18" s="82" t="str">
        <f>'Rekapitulace stavby'!AN14</f>
        <v/>
      </c>
      <c r="K18" s="93"/>
      <c r="L18" s="9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6" customFormat="1" ht="6.95" customHeight="1">
      <c r="A19" s="93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5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6" customFormat="1" ht="12" customHeight="1">
      <c r="A20" s="93"/>
      <c r="B20" s="94"/>
      <c r="C20" s="93"/>
      <c r="D20" s="92" t="s">
        <v>24</v>
      </c>
      <c r="E20" s="93"/>
      <c r="F20" s="93"/>
      <c r="G20" s="93"/>
      <c r="H20" s="93"/>
      <c r="I20" s="92" t="s">
        <v>21</v>
      </c>
      <c r="J20" s="97" t="str">
        <f>IF('Rekapitulace stavby'!AN16="","",'Rekapitulace stavby'!AN16)</f>
        <v/>
      </c>
      <c r="K20" s="93"/>
      <c r="L20" s="95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6" customFormat="1" ht="18" customHeight="1">
      <c r="A21" s="93"/>
      <c r="B21" s="94"/>
      <c r="C21" s="93"/>
      <c r="D21" s="93"/>
      <c r="E21" s="97" t="str">
        <f>IF('Rekapitulace stavby'!E17="","",'Rekapitulace stavby'!E17)</f>
        <v xml:space="preserve"> </v>
      </c>
      <c r="F21" s="93"/>
      <c r="G21" s="93"/>
      <c r="H21" s="93"/>
      <c r="I21" s="92" t="s">
        <v>22</v>
      </c>
      <c r="J21" s="97" t="str">
        <f>IF('Rekapitulace stavby'!AN17="","",'Rekapitulace stavby'!AN17)</f>
        <v/>
      </c>
      <c r="K21" s="93"/>
      <c r="L21" s="95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6" customFormat="1" ht="6.95" customHeight="1">
      <c r="A22" s="93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5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6" customFormat="1" ht="12" customHeight="1">
      <c r="A23" s="93"/>
      <c r="B23" s="94"/>
      <c r="C23" s="93"/>
      <c r="D23" s="92" t="s">
        <v>26</v>
      </c>
      <c r="E23" s="93"/>
      <c r="F23" s="93"/>
      <c r="G23" s="93"/>
      <c r="H23" s="93"/>
      <c r="I23" s="92" t="s">
        <v>21</v>
      </c>
      <c r="J23" s="97" t="str">
        <f>IF('Rekapitulace stavby'!AN19="","",'Rekapitulace stavby'!AN19)</f>
        <v/>
      </c>
      <c r="K23" s="93"/>
      <c r="L23" s="95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6" customFormat="1" ht="18" customHeight="1">
      <c r="A24" s="93"/>
      <c r="B24" s="94"/>
      <c r="C24" s="93"/>
      <c r="D24" s="93"/>
      <c r="E24" s="97" t="str">
        <f>IF('Rekapitulace stavby'!E20="","",'Rekapitulace stavby'!E20)</f>
        <v xml:space="preserve"> </v>
      </c>
      <c r="F24" s="93"/>
      <c r="G24" s="93"/>
      <c r="H24" s="93"/>
      <c r="I24" s="92" t="s">
        <v>22</v>
      </c>
      <c r="J24" s="97" t="str">
        <f>IF('Rekapitulace stavby'!AN20="","",'Rekapitulace stavby'!AN20)</f>
        <v/>
      </c>
      <c r="K24" s="93"/>
      <c r="L24" s="95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6" customFormat="1" ht="6.95" customHeight="1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6" customFormat="1" ht="12" customHeight="1">
      <c r="A26" s="93"/>
      <c r="B26" s="94"/>
      <c r="C26" s="93"/>
      <c r="D26" s="92" t="s">
        <v>27</v>
      </c>
      <c r="E26" s="93"/>
      <c r="F26" s="93"/>
      <c r="G26" s="93"/>
      <c r="H26" s="93"/>
      <c r="I26" s="93"/>
      <c r="J26" s="93"/>
      <c r="K26" s="93"/>
      <c r="L26" s="95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02" customFormat="1" ht="16.5" customHeight="1">
      <c r="A27" s="99"/>
      <c r="B27" s="100"/>
      <c r="C27" s="99"/>
      <c r="D27" s="99"/>
      <c r="E27" s="247" t="s">
        <v>1</v>
      </c>
      <c r="F27" s="247"/>
      <c r="G27" s="247"/>
      <c r="H27" s="24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6" customFormat="1" ht="6.95" customHeight="1">
      <c r="A28" s="93"/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5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6" customFormat="1" ht="6.95" customHeight="1">
      <c r="A29" s="93"/>
      <c r="B29" s="94"/>
      <c r="C29" s="93"/>
      <c r="D29" s="103"/>
      <c r="E29" s="103"/>
      <c r="F29" s="103"/>
      <c r="G29" s="103"/>
      <c r="H29" s="103"/>
      <c r="I29" s="103"/>
      <c r="J29" s="103"/>
      <c r="K29" s="10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6" customFormat="1" ht="25.35" customHeight="1">
      <c r="A30" s="93"/>
      <c r="B30" s="94"/>
      <c r="C30" s="93"/>
      <c r="D30" s="104" t="s">
        <v>28</v>
      </c>
      <c r="E30" s="93"/>
      <c r="F30" s="93"/>
      <c r="G30" s="93"/>
      <c r="H30" s="93"/>
      <c r="I30" s="93"/>
      <c r="J30" s="105">
        <f>ROUND(J127, 2)</f>
        <v>0</v>
      </c>
      <c r="K30" s="93"/>
      <c r="L30" s="95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6" customFormat="1" ht="6.95" customHeight="1">
      <c r="A31" s="93"/>
      <c r="B31" s="94"/>
      <c r="C31" s="93"/>
      <c r="D31" s="103"/>
      <c r="E31" s="103"/>
      <c r="F31" s="103"/>
      <c r="G31" s="103"/>
      <c r="H31" s="103"/>
      <c r="I31" s="103"/>
      <c r="J31" s="103"/>
      <c r="K31" s="103"/>
      <c r="L31" s="95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6" customFormat="1" ht="14.45" customHeight="1">
      <c r="A32" s="93"/>
      <c r="B32" s="94"/>
      <c r="C32" s="93"/>
      <c r="D32" s="93"/>
      <c r="E32" s="93"/>
      <c r="F32" s="106" t="s">
        <v>30</v>
      </c>
      <c r="G32" s="93"/>
      <c r="H32" s="93"/>
      <c r="I32" s="106" t="s">
        <v>29</v>
      </c>
      <c r="J32" s="106" t="s">
        <v>31</v>
      </c>
      <c r="K32" s="93"/>
      <c r="L32" s="95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6" customFormat="1" ht="14.45" customHeight="1">
      <c r="A33" s="93"/>
      <c r="B33" s="94"/>
      <c r="C33" s="93"/>
      <c r="D33" s="107" t="s">
        <v>32</v>
      </c>
      <c r="E33" s="92" t="s">
        <v>33</v>
      </c>
      <c r="F33" s="108">
        <f>ROUND((SUM(BE127:BE188)),  2)</f>
        <v>0</v>
      </c>
      <c r="G33" s="93"/>
      <c r="H33" s="93"/>
      <c r="I33" s="109">
        <v>0.21</v>
      </c>
      <c r="J33" s="108">
        <f>ROUND(((SUM(BE127:BE188))*I33),  2)</f>
        <v>0</v>
      </c>
      <c r="K33" s="93"/>
      <c r="L33" s="95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6" customFormat="1" ht="14.45" customHeight="1">
      <c r="A34" s="93"/>
      <c r="B34" s="94"/>
      <c r="C34" s="93"/>
      <c r="D34" s="93"/>
      <c r="E34" s="92" t="s">
        <v>34</v>
      </c>
      <c r="F34" s="108">
        <f>ROUND((SUM(BF127:BF188)),  2)</f>
        <v>0</v>
      </c>
      <c r="G34" s="93"/>
      <c r="H34" s="93"/>
      <c r="I34" s="109">
        <v>0.15</v>
      </c>
      <c r="J34" s="108">
        <f>ROUND(((SUM(BF127:BF188))*I34),  2)</f>
        <v>0</v>
      </c>
      <c r="K34" s="93"/>
      <c r="L34" s="95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6" customFormat="1" ht="14.45" hidden="1" customHeight="1">
      <c r="A35" s="93"/>
      <c r="B35" s="94"/>
      <c r="C35" s="93"/>
      <c r="D35" s="93"/>
      <c r="E35" s="92" t="s">
        <v>35</v>
      </c>
      <c r="F35" s="108">
        <f>ROUND((SUM(BG127:BG188)),  2)</f>
        <v>0</v>
      </c>
      <c r="G35" s="93"/>
      <c r="H35" s="93"/>
      <c r="I35" s="109">
        <v>0.21</v>
      </c>
      <c r="J35" s="108">
        <f>0</f>
        <v>0</v>
      </c>
      <c r="K35" s="93"/>
      <c r="L35" s="9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6" customFormat="1" ht="14.45" hidden="1" customHeight="1">
      <c r="A36" s="93"/>
      <c r="B36" s="94"/>
      <c r="C36" s="93"/>
      <c r="D36" s="93"/>
      <c r="E36" s="92" t="s">
        <v>36</v>
      </c>
      <c r="F36" s="108">
        <f>ROUND((SUM(BH127:BH188)),  2)</f>
        <v>0</v>
      </c>
      <c r="G36" s="93"/>
      <c r="H36" s="93"/>
      <c r="I36" s="109">
        <v>0.15</v>
      </c>
      <c r="J36" s="108">
        <f>0</f>
        <v>0</v>
      </c>
      <c r="K36" s="93"/>
      <c r="L36" s="9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6" customFormat="1" ht="14.45" hidden="1" customHeight="1">
      <c r="A37" s="93"/>
      <c r="B37" s="94"/>
      <c r="C37" s="93"/>
      <c r="D37" s="93"/>
      <c r="E37" s="92" t="s">
        <v>37</v>
      </c>
      <c r="F37" s="108">
        <f>ROUND((SUM(BI127:BI188)),  2)</f>
        <v>0</v>
      </c>
      <c r="G37" s="93"/>
      <c r="H37" s="93"/>
      <c r="I37" s="109">
        <v>0</v>
      </c>
      <c r="J37" s="108">
        <f>0</f>
        <v>0</v>
      </c>
      <c r="K37" s="93"/>
      <c r="L37" s="95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6" customFormat="1" ht="6.95" customHeight="1">
      <c r="A38" s="93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5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6" customFormat="1" ht="25.35" customHeight="1">
      <c r="A39" s="93"/>
      <c r="B39" s="94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112"/>
      <c r="J39" s="115">
        <f>SUM(J30:J37)</f>
        <v>0</v>
      </c>
      <c r="K39" s="116"/>
      <c r="L39" s="95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6" customFormat="1" ht="14.45" customHeight="1">
      <c r="A40" s="93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4.45" customHeight="1">
      <c r="B41" s="89"/>
      <c r="L41" s="89"/>
    </row>
    <row r="42" spans="1:31" ht="14.45" customHeight="1">
      <c r="B42" s="89"/>
      <c r="L42" s="89"/>
    </row>
    <row r="43" spans="1:31" ht="14.45" customHeight="1">
      <c r="B43" s="89"/>
      <c r="L43" s="89"/>
    </row>
    <row r="44" spans="1:31" ht="14.45" customHeight="1">
      <c r="B44" s="89"/>
      <c r="L44" s="89"/>
    </row>
    <row r="45" spans="1:31" ht="14.45" customHeight="1">
      <c r="B45" s="89"/>
      <c r="L45" s="89"/>
    </row>
    <row r="46" spans="1:31" ht="14.45" customHeight="1">
      <c r="B46" s="89"/>
      <c r="L46" s="89"/>
    </row>
    <row r="47" spans="1:31" ht="14.45" customHeight="1">
      <c r="B47" s="89"/>
      <c r="L47" s="89"/>
    </row>
    <row r="48" spans="1:31" ht="14.45" customHeight="1">
      <c r="B48" s="89"/>
      <c r="L48" s="89"/>
    </row>
    <row r="49" spans="1:31" ht="14.45" customHeight="1">
      <c r="B49" s="89"/>
      <c r="L49" s="89"/>
    </row>
    <row r="50" spans="1:31" s="96" customFormat="1" ht="14.45" customHeight="1">
      <c r="B50" s="95"/>
      <c r="D50" s="117" t="s">
        <v>41</v>
      </c>
      <c r="E50" s="118"/>
      <c r="F50" s="118"/>
      <c r="G50" s="117" t="s">
        <v>42</v>
      </c>
      <c r="H50" s="118"/>
      <c r="I50" s="118"/>
      <c r="J50" s="118"/>
      <c r="K50" s="118"/>
      <c r="L50" s="95"/>
    </row>
    <row r="51" spans="1:31">
      <c r="B51" s="89"/>
      <c r="L51" s="89"/>
    </row>
    <row r="52" spans="1:31">
      <c r="B52" s="89"/>
      <c r="L52" s="89"/>
    </row>
    <row r="53" spans="1:31">
      <c r="B53" s="89"/>
      <c r="L53" s="89"/>
    </row>
    <row r="54" spans="1:31">
      <c r="B54" s="89"/>
      <c r="L54" s="89"/>
    </row>
    <row r="55" spans="1:31">
      <c r="B55" s="89"/>
      <c r="L55" s="89"/>
    </row>
    <row r="56" spans="1:31">
      <c r="B56" s="89"/>
      <c r="L56" s="89"/>
    </row>
    <row r="57" spans="1:31">
      <c r="B57" s="89"/>
      <c r="L57" s="89"/>
    </row>
    <row r="58" spans="1:31">
      <c r="B58" s="89"/>
      <c r="L58" s="89"/>
    </row>
    <row r="59" spans="1:31">
      <c r="B59" s="89"/>
      <c r="L59" s="89"/>
    </row>
    <row r="60" spans="1:31">
      <c r="B60" s="89"/>
      <c r="L60" s="89"/>
    </row>
    <row r="61" spans="1:31" s="96" customFormat="1" ht="12.75">
      <c r="A61" s="93"/>
      <c r="B61" s="94"/>
      <c r="C61" s="93"/>
      <c r="D61" s="119" t="s">
        <v>43</v>
      </c>
      <c r="E61" s="120"/>
      <c r="F61" s="121" t="s">
        <v>44</v>
      </c>
      <c r="G61" s="119" t="s">
        <v>43</v>
      </c>
      <c r="H61" s="120"/>
      <c r="I61" s="120"/>
      <c r="J61" s="122" t="s">
        <v>44</v>
      </c>
      <c r="K61" s="120"/>
      <c r="L61" s="95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>
      <c r="B62" s="89"/>
      <c r="L62" s="89"/>
    </row>
    <row r="63" spans="1:31">
      <c r="B63" s="89"/>
      <c r="L63" s="89"/>
    </row>
    <row r="64" spans="1:31">
      <c r="B64" s="89"/>
      <c r="L64" s="89"/>
    </row>
    <row r="65" spans="1:31" s="96" customFormat="1" ht="12.75">
      <c r="A65" s="93"/>
      <c r="B65" s="94"/>
      <c r="C65" s="93"/>
      <c r="D65" s="117" t="s">
        <v>45</v>
      </c>
      <c r="E65" s="123"/>
      <c r="F65" s="123"/>
      <c r="G65" s="117" t="s">
        <v>46</v>
      </c>
      <c r="H65" s="123"/>
      <c r="I65" s="123"/>
      <c r="J65" s="123"/>
      <c r="K65" s="123"/>
      <c r="L65" s="95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>
      <c r="B66" s="89"/>
      <c r="L66" s="89"/>
    </row>
    <row r="67" spans="1:31">
      <c r="B67" s="89"/>
      <c r="L67" s="89"/>
    </row>
    <row r="68" spans="1:31">
      <c r="B68" s="89"/>
      <c r="L68" s="89"/>
    </row>
    <row r="69" spans="1:31">
      <c r="B69" s="89"/>
      <c r="L69" s="89"/>
    </row>
    <row r="70" spans="1:31">
      <c r="B70" s="89"/>
      <c r="L70" s="89"/>
    </row>
    <row r="71" spans="1:31">
      <c r="B71" s="89"/>
      <c r="L71" s="89"/>
    </row>
    <row r="72" spans="1:31">
      <c r="B72" s="89"/>
      <c r="L72" s="89"/>
    </row>
    <row r="73" spans="1:31">
      <c r="B73" s="89"/>
      <c r="L73" s="89"/>
    </row>
    <row r="74" spans="1:31">
      <c r="B74" s="89"/>
      <c r="L74" s="89"/>
    </row>
    <row r="75" spans="1:31">
      <c r="B75" s="89"/>
      <c r="L75" s="89"/>
    </row>
    <row r="76" spans="1:31" s="96" customFormat="1" ht="12.75">
      <c r="A76" s="93"/>
      <c r="B76" s="94"/>
      <c r="C76" s="93"/>
      <c r="D76" s="119" t="s">
        <v>43</v>
      </c>
      <c r="E76" s="120"/>
      <c r="F76" s="121" t="s">
        <v>44</v>
      </c>
      <c r="G76" s="119" t="s">
        <v>43</v>
      </c>
      <c r="H76" s="120"/>
      <c r="I76" s="120"/>
      <c r="J76" s="122" t="s">
        <v>44</v>
      </c>
      <c r="K76" s="120"/>
      <c r="L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6" customFormat="1" ht="14.45" customHeight="1">
      <c r="A77" s="93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47" s="96" customFormat="1" ht="6.95" customHeight="1">
      <c r="A81" s="93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47" s="96" customFormat="1" ht="24.95" customHeight="1">
      <c r="A82" s="93"/>
      <c r="B82" s="94"/>
      <c r="C82" s="90" t="s">
        <v>81</v>
      </c>
      <c r="D82" s="93"/>
      <c r="E82" s="93"/>
      <c r="F82" s="93"/>
      <c r="G82" s="93"/>
      <c r="H82" s="93"/>
      <c r="I82" s="93"/>
      <c r="J82" s="93"/>
      <c r="K82" s="93"/>
      <c r="L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47" s="96" customFormat="1" ht="6.95" customHeight="1">
      <c r="A83" s="93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47" s="96" customFormat="1" ht="12" customHeight="1">
      <c r="A84" s="93"/>
      <c r="B84" s="94"/>
      <c r="C84" s="92" t="s">
        <v>13</v>
      </c>
      <c r="D84" s="93"/>
      <c r="E84" s="93"/>
      <c r="F84" s="93"/>
      <c r="G84" s="93"/>
      <c r="H84" s="93"/>
      <c r="I84" s="93"/>
      <c r="J84" s="93"/>
      <c r="K84" s="93"/>
      <c r="L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47" s="96" customFormat="1" ht="16.5" customHeight="1">
      <c r="A85" s="93"/>
      <c r="B85" s="94"/>
      <c r="C85" s="93"/>
      <c r="D85" s="93"/>
      <c r="E85" s="242" t="str">
        <f>E7</f>
        <v>Rekonstrukce vytápění BD Křižíkova 405, Benešov</v>
      </c>
      <c r="F85" s="243"/>
      <c r="G85" s="243"/>
      <c r="H85" s="243"/>
      <c r="I85" s="93"/>
      <c r="J85" s="93"/>
      <c r="K85" s="93"/>
      <c r="L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47" s="96" customFormat="1" ht="12" customHeight="1">
      <c r="A86" s="93"/>
      <c r="B86" s="94"/>
      <c r="C86" s="92" t="s">
        <v>79</v>
      </c>
      <c r="D86" s="93"/>
      <c r="E86" s="93"/>
      <c r="F86" s="93"/>
      <c r="G86" s="93"/>
      <c r="H86" s="93"/>
      <c r="I86" s="93"/>
      <c r="J86" s="93"/>
      <c r="K86" s="93"/>
      <c r="L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47" s="96" customFormat="1" ht="16.5" customHeight="1">
      <c r="A87" s="93"/>
      <c r="B87" s="94"/>
      <c r="C87" s="93"/>
      <c r="D87" s="93"/>
      <c r="E87" s="240" t="str">
        <f>E9</f>
        <v>SO 01 - Stavební úpravy</v>
      </c>
      <c r="F87" s="241"/>
      <c r="G87" s="241"/>
      <c r="H87" s="241"/>
      <c r="I87" s="93"/>
      <c r="J87" s="93"/>
      <c r="K87" s="93"/>
      <c r="L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47" s="96" customFormat="1" ht="6.95" customHeight="1">
      <c r="A88" s="93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47" s="96" customFormat="1" ht="12" customHeight="1">
      <c r="A89" s="93"/>
      <c r="B89" s="94"/>
      <c r="C89" s="92" t="s">
        <v>17</v>
      </c>
      <c r="D89" s="93"/>
      <c r="E89" s="93"/>
      <c r="F89" s="97" t="str">
        <f>F12</f>
        <v xml:space="preserve"> </v>
      </c>
      <c r="G89" s="93"/>
      <c r="H89" s="93"/>
      <c r="I89" s="92" t="s">
        <v>19</v>
      </c>
      <c r="J89" s="98" t="str">
        <f>IF(J12="","",J12)</f>
        <v/>
      </c>
      <c r="K89" s="93"/>
      <c r="L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47" s="96" customFormat="1" ht="6.95" customHeight="1">
      <c r="A90" s="93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47" s="96" customFormat="1" ht="15.2" customHeight="1">
      <c r="A91" s="93"/>
      <c r="B91" s="94"/>
      <c r="C91" s="92" t="s">
        <v>20</v>
      </c>
      <c r="D91" s="93"/>
      <c r="E91" s="93"/>
      <c r="F91" s="97" t="str">
        <f>E15</f>
        <v xml:space="preserve"> </v>
      </c>
      <c r="G91" s="93"/>
      <c r="H91" s="93"/>
      <c r="I91" s="92" t="s">
        <v>24</v>
      </c>
      <c r="J91" s="128" t="str">
        <f>E21</f>
        <v xml:space="preserve"> </v>
      </c>
      <c r="K91" s="93"/>
      <c r="L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47" s="96" customFormat="1" ht="15.2" customHeight="1">
      <c r="A92" s="93"/>
      <c r="B92" s="94"/>
      <c r="C92" s="92" t="s">
        <v>23</v>
      </c>
      <c r="D92" s="93"/>
      <c r="E92" s="93"/>
      <c r="F92" s="97" t="str">
        <f>IF(E18="","",E18)</f>
        <v xml:space="preserve"> </v>
      </c>
      <c r="G92" s="93"/>
      <c r="H92" s="93"/>
      <c r="I92" s="92" t="s">
        <v>26</v>
      </c>
      <c r="J92" s="128" t="str">
        <f>E24</f>
        <v xml:space="preserve"> </v>
      </c>
      <c r="K92" s="93"/>
      <c r="L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47" s="96" customFormat="1" ht="10.35" customHeight="1">
      <c r="A93" s="93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47" s="96" customFormat="1" ht="29.25" customHeight="1">
      <c r="A94" s="93"/>
      <c r="B94" s="94"/>
      <c r="C94" s="129" t="s">
        <v>82</v>
      </c>
      <c r="D94" s="110"/>
      <c r="E94" s="110"/>
      <c r="F94" s="110"/>
      <c r="G94" s="110"/>
      <c r="H94" s="110"/>
      <c r="I94" s="110"/>
      <c r="J94" s="130" t="s">
        <v>83</v>
      </c>
      <c r="K94" s="110"/>
      <c r="L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47" s="96" customFormat="1" ht="10.35" customHeight="1">
      <c r="A95" s="93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47" s="96" customFormat="1" ht="22.9" customHeight="1">
      <c r="A96" s="93"/>
      <c r="B96" s="94"/>
      <c r="C96" s="131" t="s">
        <v>84</v>
      </c>
      <c r="D96" s="93"/>
      <c r="E96" s="93"/>
      <c r="F96" s="93"/>
      <c r="G96" s="93"/>
      <c r="H96" s="93"/>
      <c r="I96" s="93"/>
      <c r="J96" s="105">
        <f>J127</f>
        <v>0</v>
      </c>
      <c r="K96" s="93"/>
      <c r="L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U96" s="86" t="s">
        <v>85</v>
      </c>
    </row>
    <row r="97" spans="1:31" s="132" customFormat="1" ht="24.95" customHeight="1">
      <c r="B97" s="133"/>
      <c r="D97" s="134" t="s">
        <v>86</v>
      </c>
      <c r="E97" s="135"/>
      <c r="F97" s="135"/>
      <c r="G97" s="135"/>
      <c r="H97" s="135"/>
      <c r="I97" s="135"/>
      <c r="J97" s="136">
        <f>J128</f>
        <v>0</v>
      </c>
      <c r="L97" s="133"/>
    </row>
    <row r="98" spans="1:31" s="137" customFormat="1" ht="19.899999999999999" customHeight="1">
      <c r="B98" s="138"/>
      <c r="D98" s="139" t="s">
        <v>87</v>
      </c>
      <c r="E98" s="140"/>
      <c r="F98" s="140"/>
      <c r="G98" s="140"/>
      <c r="H98" s="140"/>
      <c r="I98" s="140"/>
      <c r="J98" s="141">
        <f>J129</f>
        <v>0</v>
      </c>
      <c r="L98" s="138"/>
    </row>
    <row r="99" spans="1:31" s="137" customFormat="1" ht="19.899999999999999" customHeight="1">
      <c r="B99" s="138"/>
      <c r="D99" s="139" t="s">
        <v>88</v>
      </c>
      <c r="E99" s="140"/>
      <c r="F99" s="140"/>
      <c r="G99" s="140"/>
      <c r="H99" s="140"/>
      <c r="I99" s="140"/>
      <c r="J99" s="141">
        <f>J131</f>
        <v>0</v>
      </c>
      <c r="L99" s="138"/>
    </row>
    <row r="100" spans="1:31" s="137" customFormat="1" ht="19.899999999999999" customHeight="1">
      <c r="B100" s="138"/>
      <c r="D100" s="139" t="s">
        <v>89</v>
      </c>
      <c r="E100" s="140"/>
      <c r="F100" s="140"/>
      <c r="G100" s="140"/>
      <c r="H100" s="140"/>
      <c r="I100" s="140"/>
      <c r="J100" s="141">
        <f>J138</f>
        <v>0</v>
      </c>
      <c r="L100" s="138"/>
    </row>
    <row r="101" spans="1:31" s="137" customFormat="1" ht="19.899999999999999" customHeight="1">
      <c r="B101" s="138"/>
      <c r="D101" s="139" t="s">
        <v>90</v>
      </c>
      <c r="E101" s="140"/>
      <c r="F101" s="140"/>
      <c r="G101" s="140"/>
      <c r="H101" s="140"/>
      <c r="I101" s="140"/>
      <c r="J101" s="141">
        <f>J160</f>
        <v>0</v>
      </c>
      <c r="L101" s="138"/>
    </row>
    <row r="102" spans="1:31" s="132" customFormat="1" ht="24.95" customHeight="1">
      <c r="B102" s="133"/>
      <c r="D102" s="134" t="s">
        <v>91</v>
      </c>
      <c r="E102" s="135"/>
      <c r="F102" s="135"/>
      <c r="G102" s="135"/>
      <c r="H102" s="135"/>
      <c r="I102" s="135"/>
      <c r="J102" s="136">
        <f>J162</f>
        <v>0</v>
      </c>
      <c r="L102" s="133"/>
    </row>
    <row r="103" spans="1:31" s="137" customFormat="1" ht="19.899999999999999" customHeight="1">
      <c r="B103" s="138"/>
      <c r="D103" s="139" t="s">
        <v>92</v>
      </c>
      <c r="E103" s="140"/>
      <c r="F103" s="140"/>
      <c r="G103" s="140"/>
      <c r="H103" s="140"/>
      <c r="I103" s="140"/>
      <c r="J103" s="141">
        <f>J163</f>
        <v>0</v>
      </c>
      <c r="L103" s="138"/>
    </row>
    <row r="104" spans="1:31" s="137" customFormat="1" ht="19.899999999999999" customHeight="1">
      <c r="B104" s="138"/>
      <c r="D104" s="139" t="s">
        <v>93</v>
      </c>
      <c r="E104" s="140"/>
      <c r="F104" s="140"/>
      <c r="G104" s="140"/>
      <c r="H104" s="140"/>
      <c r="I104" s="140"/>
      <c r="J104" s="141">
        <f>J167</f>
        <v>0</v>
      </c>
      <c r="L104" s="138"/>
    </row>
    <row r="105" spans="1:31" s="137" customFormat="1" ht="19.899999999999999" customHeight="1">
      <c r="B105" s="138"/>
      <c r="D105" s="139" t="s">
        <v>94</v>
      </c>
      <c r="E105" s="140"/>
      <c r="F105" s="140"/>
      <c r="G105" s="140"/>
      <c r="H105" s="140"/>
      <c r="I105" s="140"/>
      <c r="J105" s="141">
        <f>J176</f>
        <v>0</v>
      </c>
      <c r="L105" s="138"/>
    </row>
    <row r="106" spans="1:31" s="137" customFormat="1" ht="19.899999999999999" customHeight="1">
      <c r="B106" s="138"/>
      <c r="D106" s="139" t="s">
        <v>95</v>
      </c>
      <c r="E106" s="140"/>
      <c r="F106" s="140"/>
      <c r="G106" s="140"/>
      <c r="H106" s="140"/>
      <c r="I106" s="140"/>
      <c r="J106" s="141">
        <f>J180</f>
        <v>0</v>
      </c>
      <c r="L106" s="138"/>
    </row>
    <row r="107" spans="1:31" s="132" customFormat="1" ht="24.95" customHeight="1">
      <c r="B107" s="133"/>
      <c r="D107" s="134" t="s">
        <v>96</v>
      </c>
      <c r="E107" s="135"/>
      <c r="F107" s="135"/>
      <c r="G107" s="135"/>
      <c r="H107" s="135"/>
      <c r="I107" s="135"/>
      <c r="J107" s="136">
        <f>J184</f>
        <v>0</v>
      </c>
      <c r="L107" s="133"/>
    </row>
    <row r="108" spans="1:31" s="96" customFormat="1" ht="21.75" customHeight="1">
      <c r="A108" s="93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5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s="96" customFormat="1" ht="6.95" customHeight="1">
      <c r="A109" s="93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95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3" spans="1:63" s="96" customFormat="1" ht="6.95" customHeight="1">
      <c r="A113" s="93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95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63" s="96" customFormat="1" ht="24.95" customHeight="1">
      <c r="A114" s="93"/>
      <c r="B114" s="94"/>
      <c r="C114" s="90" t="s">
        <v>97</v>
      </c>
      <c r="D114" s="93"/>
      <c r="E114" s="93"/>
      <c r="F114" s="93"/>
      <c r="G114" s="93"/>
      <c r="H114" s="93"/>
      <c r="I114" s="93"/>
      <c r="J114" s="93"/>
      <c r="K114" s="93"/>
      <c r="L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63" s="96" customFormat="1" ht="6.95" customHeight="1">
      <c r="A115" s="93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63" s="96" customFormat="1" ht="12" customHeight="1">
      <c r="A116" s="93"/>
      <c r="B116" s="94"/>
      <c r="C116" s="92" t="s">
        <v>13</v>
      </c>
      <c r="D116" s="93"/>
      <c r="E116" s="93"/>
      <c r="F116" s="93"/>
      <c r="G116" s="93"/>
      <c r="H116" s="93"/>
      <c r="I116" s="93"/>
      <c r="J116" s="93"/>
      <c r="K116" s="93"/>
      <c r="L116" s="95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63" s="96" customFormat="1" ht="16.5" customHeight="1">
      <c r="A117" s="93"/>
      <c r="B117" s="94"/>
      <c r="C117" s="93"/>
      <c r="D117" s="93"/>
      <c r="E117" s="242" t="str">
        <f>E7</f>
        <v>Rekonstrukce vytápění BD Křižíkova 405, Benešov</v>
      </c>
      <c r="F117" s="243"/>
      <c r="G117" s="243"/>
      <c r="H117" s="243"/>
      <c r="I117" s="93"/>
      <c r="J117" s="93"/>
      <c r="K117" s="93"/>
      <c r="L117" s="95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63" s="96" customFormat="1" ht="12" customHeight="1">
      <c r="A118" s="93"/>
      <c r="B118" s="94"/>
      <c r="C118" s="92" t="s">
        <v>79</v>
      </c>
      <c r="D118" s="93"/>
      <c r="E118" s="93"/>
      <c r="F118" s="93"/>
      <c r="G118" s="93"/>
      <c r="H118" s="93"/>
      <c r="I118" s="93"/>
      <c r="J118" s="93"/>
      <c r="K118" s="93"/>
      <c r="L118" s="95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63" s="96" customFormat="1" ht="16.5" customHeight="1">
      <c r="A119" s="93"/>
      <c r="B119" s="94"/>
      <c r="C119" s="93"/>
      <c r="D119" s="93"/>
      <c r="E119" s="240" t="str">
        <f>E9</f>
        <v>SO 01 - Stavební úpravy</v>
      </c>
      <c r="F119" s="241"/>
      <c r="G119" s="241"/>
      <c r="H119" s="241"/>
      <c r="I119" s="93"/>
      <c r="J119" s="93"/>
      <c r="K119" s="93"/>
      <c r="L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63" s="96" customFormat="1" ht="6.95" customHeight="1">
      <c r="A120" s="93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63" s="96" customFormat="1" ht="12" customHeight="1">
      <c r="A121" s="93"/>
      <c r="B121" s="94"/>
      <c r="C121" s="92" t="s">
        <v>17</v>
      </c>
      <c r="D121" s="93"/>
      <c r="E121" s="93"/>
      <c r="F121" s="97" t="str">
        <f>F12</f>
        <v xml:space="preserve"> </v>
      </c>
      <c r="G121" s="93"/>
      <c r="H121" s="93"/>
      <c r="I121" s="92" t="s">
        <v>19</v>
      </c>
      <c r="J121" s="98" t="str">
        <f>IF(J12="","",J12)</f>
        <v/>
      </c>
      <c r="K121" s="93"/>
      <c r="L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63" s="96" customFormat="1" ht="6.95" customHeight="1">
      <c r="A122" s="93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63" s="96" customFormat="1" ht="15.2" customHeight="1">
      <c r="A123" s="93"/>
      <c r="B123" s="94"/>
      <c r="C123" s="92" t="s">
        <v>20</v>
      </c>
      <c r="D123" s="93"/>
      <c r="E123" s="93"/>
      <c r="F123" s="97" t="str">
        <f>E15</f>
        <v xml:space="preserve"> </v>
      </c>
      <c r="G123" s="93"/>
      <c r="H123" s="93"/>
      <c r="I123" s="92" t="s">
        <v>24</v>
      </c>
      <c r="J123" s="128" t="str">
        <f>E21</f>
        <v xml:space="preserve"> </v>
      </c>
      <c r="K123" s="93"/>
      <c r="L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63" s="96" customFormat="1" ht="15.2" customHeight="1">
      <c r="A124" s="93"/>
      <c r="B124" s="94"/>
      <c r="C124" s="92" t="s">
        <v>23</v>
      </c>
      <c r="D124" s="93"/>
      <c r="E124" s="93"/>
      <c r="F124" s="97" t="str">
        <f>IF(E18="","",E18)</f>
        <v xml:space="preserve"> </v>
      </c>
      <c r="G124" s="93"/>
      <c r="H124" s="93"/>
      <c r="I124" s="92" t="s">
        <v>26</v>
      </c>
      <c r="J124" s="128" t="str">
        <f>E24</f>
        <v xml:space="preserve"> </v>
      </c>
      <c r="K124" s="93"/>
      <c r="L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63" s="96" customFormat="1" ht="10.35" customHeight="1">
      <c r="A125" s="93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63" s="152" customFormat="1" ht="29.25" customHeight="1">
      <c r="A126" s="142"/>
      <c r="B126" s="143"/>
      <c r="C126" s="144" t="s">
        <v>98</v>
      </c>
      <c r="D126" s="145" t="s">
        <v>53</v>
      </c>
      <c r="E126" s="145" t="s">
        <v>49</v>
      </c>
      <c r="F126" s="145" t="s">
        <v>50</v>
      </c>
      <c r="G126" s="145" t="s">
        <v>99</v>
      </c>
      <c r="H126" s="145" t="s">
        <v>100</v>
      </c>
      <c r="I126" s="145" t="s">
        <v>101</v>
      </c>
      <c r="J126" s="146" t="s">
        <v>83</v>
      </c>
      <c r="K126" s="147" t="s">
        <v>102</v>
      </c>
      <c r="L126" s="148"/>
      <c r="M126" s="149" t="s">
        <v>1</v>
      </c>
      <c r="N126" s="150" t="s">
        <v>32</v>
      </c>
      <c r="O126" s="150" t="s">
        <v>103</v>
      </c>
      <c r="P126" s="150" t="s">
        <v>104</v>
      </c>
      <c r="Q126" s="150" t="s">
        <v>105</v>
      </c>
      <c r="R126" s="150" t="s">
        <v>106</v>
      </c>
      <c r="S126" s="150" t="s">
        <v>107</v>
      </c>
      <c r="T126" s="151" t="s">
        <v>108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96" customFormat="1" ht="22.9" customHeight="1">
      <c r="A127" s="93"/>
      <c r="B127" s="94"/>
      <c r="C127" s="153" t="s">
        <v>109</v>
      </c>
      <c r="D127" s="93"/>
      <c r="E127" s="93"/>
      <c r="F127" s="93"/>
      <c r="G127" s="93"/>
      <c r="H127" s="93"/>
      <c r="I127" s="93"/>
      <c r="J127" s="154">
        <f>BK127</f>
        <v>0</v>
      </c>
      <c r="K127" s="93"/>
      <c r="L127" s="94"/>
      <c r="M127" s="155"/>
      <c r="N127" s="156"/>
      <c r="O127" s="103"/>
      <c r="P127" s="157">
        <f>P128+P162+P184</f>
        <v>221.89696600000002</v>
      </c>
      <c r="Q127" s="103"/>
      <c r="R127" s="157">
        <f>R128+R162+R184</f>
        <v>3.3449330000000002</v>
      </c>
      <c r="S127" s="103"/>
      <c r="T127" s="158">
        <f>T128+T162+T184</f>
        <v>1.6844680000000001</v>
      </c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T127" s="86" t="s">
        <v>67</v>
      </c>
      <c r="AU127" s="86" t="s">
        <v>85</v>
      </c>
      <c r="BK127" s="159">
        <f>BK128+BK162+BK184</f>
        <v>0</v>
      </c>
    </row>
    <row r="128" spans="1:63" s="160" customFormat="1" ht="25.9" customHeight="1">
      <c r="B128" s="161"/>
      <c r="D128" s="162" t="s">
        <v>67</v>
      </c>
      <c r="E128" s="163" t="s">
        <v>110</v>
      </c>
      <c r="F128" s="163" t="s">
        <v>111</v>
      </c>
      <c r="J128" s="164">
        <f>BK128</f>
        <v>0</v>
      </c>
      <c r="L128" s="161"/>
      <c r="M128" s="165"/>
      <c r="N128" s="166"/>
      <c r="O128" s="166"/>
      <c r="P128" s="167">
        <f>P129+P131+P138+P160</f>
        <v>199.48531600000001</v>
      </c>
      <c r="Q128" s="166"/>
      <c r="R128" s="167">
        <f>R129+R131+R138+R160</f>
        <v>3.0665810000000002</v>
      </c>
      <c r="S128" s="166"/>
      <c r="T128" s="168">
        <f>T129+T131+T138+T160</f>
        <v>1.6844680000000001</v>
      </c>
      <c r="AR128" s="162" t="s">
        <v>76</v>
      </c>
      <c r="AT128" s="169" t="s">
        <v>67</v>
      </c>
      <c r="AU128" s="169" t="s">
        <v>68</v>
      </c>
      <c r="AY128" s="162" t="s">
        <v>112</v>
      </c>
      <c r="BK128" s="170">
        <f>BK129+BK131+BK138+BK160</f>
        <v>0</v>
      </c>
    </row>
    <row r="129" spans="1:65" s="160" customFormat="1" ht="22.9" customHeight="1">
      <c r="B129" s="161"/>
      <c r="D129" s="162" t="s">
        <v>67</v>
      </c>
      <c r="E129" s="171" t="s">
        <v>113</v>
      </c>
      <c r="F129" s="171" t="s">
        <v>114</v>
      </c>
      <c r="J129" s="172">
        <f>BK129</f>
        <v>0</v>
      </c>
      <c r="L129" s="161"/>
      <c r="M129" s="165"/>
      <c r="N129" s="166"/>
      <c r="O129" s="166"/>
      <c r="P129" s="167">
        <f>P130</f>
        <v>15.174999999999999</v>
      </c>
      <c r="Q129" s="166"/>
      <c r="R129" s="167">
        <f>R130</f>
        <v>2.4215</v>
      </c>
      <c r="S129" s="166"/>
      <c r="T129" s="168">
        <f>T130</f>
        <v>0</v>
      </c>
      <c r="AR129" s="162" t="s">
        <v>76</v>
      </c>
      <c r="AT129" s="169" t="s">
        <v>67</v>
      </c>
      <c r="AU129" s="169" t="s">
        <v>76</v>
      </c>
      <c r="AY129" s="162" t="s">
        <v>112</v>
      </c>
      <c r="BK129" s="170">
        <f>BK130</f>
        <v>0</v>
      </c>
    </row>
    <row r="130" spans="1:65" s="96" customFormat="1" ht="24.2" customHeight="1">
      <c r="A130" s="93"/>
      <c r="B130" s="94"/>
      <c r="C130" s="173" t="s">
        <v>76</v>
      </c>
      <c r="D130" s="173" t="s">
        <v>115</v>
      </c>
      <c r="E130" s="174" t="s">
        <v>116</v>
      </c>
      <c r="F130" s="175" t="s">
        <v>117</v>
      </c>
      <c r="G130" s="176" t="s">
        <v>118</v>
      </c>
      <c r="H130" s="177">
        <v>25</v>
      </c>
      <c r="I130" s="77"/>
      <c r="J130" s="178">
        <f>ROUND(I130*H130,2)</f>
        <v>0</v>
      </c>
      <c r="K130" s="179"/>
      <c r="L130" s="94"/>
      <c r="M130" s="180" t="s">
        <v>1</v>
      </c>
      <c r="N130" s="181" t="s">
        <v>34</v>
      </c>
      <c r="O130" s="182">
        <v>0.60699999999999998</v>
      </c>
      <c r="P130" s="182">
        <f>O130*H130</f>
        <v>15.174999999999999</v>
      </c>
      <c r="Q130" s="182">
        <v>9.6860000000000002E-2</v>
      </c>
      <c r="R130" s="182">
        <f>Q130*H130</f>
        <v>2.4215</v>
      </c>
      <c r="S130" s="182">
        <v>0</v>
      </c>
      <c r="T130" s="183">
        <f>S130*H130</f>
        <v>0</v>
      </c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R130" s="184" t="s">
        <v>119</v>
      </c>
      <c r="AT130" s="184" t="s">
        <v>115</v>
      </c>
      <c r="AU130" s="184" t="s">
        <v>120</v>
      </c>
      <c r="AY130" s="86" t="s">
        <v>112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86" t="s">
        <v>120</v>
      </c>
      <c r="BK130" s="185">
        <f>ROUND(I130*H130,2)</f>
        <v>0</v>
      </c>
      <c r="BL130" s="86" t="s">
        <v>119</v>
      </c>
      <c r="BM130" s="184" t="s">
        <v>121</v>
      </c>
    </row>
    <row r="131" spans="1:65" s="160" customFormat="1" ht="22.9" customHeight="1">
      <c r="B131" s="161"/>
      <c r="D131" s="162" t="s">
        <v>67</v>
      </c>
      <c r="E131" s="171" t="s">
        <v>122</v>
      </c>
      <c r="F131" s="171" t="s">
        <v>123</v>
      </c>
      <c r="I131" s="85"/>
      <c r="J131" s="172">
        <f>BK131</f>
        <v>0</v>
      </c>
      <c r="L131" s="161"/>
      <c r="M131" s="165"/>
      <c r="N131" s="166"/>
      <c r="O131" s="166"/>
      <c r="P131" s="167">
        <f>SUM(P132:P137)</f>
        <v>35.139000000000003</v>
      </c>
      <c r="Q131" s="166"/>
      <c r="R131" s="167">
        <f>SUM(R132:R137)</f>
        <v>0.48277999999999999</v>
      </c>
      <c r="S131" s="166"/>
      <c r="T131" s="168">
        <f>SUM(T132:T137)</f>
        <v>0</v>
      </c>
      <c r="AR131" s="162" t="s">
        <v>76</v>
      </c>
      <c r="AT131" s="169" t="s">
        <v>67</v>
      </c>
      <c r="AU131" s="169" t="s">
        <v>76</v>
      </c>
      <c r="AY131" s="162" t="s">
        <v>112</v>
      </c>
      <c r="BK131" s="170">
        <f>SUM(BK132:BK137)</f>
        <v>0</v>
      </c>
    </row>
    <row r="132" spans="1:65" s="96" customFormat="1" ht="24.2" customHeight="1">
      <c r="A132" s="93"/>
      <c r="B132" s="94"/>
      <c r="C132" s="173" t="s">
        <v>120</v>
      </c>
      <c r="D132" s="173" t="s">
        <v>115</v>
      </c>
      <c r="E132" s="174" t="s">
        <v>124</v>
      </c>
      <c r="F132" s="175" t="s">
        <v>125</v>
      </c>
      <c r="G132" s="176" t="s">
        <v>118</v>
      </c>
      <c r="H132" s="177">
        <v>25</v>
      </c>
      <c r="I132" s="77"/>
      <c r="J132" s="178">
        <f t="shared" ref="J132:J137" si="0">ROUND(I132*H132,2)</f>
        <v>0</v>
      </c>
      <c r="K132" s="179"/>
      <c r="L132" s="94"/>
      <c r="M132" s="180" t="s">
        <v>1</v>
      </c>
      <c r="N132" s="181" t="s">
        <v>34</v>
      </c>
      <c r="O132" s="182">
        <v>0.253</v>
      </c>
      <c r="P132" s="182">
        <f t="shared" ref="P132:P137" si="1">O132*H132</f>
        <v>6.3250000000000002</v>
      </c>
      <c r="Q132" s="182">
        <v>3.7599999999999999E-3</v>
      </c>
      <c r="R132" s="182">
        <f t="shared" ref="R132:R137" si="2">Q132*H132</f>
        <v>9.4E-2</v>
      </c>
      <c r="S132" s="182">
        <v>0</v>
      </c>
      <c r="T132" s="183">
        <f t="shared" ref="T132:T137" si="3">S132*H132</f>
        <v>0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R132" s="184" t="s">
        <v>119</v>
      </c>
      <c r="AT132" s="184" t="s">
        <v>115</v>
      </c>
      <c r="AU132" s="184" t="s">
        <v>120</v>
      </c>
      <c r="AY132" s="86" t="s">
        <v>112</v>
      </c>
      <c r="BE132" s="185">
        <f t="shared" ref="BE132:BE137" si="4">IF(N132="základní",J132,0)</f>
        <v>0</v>
      </c>
      <c r="BF132" s="185">
        <f t="shared" ref="BF132:BF137" si="5">IF(N132="snížená",J132,0)</f>
        <v>0</v>
      </c>
      <c r="BG132" s="185">
        <f t="shared" ref="BG132:BG137" si="6">IF(N132="zákl. přenesená",J132,0)</f>
        <v>0</v>
      </c>
      <c r="BH132" s="185">
        <f t="shared" ref="BH132:BH137" si="7">IF(N132="sníž. přenesená",J132,0)</f>
        <v>0</v>
      </c>
      <c r="BI132" s="185">
        <f t="shared" ref="BI132:BI137" si="8">IF(N132="nulová",J132,0)</f>
        <v>0</v>
      </c>
      <c r="BJ132" s="86" t="s">
        <v>120</v>
      </c>
      <c r="BK132" s="185">
        <f t="shared" ref="BK132:BK137" si="9">ROUND(I132*H132,2)</f>
        <v>0</v>
      </c>
      <c r="BL132" s="86" t="s">
        <v>119</v>
      </c>
      <c r="BM132" s="184" t="s">
        <v>126</v>
      </c>
    </row>
    <row r="133" spans="1:65" s="96" customFormat="1" ht="24.2" customHeight="1">
      <c r="A133" s="93"/>
      <c r="B133" s="94"/>
      <c r="C133" s="173" t="s">
        <v>113</v>
      </c>
      <c r="D133" s="173" t="s">
        <v>115</v>
      </c>
      <c r="E133" s="174" t="s">
        <v>127</v>
      </c>
      <c r="F133" s="175" t="s">
        <v>128</v>
      </c>
      <c r="G133" s="176" t="s">
        <v>129</v>
      </c>
      <c r="H133" s="177">
        <v>1</v>
      </c>
      <c r="I133" s="77"/>
      <c r="J133" s="178">
        <f t="shared" si="0"/>
        <v>0</v>
      </c>
      <c r="K133" s="179"/>
      <c r="L133" s="94"/>
      <c r="M133" s="180" t="s">
        <v>1</v>
      </c>
      <c r="N133" s="181" t="s">
        <v>34</v>
      </c>
      <c r="O133" s="182">
        <v>0</v>
      </c>
      <c r="P133" s="182">
        <f t="shared" si="1"/>
        <v>0</v>
      </c>
      <c r="Q133" s="182">
        <v>0.26500000000000001</v>
      </c>
      <c r="R133" s="182">
        <f t="shared" si="2"/>
        <v>0.26500000000000001</v>
      </c>
      <c r="S133" s="182">
        <v>0</v>
      </c>
      <c r="T133" s="183">
        <f t="shared" si="3"/>
        <v>0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R133" s="184" t="s">
        <v>119</v>
      </c>
      <c r="AT133" s="184" t="s">
        <v>115</v>
      </c>
      <c r="AU133" s="184" t="s">
        <v>120</v>
      </c>
      <c r="AY133" s="86" t="s">
        <v>112</v>
      </c>
      <c r="BE133" s="185">
        <f t="shared" si="4"/>
        <v>0</v>
      </c>
      <c r="BF133" s="185">
        <f t="shared" si="5"/>
        <v>0</v>
      </c>
      <c r="BG133" s="185">
        <f t="shared" si="6"/>
        <v>0</v>
      </c>
      <c r="BH133" s="185">
        <f t="shared" si="7"/>
        <v>0</v>
      </c>
      <c r="BI133" s="185">
        <f t="shared" si="8"/>
        <v>0</v>
      </c>
      <c r="BJ133" s="86" t="s">
        <v>120</v>
      </c>
      <c r="BK133" s="185">
        <f t="shared" si="9"/>
        <v>0</v>
      </c>
      <c r="BL133" s="86" t="s">
        <v>119</v>
      </c>
      <c r="BM133" s="184" t="s">
        <v>130</v>
      </c>
    </row>
    <row r="134" spans="1:65" s="96" customFormat="1" ht="24.2" customHeight="1">
      <c r="A134" s="93"/>
      <c r="B134" s="94"/>
      <c r="C134" s="173" t="s">
        <v>119</v>
      </c>
      <c r="D134" s="173" t="s">
        <v>115</v>
      </c>
      <c r="E134" s="174" t="s">
        <v>131</v>
      </c>
      <c r="F134" s="175" t="s">
        <v>132</v>
      </c>
      <c r="G134" s="176" t="s">
        <v>133</v>
      </c>
      <c r="H134" s="177">
        <v>320</v>
      </c>
      <c r="I134" s="77"/>
      <c r="J134" s="178">
        <f t="shared" si="0"/>
        <v>0</v>
      </c>
      <c r="K134" s="179"/>
      <c r="L134" s="94"/>
      <c r="M134" s="180" t="s">
        <v>1</v>
      </c>
      <c r="N134" s="181" t="s">
        <v>34</v>
      </c>
      <c r="O134" s="182">
        <v>0.08</v>
      </c>
      <c r="P134" s="182">
        <f t="shared" si="1"/>
        <v>25.6</v>
      </c>
      <c r="Q134" s="182">
        <v>0</v>
      </c>
      <c r="R134" s="182">
        <f t="shared" si="2"/>
        <v>0</v>
      </c>
      <c r="S134" s="182">
        <v>0</v>
      </c>
      <c r="T134" s="183">
        <f t="shared" si="3"/>
        <v>0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R134" s="184" t="s">
        <v>119</v>
      </c>
      <c r="AT134" s="184" t="s">
        <v>115</v>
      </c>
      <c r="AU134" s="184" t="s">
        <v>120</v>
      </c>
      <c r="AY134" s="86" t="s">
        <v>112</v>
      </c>
      <c r="BE134" s="185">
        <f t="shared" si="4"/>
        <v>0</v>
      </c>
      <c r="BF134" s="185">
        <f t="shared" si="5"/>
        <v>0</v>
      </c>
      <c r="BG134" s="185">
        <f t="shared" si="6"/>
        <v>0</v>
      </c>
      <c r="BH134" s="185">
        <f t="shared" si="7"/>
        <v>0</v>
      </c>
      <c r="BI134" s="185">
        <f t="shared" si="8"/>
        <v>0</v>
      </c>
      <c r="BJ134" s="86" t="s">
        <v>120</v>
      </c>
      <c r="BK134" s="185">
        <f t="shared" si="9"/>
        <v>0</v>
      </c>
      <c r="BL134" s="86" t="s">
        <v>119</v>
      </c>
      <c r="BM134" s="184" t="s">
        <v>134</v>
      </c>
    </row>
    <row r="135" spans="1:65" s="96" customFormat="1" ht="24.2" customHeight="1">
      <c r="A135" s="93"/>
      <c r="B135" s="94"/>
      <c r="C135" s="173" t="s">
        <v>135</v>
      </c>
      <c r="D135" s="173" t="s">
        <v>115</v>
      </c>
      <c r="E135" s="174" t="s">
        <v>136</v>
      </c>
      <c r="F135" s="175" t="s">
        <v>137</v>
      </c>
      <c r="G135" s="176" t="s">
        <v>118</v>
      </c>
      <c r="H135" s="177">
        <v>2</v>
      </c>
      <c r="I135" s="77"/>
      <c r="J135" s="178">
        <f t="shared" si="0"/>
        <v>0</v>
      </c>
      <c r="K135" s="179"/>
      <c r="L135" s="94"/>
      <c r="M135" s="180" t="s">
        <v>1</v>
      </c>
      <c r="N135" s="181" t="s">
        <v>34</v>
      </c>
      <c r="O135" s="182">
        <v>1.607</v>
      </c>
      <c r="P135" s="182">
        <f t="shared" si="1"/>
        <v>3.214</v>
      </c>
      <c r="Q135" s="182">
        <v>4.684E-2</v>
      </c>
      <c r="R135" s="182">
        <f t="shared" si="2"/>
        <v>9.3679999999999999E-2</v>
      </c>
      <c r="S135" s="182">
        <v>0</v>
      </c>
      <c r="T135" s="183">
        <f t="shared" si="3"/>
        <v>0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R135" s="184" t="s">
        <v>119</v>
      </c>
      <c r="AT135" s="184" t="s">
        <v>115</v>
      </c>
      <c r="AU135" s="184" t="s">
        <v>120</v>
      </c>
      <c r="AY135" s="86" t="s">
        <v>112</v>
      </c>
      <c r="BE135" s="185">
        <f t="shared" si="4"/>
        <v>0</v>
      </c>
      <c r="BF135" s="185">
        <f t="shared" si="5"/>
        <v>0</v>
      </c>
      <c r="BG135" s="185">
        <f t="shared" si="6"/>
        <v>0</v>
      </c>
      <c r="BH135" s="185">
        <f t="shared" si="7"/>
        <v>0</v>
      </c>
      <c r="BI135" s="185">
        <f t="shared" si="8"/>
        <v>0</v>
      </c>
      <c r="BJ135" s="86" t="s">
        <v>120</v>
      </c>
      <c r="BK135" s="185">
        <f t="shared" si="9"/>
        <v>0</v>
      </c>
      <c r="BL135" s="86" t="s">
        <v>119</v>
      </c>
      <c r="BM135" s="184" t="s">
        <v>138</v>
      </c>
    </row>
    <row r="136" spans="1:65" s="96" customFormat="1" ht="24.2" customHeight="1">
      <c r="A136" s="93"/>
      <c r="B136" s="94"/>
      <c r="C136" s="186" t="s">
        <v>122</v>
      </c>
      <c r="D136" s="186" t="s">
        <v>139</v>
      </c>
      <c r="E136" s="187" t="s">
        <v>140</v>
      </c>
      <c r="F136" s="188" t="s">
        <v>141</v>
      </c>
      <c r="G136" s="189" t="s">
        <v>118</v>
      </c>
      <c r="H136" s="190">
        <v>1</v>
      </c>
      <c r="I136" s="78"/>
      <c r="J136" s="191">
        <f t="shared" si="0"/>
        <v>0</v>
      </c>
      <c r="K136" s="192"/>
      <c r="L136" s="193"/>
      <c r="M136" s="194" t="s">
        <v>1</v>
      </c>
      <c r="N136" s="195" t="s">
        <v>34</v>
      </c>
      <c r="O136" s="182">
        <v>0</v>
      </c>
      <c r="P136" s="182">
        <f t="shared" si="1"/>
        <v>0</v>
      </c>
      <c r="Q136" s="182">
        <v>1.489E-2</v>
      </c>
      <c r="R136" s="182">
        <f t="shared" si="2"/>
        <v>1.489E-2</v>
      </c>
      <c r="S136" s="182">
        <v>0</v>
      </c>
      <c r="T136" s="183">
        <f t="shared" si="3"/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R136" s="184" t="s">
        <v>142</v>
      </c>
      <c r="AT136" s="184" t="s">
        <v>139</v>
      </c>
      <c r="AU136" s="184" t="s">
        <v>120</v>
      </c>
      <c r="AY136" s="86" t="s">
        <v>112</v>
      </c>
      <c r="BE136" s="185">
        <f t="shared" si="4"/>
        <v>0</v>
      </c>
      <c r="BF136" s="185">
        <f t="shared" si="5"/>
        <v>0</v>
      </c>
      <c r="BG136" s="185">
        <f t="shared" si="6"/>
        <v>0</v>
      </c>
      <c r="BH136" s="185">
        <f t="shared" si="7"/>
        <v>0</v>
      </c>
      <c r="BI136" s="185">
        <f t="shared" si="8"/>
        <v>0</v>
      </c>
      <c r="BJ136" s="86" t="s">
        <v>120</v>
      </c>
      <c r="BK136" s="185">
        <f t="shared" si="9"/>
        <v>0</v>
      </c>
      <c r="BL136" s="86" t="s">
        <v>119</v>
      </c>
      <c r="BM136" s="184" t="s">
        <v>143</v>
      </c>
    </row>
    <row r="137" spans="1:65" s="96" customFormat="1" ht="24.2" customHeight="1">
      <c r="A137" s="93"/>
      <c r="B137" s="94"/>
      <c r="C137" s="186" t="s">
        <v>144</v>
      </c>
      <c r="D137" s="186" t="s">
        <v>139</v>
      </c>
      <c r="E137" s="187" t="s">
        <v>145</v>
      </c>
      <c r="F137" s="188" t="s">
        <v>146</v>
      </c>
      <c r="G137" s="189" t="s">
        <v>118</v>
      </c>
      <c r="H137" s="190">
        <v>1</v>
      </c>
      <c r="I137" s="78"/>
      <c r="J137" s="191">
        <f t="shared" si="0"/>
        <v>0</v>
      </c>
      <c r="K137" s="192"/>
      <c r="L137" s="193"/>
      <c r="M137" s="194" t="s">
        <v>1</v>
      </c>
      <c r="N137" s="195" t="s">
        <v>34</v>
      </c>
      <c r="O137" s="182">
        <v>0</v>
      </c>
      <c r="P137" s="182">
        <f t="shared" si="1"/>
        <v>0</v>
      </c>
      <c r="Q137" s="182">
        <v>1.521E-2</v>
      </c>
      <c r="R137" s="182">
        <f t="shared" si="2"/>
        <v>1.521E-2</v>
      </c>
      <c r="S137" s="182">
        <v>0</v>
      </c>
      <c r="T137" s="183">
        <f t="shared" si="3"/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4" t="s">
        <v>142</v>
      </c>
      <c r="AT137" s="184" t="s">
        <v>139</v>
      </c>
      <c r="AU137" s="184" t="s">
        <v>120</v>
      </c>
      <c r="AY137" s="86" t="s">
        <v>112</v>
      </c>
      <c r="BE137" s="185">
        <f t="shared" si="4"/>
        <v>0</v>
      </c>
      <c r="BF137" s="185">
        <f t="shared" si="5"/>
        <v>0</v>
      </c>
      <c r="BG137" s="185">
        <f t="shared" si="6"/>
        <v>0</v>
      </c>
      <c r="BH137" s="185">
        <f t="shared" si="7"/>
        <v>0</v>
      </c>
      <c r="BI137" s="185">
        <f t="shared" si="8"/>
        <v>0</v>
      </c>
      <c r="BJ137" s="86" t="s">
        <v>120</v>
      </c>
      <c r="BK137" s="185">
        <f t="shared" si="9"/>
        <v>0</v>
      </c>
      <c r="BL137" s="86" t="s">
        <v>119</v>
      </c>
      <c r="BM137" s="184" t="s">
        <v>147</v>
      </c>
    </row>
    <row r="138" spans="1:65" s="160" customFormat="1" ht="22.9" customHeight="1">
      <c r="B138" s="161"/>
      <c r="D138" s="162" t="s">
        <v>67</v>
      </c>
      <c r="E138" s="171" t="s">
        <v>148</v>
      </c>
      <c r="F138" s="171" t="s">
        <v>149</v>
      </c>
      <c r="I138" s="85"/>
      <c r="J138" s="172">
        <f>BK138</f>
        <v>0</v>
      </c>
      <c r="L138" s="161"/>
      <c r="M138" s="165"/>
      <c r="N138" s="166"/>
      <c r="O138" s="166"/>
      <c r="P138" s="167">
        <f>SUM(P139:P159)</f>
        <v>135.12445600000001</v>
      </c>
      <c r="Q138" s="166"/>
      <c r="R138" s="167">
        <f>SUM(R139:R159)</f>
        <v>0.16230100000000003</v>
      </c>
      <c r="S138" s="166"/>
      <c r="T138" s="168">
        <f>SUM(T139:T159)</f>
        <v>1.6844680000000001</v>
      </c>
      <c r="AR138" s="162" t="s">
        <v>76</v>
      </c>
      <c r="AT138" s="169" t="s">
        <v>67</v>
      </c>
      <c r="AU138" s="169" t="s">
        <v>76</v>
      </c>
      <c r="AY138" s="162" t="s">
        <v>112</v>
      </c>
      <c r="BK138" s="170">
        <f>SUM(BK139:BK159)</f>
        <v>0</v>
      </c>
    </row>
    <row r="139" spans="1:65" s="96" customFormat="1" ht="24.2" customHeight="1">
      <c r="A139" s="93"/>
      <c r="B139" s="94"/>
      <c r="C139" s="173" t="s">
        <v>142</v>
      </c>
      <c r="D139" s="173" t="s">
        <v>115</v>
      </c>
      <c r="E139" s="174" t="s">
        <v>150</v>
      </c>
      <c r="F139" s="175" t="s">
        <v>151</v>
      </c>
      <c r="G139" s="176" t="s">
        <v>133</v>
      </c>
      <c r="H139" s="177">
        <v>187.5</v>
      </c>
      <c r="I139" s="77"/>
      <c r="J139" s="178">
        <f t="shared" ref="J139:J159" si="10">ROUND(I139*H139,2)</f>
        <v>0</v>
      </c>
      <c r="K139" s="179"/>
      <c r="L139" s="94"/>
      <c r="M139" s="180" t="s">
        <v>1</v>
      </c>
      <c r="N139" s="181" t="s">
        <v>34</v>
      </c>
      <c r="O139" s="182">
        <v>0.308</v>
      </c>
      <c r="P139" s="182">
        <f t="shared" ref="P139:P159" si="11">O139*H139</f>
        <v>57.75</v>
      </c>
      <c r="Q139" s="182">
        <v>4.0000000000000003E-5</v>
      </c>
      <c r="R139" s="182">
        <f t="shared" ref="R139:R159" si="12">Q139*H139</f>
        <v>7.5000000000000006E-3</v>
      </c>
      <c r="S139" s="182">
        <v>0</v>
      </c>
      <c r="T139" s="183">
        <f t="shared" ref="T139:T159" si="13">S139*H139</f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4" t="s">
        <v>119</v>
      </c>
      <c r="AT139" s="184" t="s">
        <v>115</v>
      </c>
      <c r="AU139" s="184" t="s">
        <v>120</v>
      </c>
      <c r="AY139" s="86" t="s">
        <v>112</v>
      </c>
      <c r="BE139" s="185">
        <f t="shared" ref="BE139:BE159" si="14">IF(N139="základní",J139,0)</f>
        <v>0</v>
      </c>
      <c r="BF139" s="185">
        <f t="shared" ref="BF139:BF159" si="15">IF(N139="snížená",J139,0)</f>
        <v>0</v>
      </c>
      <c r="BG139" s="185">
        <f t="shared" ref="BG139:BG159" si="16">IF(N139="zákl. přenesená",J139,0)</f>
        <v>0</v>
      </c>
      <c r="BH139" s="185">
        <f t="shared" ref="BH139:BH159" si="17">IF(N139="sníž. přenesená",J139,0)</f>
        <v>0</v>
      </c>
      <c r="BI139" s="185">
        <f t="shared" ref="BI139:BI159" si="18">IF(N139="nulová",J139,0)</f>
        <v>0</v>
      </c>
      <c r="BJ139" s="86" t="s">
        <v>120</v>
      </c>
      <c r="BK139" s="185">
        <f t="shared" ref="BK139:BK159" si="19">ROUND(I139*H139,2)</f>
        <v>0</v>
      </c>
      <c r="BL139" s="86" t="s">
        <v>119</v>
      </c>
      <c r="BM139" s="184" t="s">
        <v>152</v>
      </c>
    </row>
    <row r="140" spans="1:65" s="96" customFormat="1" ht="16.5" customHeight="1">
      <c r="A140" s="93"/>
      <c r="B140" s="94"/>
      <c r="C140" s="173" t="s">
        <v>148</v>
      </c>
      <c r="D140" s="173" t="s">
        <v>115</v>
      </c>
      <c r="E140" s="174" t="s">
        <v>153</v>
      </c>
      <c r="F140" s="175" t="s">
        <v>154</v>
      </c>
      <c r="G140" s="176" t="s">
        <v>118</v>
      </c>
      <c r="H140" s="177">
        <v>25</v>
      </c>
      <c r="I140" s="77"/>
      <c r="J140" s="178">
        <f t="shared" si="10"/>
        <v>0</v>
      </c>
      <c r="K140" s="179"/>
      <c r="L140" s="94"/>
      <c r="M140" s="180" t="s">
        <v>1</v>
      </c>
      <c r="N140" s="181" t="s">
        <v>34</v>
      </c>
      <c r="O140" s="182">
        <v>0.43</v>
      </c>
      <c r="P140" s="182">
        <f t="shared" si="11"/>
        <v>10.75</v>
      </c>
      <c r="Q140" s="182">
        <v>4.6800000000000001E-3</v>
      </c>
      <c r="R140" s="182">
        <f t="shared" si="12"/>
        <v>0.11700000000000001</v>
      </c>
      <c r="S140" s="182">
        <v>0</v>
      </c>
      <c r="T140" s="183">
        <f t="shared" si="13"/>
        <v>0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R140" s="184" t="s">
        <v>119</v>
      </c>
      <c r="AT140" s="184" t="s">
        <v>115</v>
      </c>
      <c r="AU140" s="184" t="s">
        <v>120</v>
      </c>
      <c r="AY140" s="86" t="s">
        <v>112</v>
      </c>
      <c r="BE140" s="185">
        <f t="shared" si="14"/>
        <v>0</v>
      </c>
      <c r="BF140" s="185">
        <f t="shared" si="15"/>
        <v>0</v>
      </c>
      <c r="BG140" s="185">
        <f t="shared" si="16"/>
        <v>0</v>
      </c>
      <c r="BH140" s="185">
        <f t="shared" si="17"/>
        <v>0</v>
      </c>
      <c r="BI140" s="185">
        <f t="shared" si="18"/>
        <v>0</v>
      </c>
      <c r="BJ140" s="86" t="s">
        <v>120</v>
      </c>
      <c r="BK140" s="185">
        <f t="shared" si="19"/>
        <v>0</v>
      </c>
      <c r="BL140" s="86" t="s">
        <v>119</v>
      </c>
      <c r="BM140" s="184" t="s">
        <v>155</v>
      </c>
    </row>
    <row r="141" spans="1:65" s="96" customFormat="1" ht="21.75" customHeight="1">
      <c r="A141" s="93"/>
      <c r="B141" s="94"/>
      <c r="C141" s="186" t="s">
        <v>156</v>
      </c>
      <c r="D141" s="186" t="s">
        <v>139</v>
      </c>
      <c r="E141" s="187" t="s">
        <v>157</v>
      </c>
      <c r="F141" s="188" t="s">
        <v>158</v>
      </c>
      <c r="G141" s="189" t="s">
        <v>118</v>
      </c>
      <c r="H141" s="190">
        <v>25</v>
      </c>
      <c r="I141" s="78"/>
      <c r="J141" s="191">
        <f t="shared" si="10"/>
        <v>0</v>
      </c>
      <c r="K141" s="192"/>
      <c r="L141" s="193"/>
      <c r="M141" s="194" t="s">
        <v>1</v>
      </c>
      <c r="N141" s="195" t="s">
        <v>34</v>
      </c>
      <c r="O141" s="182">
        <v>0</v>
      </c>
      <c r="P141" s="182">
        <f t="shared" si="11"/>
        <v>0</v>
      </c>
      <c r="Q141" s="182">
        <v>2.9999999999999997E-4</v>
      </c>
      <c r="R141" s="182">
        <f t="shared" si="12"/>
        <v>7.4999999999999997E-3</v>
      </c>
      <c r="S141" s="182">
        <v>0</v>
      </c>
      <c r="T141" s="183">
        <f t="shared" si="13"/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R141" s="184" t="s">
        <v>142</v>
      </c>
      <c r="AT141" s="184" t="s">
        <v>139</v>
      </c>
      <c r="AU141" s="184" t="s">
        <v>120</v>
      </c>
      <c r="AY141" s="86" t="s">
        <v>112</v>
      </c>
      <c r="BE141" s="185">
        <f t="shared" si="14"/>
        <v>0</v>
      </c>
      <c r="BF141" s="185">
        <f t="shared" si="15"/>
        <v>0</v>
      </c>
      <c r="BG141" s="185">
        <f t="shared" si="16"/>
        <v>0</v>
      </c>
      <c r="BH141" s="185">
        <f t="shared" si="17"/>
        <v>0</v>
      </c>
      <c r="BI141" s="185">
        <f t="shared" si="18"/>
        <v>0</v>
      </c>
      <c r="BJ141" s="86" t="s">
        <v>120</v>
      </c>
      <c r="BK141" s="185">
        <f t="shared" si="19"/>
        <v>0</v>
      </c>
      <c r="BL141" s="86" t="s">
        <v>119</v>
      </c>
      <c r="BM141" s="184" t="s">
        <v>159</v>
      </c>
    </row>
    <row r="142" spans="1:65" s="96" customFormat="1" ht="16.5" customHeight="1">
      <c r="A142" s="93"/>
      <c r="B142" s="94"/>
      <c r="C142" s="173" t="s">
        <v>160</v>
      </c>
      <c r="D142" s="173" t="s">
        <v>115</v>
      </c>
      <c r="E142" s="174" t="s">
        <v>161</v>
      </c>
      <c r="F142" s="175" t="s">
        <v>162</v>
      </c>
      <c r="G142" s="176" t="s">
        <v>118</v>
      </c>
      <c r="H142" s="177">
        <v>2</v>
      </c>
      <c r="I142" s="77"/>
      <c r="J142" s="178">
        <f t="shared" si="10"/>
        <v>0</v>
      </c>
      <c r="K142" s="179"/>
      <c r="L142" s="94"/>
      <c r="M142" s="180" t="s">
        <v>1</v>
      </c>
      <c r="N142" s="181" t="s">
        <v>34</v>
      </c>
      <c r="O142" s="182">
        <v>0.29899999999999999</v>
      </c>
      <c r="P142" s="182">
        <f t="shared" si="11"/>
        <v>0.59799999999999998</v>
      </c>
      <c r="Q142" s="182">
        <v>1.8000000000000001E-4</v>
      </c>
      <c r="R142" s="182">
        <f t="shared" si="12"/>
        <v>3.6000000000000002E-4</v>
      </c>
      <c r="S142" s="182">
        <v>0</v>
      </c>
      <c r="T142" s="183">
        <f t="shared" si="13"/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R142" s="184" t="s">
        <v>119</v>
      </c>
      <c r="AT142" s="184" t="s">
        <v>115</v>
      </c>
      <c r="AU142" s="184" t="s">
        <v>120</v>
      </c>
      <c r="AY142" s="86" t="s">
        <v>112</v>
      </c>
      <c r="BE142" s="185">
        <f t="shared" si="14"/>
        <v>0</v>
      </c>
      <c r="BF142" s="185">
        <f t="shared" si="15"/>
        <v>0</v>
      </c>
      <c r="BG142" s="185">
        <f t="shared" si="16"/>
        <v>0</v>
      </c>
      <c r="BH142" s="185">
        <f t="shared" si="17"/>
        <v>0</v>
      </c>
      <c r="BI142" s="185">
        <f t="shared" si="18"/>
        <v>0</v>
      </c>
      <c r="BJ142" s="86" t="s">
        <v>120</v>
      </c>
      <c r="BK142" s="185">
        <f t="shared" si="19"/>
        <v>0</v>
      </c>
      <c r="BL142" s="86" t="s">
        <v>119</v>
      </c>
      <c r="BM142" s="184" t="s">
        <v>163</v>
      </c>
    </row>
    <row r="143" spans="1:65" s="96" customFormat="1" ht="16.5" customHeight="1">
      <c r="A143" s="93"/>
      <c r="B143" s="94"/>
      <c r="C143" s="186" t="s">
        <v>164</v>
      </c>
      <c r="D143" s="186" t="s">
        <v>139</v>
      </c>
      <c r="E143" s="187" t="s">
        <v>165</v>
      </c>
      <c r="F143" s="188" t="s">
        <v>166</v>
      </c>
      <c r="G143" s="189" t="s">
        <v>118</v>
      </c>
      <c r="H143" s="190">
        <v>1</v>
      </c>
      <c r="I143" s="78"/>
      <c r="J143" s="191">
        <f t="shared" si="10"/>
        <v>0</v>
      </c>
      <c r="K143" s="192"/>
      <c r="L143" s="193"/>
      <c r="M143" s="194" t="s">
        <v>1</v>
      </c>
      <c r="N143" s="195" t="s">
        <v>34</v>
      </c>
      <c r="O143" s="182">
        <v>0</v>
      </c>
      <c r="P143" s="182">
        <f t="shared" si="11"/>
        <v>0</v>
      </c>
      <c r="Q143" s="182">
        <v>1.2E-2</v>
      </c>
      <c r="R143" s="182">
        <f t="shared" si="12"/>
        <v>1.2E-2</v>
      </c>
      <c r="S143" s="182">
        <v>0</v>
      </c>
      <c r="T143" s="183">
        <f t="shared" si="13"/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R143" s="184" t="s">
        <v>142</v>
      </c>
      <c r="AT143" s="184" t="s">
        <v>139</v>
      </c>
      <c r="AU143" s="184" t="s">
        <v>120</v>
      </c>
      <c r="AY143" s="86" t="s">
        <v>112</v>
      </c>
      <c r="BE143" s="185">
        <f t="shared" si="14"/>
        <v>0</v>
      </c>
      <c r="BF143" s="185">
        <f t="shared" si="15"/>
        <v>0</v>
      </c>
      <c r="BG143" s="185">
        <f t="shared" si="16"/>
        <v>0</v>
      </c>
      <c r="BH143" s="185">
        <f t="shared" si="17"/>
        <v>0</v>
      </c>
      <c r="BI143" s="185">
        <f t="shared" si="18"/>
        <v>0</v>
      </c>
      <c r="BJ143" s="86" t="s">
        <v>120</v>
      </c>
      <c r="BK143" s="185">
        <f t="shared" si="19"/>
        <v>0</v>
      </c>
      <c r="BL143" s="86" t="s">
        <v>119</v>
      </c>
      <c r="BM143" s="184" t="s">
        <v>167</v>
      </c>
    </row>
    <row r="144" spans="1:65" s="96" customFormat="1" ht="16.5" customHeight="1">
      <c r="A144" s="93"/>
      <c r="B144" s="94"/>
      <c r="C144" s="186" t="s">
        <v>168</v>
      </c>
      <c r="D144" s="186" t="s">
        <v>139</v>
      </c>
      <c r="E144" s="187" t="s">
        <v>169</v>
      </c>
      <c r="F144" s="188" t="s">
        <v>170</v>
      </c>
      <c r="G144" s="189" t="s">
        <v>118</v>
      </c>
      <c r="H144" s="190">
        <v>1</v>
      </c>
      <c r="I144" s="78"/>
      <c r="J144" s="191">
        <f t="shared" si="10"/>
        <v>0</v>
      </c>
      <c r="K144" s="192"/>
      <c r="L144" s="193"/>
      <c r="M144" s="194" t="s">
        <v>1</v>
      </c>
      <c r="N144" s="195" t="s">
        <v>34</v>
      </c>
      <c r="O144" s="182">
        <v>0</v>
      </c>
      <c r="P144" s="182">
        <f t="shared" si="11"/>
        <v>0</v>
      </c>
      <c r="Q144" s="182">
        <v>8.9999999999999993E-3</v>
      </c>
      <c r="R144" s="182">
        <f t="shared" si="12"/>
        <v>8.9999999999999993E-3</v>
      </c>
      <c r="S144" s="182">
        <v>0</v>
      </c>
      <c r="T144" s="183">
        <f t="shared" si="13"/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R144" s="184" t="s">
        <v>142</v>
      </c>
      <c r="AT144" s="184" t="s">
        <v>139</v>
      </c>
      <c r="AU144" s="184" t="s">
        <v>120</v>
      </c>
      <c r="AY144" s="86" t="s">
        <v>112</v>
      </c>
      <c r="BE144" s="185">
        <f t="shared" si="14"/>
        <v>0</v>
      </c>
      <c r="BF144" s="185">
        <f t="shared" si="15"/>
        <v>0</v>
      </c>
      <c r="BG144" s="185">
        <f t="shared" si="16"/>
        <v>0</v>
      </c>
      <c r="BH144" s="185">
        <f t="shared" si="17"/>
        <v>0</v>
      </c>
      <c r="BI144" s="185">
        <f t="shared" si="18"/>
        <v>0</v>
      </c>
      <c r="BJ144" s="86" t="s">
        <v>120</v>
      </c>
      <c r="BK144" s="185">
        <f t="shared" si="19"/>
        <v>0</v>
      </c>
      <c r="BL144" s="86" t="s">
        <v>119</v>
      </c>
      <c r="BM144" s="184" t="s">
        <v>171</v>
      </c>
    </row>
    <row r="145" spans="1:65" s="96" customFormat="1" ht="21.75" customHeight="1">
      <c r="A145" s="93"/>
      <c r="B145" s="94"/>
      <c r="C145" s="173" t="s">
        <v>172</v>
      </c>
      <c r="D145" s="173" t="s">
        <v>115</v>
      </c>
      <c r="E145" s="174" t="s">
        <v>173</v>
      </c>
      <c r="F145" s="175" t="s">
        <v>174</v>
      </c>
      <c r="G145" s="176" t="s">
        <v>118</v>
      </c>
      <c r="H145" s="177">
        <v>1</v>
      </c>
      <c r="I145" s="77"/>
      <c r="J145" s="178">
        <f t="shared" si="10"/>
        <v>0</v>
      </c>
      <c r="K145" s="179"/>
      <c r="L145" s="94"/>
      <c r="M145" s="180" t="s">
        <v>1</v>
      </c>
      <c r="N145" s="181" t="s">
        <v>34</v>
      </c>
      <c r="O145" s="182">
        <v>0</v>
      </c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R145" s="184" t="s">
        <v>119</v>
      </c>
      <c r="AT145" s="184" t="s">
        <v>115</v>
      </c>
      <c r="AU145" s="184" t="s">
        <v>120</v>
      </c>
      <c r="AY145" s="86" t="s">
        <v>112</v>
      </c>
      <c r="BE145" s="185">
        <f t="shared" si="14"/>
        <v>0</v>
      </c>
      <c r="BF145" s="185">
        <f t="shared" si="15"/>
        <v>0</v>
      </c>
      <c r="BG145" s="185">
        <f t="shared" si="16"/>
        <v>0</v>
      </c>
      <c r="BH145" s="185">
        <f t="shared" si="17"/>
        <v>0</v>
      </c>
      <c r="BI145" s="185">
        <f t="shared" si="18"/>
        <v>0</v>
      </c>
      <c r="BJ145" s="86" t="s">
        <v>120</v>
      </c>
      <c r="BK145" s="185">
        <f t="shared" si="19"/>
        <v>0</v>
      </c>
      <c r="BL145" s="86" t="s">
        <v>119</v>
      </c>
      <c r="BM145" s="184" t="s">
        <v>175</v>
      </c>
    </row>
    <row r="146" spans="1:65" s="96" customFormat="1" ht="24.2" customHeight="1">
      <c r="A146" s="93"/>
      <c r="B146" s="94"/>
      <c r="C146" s="173" t="s">
        <v>8</v>
      </c>
      <c r="D146" s="173" t="s">
        <v>115</v>
      </c>
      <c r="E146" s="174" t="s">
        <v>176</v>
      </c>
      <c r="F146" s="175" t="s">
        <v>177</v>
      </c>
      <c r="G146" s="176" t="s">
        <v>178</v>
      </c>
      <c r="H146" s="177">
        <v>8</v>
      </c>
      <c r="I146" s="77"/>
      <c r="J146" s="178">
        <f t="shared" si="10"/>
        <v>0</v>
      </c>
      <c r="K146" s="179"/>
      <c r="L146" s="94"/>
      <c r="M146" s="180" t="s">
        <v>1</v>
      </c>
      <c r="N146" s="181" t="s">
        <v>34</v>
      </c>
      <c r="O146" s="182">
        <v>2</v>
      </c>
      <c r="P146" s="182">
        <f t="shared" si="11"/>
        <v>16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4" t="s">
        <v>119</v>
      </c>
      <c r="AT146" s="184" t="s">
        <v>115</v>
      </c>
      <c r="AU146" s="184" t="s">
        <v>120</v>
      </c>
      <c r="AY146" s="86" t="s">
        <v>112</v>
      </c>
      <c r="BE146" s="185">
        <f t="shared" si="14"/>
        <v>0</v>
      </c>
      <c r="BF146" s="185">
        <f t="shared" si="15"/>
        <v>0</v>
      </c>
      <c r="BG146" s="185">
        <f t="shared" si="16"/>
        <v>0</v>
      </c>
      <c r="BH146" s="185">
        <f t="shared" si="17"/>
        <v>0</v>
      </c>
      <c r="BI146" s="185">
        <f t="shared" si="18"/>
        <v>0</v>
      </c>
      <c r="BJ146" s="86" t="s">
        <v>120</v>
      </c>
      <c r="BK146" s="185">
        <f t="shared" si="19"/>
        <v>0</v>
      </c>
      <c r="BL146" s="86" t="s">
        <v>119</v>
      </c>
      <c r="BM146" s="184" t="s">
        <v>179</v>
      </c>
    </row>
    <row r="147" spans="1:65" s="96" customFormat="1" ht="33" customHeight="1">
      <c r="A147" s="93"/>
      <c r="B147" s="94"/>
      <c r="C147" s="173" t="s">
        <v>180</v>
      </c>
      <c r="D147" s="173" t="s">
        <v>115</v>
      </c>
      <c r="E147" s="174" t="s">
        <v>181</v>
      </c>
      <c r="F147" s="175" t="s">
        <v>182</v>
      </c>
      <c r="G147" s="176" t="s">
        <v>133</v>
      </c>
      <c r="H147" s="177">
        <v>62.5</v>
      </c>
      <c r="I147" s="77"/>
      <c r="J147" s="178">
        <f t="shared" si="10"/>
        <v>0</v>
      </c>
      <c r="K147" s="179"/>
      <c r="L147" s="94"/>
      <c r="M147" s="180" t="s">
        <v>1</v>
      </c>
      <c r="N147" s="181" t="s">
        <v>34</v>
      </c>
      <c r="O147" s="182">
        <v>0.105</v>
      </c>
      <c r="P147" s="182">
        <f t="shared" si="11"/>
        <v>6.5625</v>
      </c>
      <c r="Q147" s="182">
        <v>1.2999999999999999E-4</v>
      </c>
      <c r="R147" s="182">
        <f t="shared" si="12"/>
        <v>8.1249999999999985E-3</v>
      </c>
      <c r="S147" s="182">
        <v>0</v>
      </c>
      <c r="T147" s="183">
        <f t="shared" si="13"/>
        <v>0</v>
      </c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R147" s="184" t="s">
        <v>119</v>
      </c>
      <c r="AT147" s="184" t="s">
        <v>115</v>
      </c>
      <c r="AU147" s="184" t="s">
        <v>120</v>
      </c>
      <c r="AY147" s="86" t="s">
        <v>112</v>
      </c>
      <c r="BE147" s="185">
        <f t="shared" si="14"/>
        <v>0</v>
      </c>
      <c r="BF147" s="185">
        <f t="shared" si="15"/>
        <v>0</v>
      </c>
      <c r="BG147" s="185">
        <f t="shared" si="16"/>
        <v>0</v>
      </c>
      <c r="BH147" s="185">
        <f t="shared" si="17"/>
        <v>0</v>
      </c>
      <c r="BI147" s="185">
        <f t="shared" si="18"/>
        <v>0</v>
      </c>
      <c r="BJ147" s="86" t="s">
        <v>120</v>
      </c>
      <c r="BK147" s="185">
        <f t="shared" si="19"/>
        <v>0</v>
      </c>
      <c r="BL147" s="86" t="s">
        <v>119</v>
      </c>
      <c r="BM147" s="184" t="s">
        <v>183</v>
      </c>
    </row>
    <row r="148" spans="1:65" s="96" customFormat="1" ht="16.5" customHeight="1">
      <c r="A148" s="93"/>
      <c r="B148" s="94"/>
      <c r="C148" s="173" t="s">
        <v>184</v>
      </c>
      <c r="D148" s="173" t="s">
        <v>115</v>
      </c>
      <c r="E148" s="174" t="s">
        <v>185</v>
      </c>
      <c r="F148" s="175" t="s">
        <v>186</v>
      </c>
      <c r="G148" s="176" t="s">
        <v>133</v>
      </c>
      <c r="H148" s="177">
        <v>3.96</v>
      </c>
      <c r="I148" s="77"/>
      <c r="J148" s="178">
        <f t="shared" si="10"/>
        <v>0</v>
      </c>
      <c r="K148" s="179"/>
      <c r="L148" s="94"/>
      <c r="M148" s="180" t="s">
        <v>1</v>
      </c>
      <c r="N148" s="181" t="s">
        <v>34</v>
      </c>
      <c r="O148" s="182">
        <v>0.28399999999999997</v>
      </c>
      <c r="P148" s="182">
        <f t="shared" si="11"/>
        <v>1.1246399999999999</v>
      </c>
      <c r="Q148" s="182">
        <v>0</v>
      </c>
      <c r="R148" s="182">
        <f t="shared" si="12"/>
        <v>0</v>
      </c>
      <c r="S148" s="182">
        <v>0.26100000000000001</v>
      </c>
      <c r="T148" s="183">
        <f t="shared" si="13"/>
        <v>1.03356</v>
      </c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R148" s="184" t="s">
        <v>119</v>
      </c>
      <c r="AT148" s="184" t="s">
        <v>115</v>
      </c>
      <c r="AU148" s="184" t="s">
        <v>120</v>
      </c>
      <c r="AY148" s="86" t="s">
        <v>112</v>
      </c>
      <c r="BE148" s="185">
        <f t="shared" si="14"/>
        <v>0</v>
      </c>
      <c r="BF148" s="185">
        <f t="shared" si="15"/>
        <v>0</v>
      </c>
      <c r="BG148" s="185">
        <f t="shared" si="16"/>
        <v>0</v>
      </c>
      <c r="BH148" s="185">
        <f t="shared" si="17"/>
        <v>0</v>
      </c>
      <c r="BI148" s="185">
        <f t="shared" si="18"/>
        <v>0</v>
      </c>
      <c r="BJ148" s="86" t="s">
        <v>120</v>
      </c>
      <c r="BK148" s="185">
        <f t="shared" si="19"/>
        <v>0</v>
      </c>
      <c r="BL148" s="86" t="s">
        <v>119</v>
      </c>
      <c r="BM148" s="184" t="s">
        <v>187</v>
      </c>
    </row>
    <row r="149" spans="1:65" s="96" customFormat="1" ht="24.2" customHeight="1">
      <c r="A149" s="93"/>
      <c r="B149" s="94"/>
      <c r="C149" s="173" t="s">
        <v>188</v>
      </c>
      <c r="D149" s="173" t="s">
        <v>115</v>
      </c>
      <c r="E149" s="174" t="s">
        <v>189</v>
      </c>
      <c r="F149" s="175" t="s">
        <v>190</v>
      </c>
      <c r="G149" s="176" t="s">
        <v>191</v>
      </c>
      <c r="H149" s="177">
        <v>10.199999999999999</v>
      </c>
      <c r="I149" s="77"/>
      <c r="J149" s="178">
        <f t="shared" si="10"/>
        <v>0</v>
      </c>
      <c r="K149" s="179"/>
      <c r="L149" s="94"/>
      <c r="M149" s="180" t="s">
        <v>1</v>
      </c>
      <c r="N149" s="181" t="s">
        <v>34</v>
      </c>
      <c r="O149" s="182">
        <v>2.67</v>
      </c>
      <c r="P149" s="182">
        <f t="shared" si="11"/>
        <v>27.233999999999998</v>
      </c>
      <c r="Q149" s="182">
        <v>8.0000000000000007E-5</v>
      </c>
      <c r="R149" s="182">
        <f t="shared" si="12"/>
        <v>8.1599999999999999E-4</v>
      </c>
      <c r="S149" s="182">
        <v>0</v>
      </c>
      <c r="T149" s="183">
        <f t="shared" si="13"/>
        <v>0</v>
      </c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R149" s="184" t="s">
        <v>119</v>
      </c>
      <c r="AT149" s="184" t="s">
        <v>115</v>
      </c>
      <c r="AU149" s="184" t="s">
        <v>120</v>
      </c>
      <c r="AY149" s="86" t="s">
        <v>112</v>
      </c>
      <c r="BE149" s="185">
        <f t="shared" si="14"/>
        <v>0</v>
      </c>
      <c r="BF149" s="185">
        <f t="shared" si="15"/>
        <v>0</v>
      </c>
      <c r="BG149" s="185">
        <f t="shared" si="16"/>
        <v>0</v>
      </c>
      <c r="BH149" s="185">
        <f t="shared" si="17"/>
        <v>0</v>
      </c>
      <c r="BI149" s="185">
        <f t="shared" si="18"/>
        <v>0</v>
      </c>
      <c r="BJ149" s="86" t="s">
        <v>120</v>
      </c>
      <c r="BK149" s="185">
        <f t="shared" si="19"/>
        <v>0</v>
      </c>
      <c r="BL149" s="86" t="s">
        <v>119</v>
      </c>
      <c r="BM149" s="184" t="s">
        <v>192</v>
      </c>
    </row>
    <row r="150" spans="1:65" s="96" customFormat="1" ht="16.5" customHeight="1">
      <c r="A150" s="93"/>
      <c r="B150" s="94"/>
      <c r="C150" s="173" t="s">
        <v>193</v>
      </c>
      <c r="D150" s="173" t="s">
        <v>115</v>
      </c>
      <c r="E150" s="174" t="s">
        <v>194</v>
      </c>
      <c r="F150" s="175" t="s">
        <v>195</v>
      </c>
      <c r="G150" s="176" t="s">
        <v>133</v>
      </c>
      <c r="H150" s="177">
        <v>11.7</v>
      </c>
      <c r="I150" s="77"/>
      <c r="J150" s="178">
        <f t="shared" si="10"/>
        <v>0</v>
      </c>
      <c r="K150" s="179"/>
      <c r="L150" s="94"/>
      <c r="M150" s="180" t="s">
        <v>1</v>
      </c>
      <c r="N150" s="181" t="s">
        <v>34</v>
      </c>
      <c r="O150" s="182">
        <v>0.17599999999999999</v>
      </c>
      <c r="P150" s="182">
        <f t="shared" si="11"/>
        <v>2.0591999999999997</v>
      </c>
      <c r="Q150" s="182">
        <v>0</v>
      </c>
      <c r="R150" s="182">
        <f t="shared" si="12"/>
        <v>0</v>
      </c>
      <c r="S150" s="182">
        <v>1.8339999999999999E-2</v>
      </c>
      <c r="T150" s="183">
        <f t="shared" si="13"/>
        <v>0.21457799999999996</v>
      </c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R150" s="184" t="s">
        <v>119</v>
      </c>
      <c r="AT150" s="184" t="s">
        <v>115</v>
      </c>
      <c r="AU150" s="184" t="s">
        <v>120</v>
      </c>
      <c r="AY150" s="86" t="s">
        <v>112</v>
      </c>
      <c r="BE150" s="185">
        <f t="shared" si="14"/>
        <v>0</v>
      </c>
      <c r="BF150" s="185">
        <f t="shared" si="15"/>
        <v>0</v>
      </c>
      <c r="BG150" s="185">
        <f t="shared" si="16"/>
        <v>0</v>
      </c>
      <c r="BH150" s="185">
        <f t="shared" si="17"/>
        <v>0</v>
      </c>
      <c r="BI150" s="185">
        <f t="shared" si="18"/>
        <v>0</v>
      </c>
      <c r="BJ150" s="86" t="s">
        <v>120</v>
      </c>
      <c r="BK150" s="185">
        <f t="shared" si="19"/>
        <v>0</v>
      </c>
      <c r="BL150" s="86" t="s">
        <v>119</v>
      </c>
      <c r="BM150" s="184" t="s">
        <v>196</v>
      </c>
    </row>
    <row r="151" spans="1:65" s="96" customFormat="1" ht="24.2" customHeight="1">
      <c r="A151" s="93"/>
      <c r="B151" s="94"/>
      <c r="C151" s="173" t="s">
        <v>197</v>
      </c>
      <c r="D151" s="173" t="s">
        <v>115</v>
      </c>
      <c r="E151" s="174" t="s">
        <v>198</v>
      </c>
      <c r="F151" s="175" t="s">
        <v>199</v>
      </c>
      <c r="G151" s="176" t="s">
        <v>118</v>
      </c>
      <c r="H151" s="177">
        <v>1</v>
      </c>
      <c r="I151" s="77"/>
      <c r="J151" s="178">
        <f t="shared" si="10"/>
        <v>0</v>
      </c>
      <c r="K151" s="179"/>
      <c r="L151" s="94"/>
      <c r="M151" s="180" t="s">
        <v>1</v>
      </c>
      <c r="N151" s="181" t="s">
        <v>34</v>
      </c>
      <c r="O151" s="182">
        <v>0.95</v>
      </c>
      <c r="P151" s="182">
        <f t="shared" si="11"/>
        <v>0.95</v>
      </c>
      <c r="Q151" s="182">
        <v>0</v>
      </c>
      <c r="R151" s="182">
        <f t="shared" si="12"/>
        <v>0</v>
      </c>
      <c r="S151" s="182">
        <v>0.17399999999999999</v>
      </c>
      <c r="T151" s="183">
        <f t="shared" si="13"/>
        <v>0.17399999999999999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R151" s="184" t="s">
        <v>119</v>
      </c>
      <c r="AT151" s="184" t="s">
        <v>115</v>
      </c>
      <c r="AU151" s="184" t="s">
        <v>120</v>
      </c>
      <c r="AY151" s="86" t="s">
        <v>112</v>
      </c>
      <c r="BE151" s="185">
        <f t="shared" si="14"/>
        <v>0</v>
      </c>
      <c r="BF151" s="185">
        <f t="shared" si="15"/>
        <v>0</v>
      </c>
      <c r="BG151" s="185">
        <f t="shared" si="16"/>
        <v>0</v>
      </c>
      <c r="BH151" s="185">
        <f t="shared" si="17"/>
        <v>0</v>
      </c>
      <c r="BI151" s="185">
        <f t="shared" si="18"/>
        <v>0</v>
      </c>
      <c r="BJ151" s="86" t="s">
        <v>120</v>
      </c>
      <c r="BK151" s="185">
        <f t="shared" si="19"/>
        <v>0</v>
      </c>
      <c r="BL151" s="86" t="s">
        <v>119</v>
      </c>
      <c r="BM151" s="184" t="s">
        <v>200</v>
      </c>
    </row>
    <row r="152" spans="1:65" s="96" customFormat="1" ht="16.5" customHeight="1">
      <c r="A152" s="93"/>
      <c r="B152" s="94"/>
      <c r="C152" s="173" t="s">
        <v>7</v>
      </c>
      <c r="D152" s="173" t="s">
        <v>115</v>
      </c>
      <c r="E152" s="174" t="s">
        <v>201</v>
      </c>
      <c r="F152" s="175" t="s">
        <v>202</v>
      </c>
      <c r="G152" s="176" t="s">
        <v>118</v>
      </c>
      <c r="H152" s="177">
        <v>1</v>
      </c>
      <c r="I152" s="77"/>
      <c r="J152" s="178">
        <f t="shared" si="10"/>
        <v>0</v>
      </c>
      <c r="K152" s="179"/>
      <c r="L152" s="94"/>
      <c r="M152" s="180" t="s">
        <v>1</v>
      </c>
      <c r="N152" s="181" t="s">
        <v>34</v>
      </c>
      <c r="O152" s="182">
        <v>0.54800000000000004</v>
      </c>
      <c r="P152" s="182">
        <f t="shared" si="11"/>
        <v>0.54800000000000004</v>
      </c>
      <c r="Q152" s="182">
        <v>0</v>
      </c>
      <c r="R152" s="182">
        <f t="shared" si="12"/>
        <v>0</v>
      </c>
      <c r="S152" s="182">
        <v>1.933E-2</v>
      </c>
      <c r="T152" s="183">
        <f t="shared" si="13"/>
        <v>1.933E-2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R152" s="184" t="s">
        <v>119</v>
      </c>
      <c r="AT152" s="184" t="s">
        <v>115</v>
      </c>
      <c r="AU152" s="184" t="s">
        <v>120</v>
      </c>
      <c r="AY152" s="86" t="s">
        <v>112</v>
      </c>
      <c r="BE152" s="185">
        <f t="shared" si="14"/>
        <v>0</v>
      </c>
      <c r="BF152" s="185">
        <f t="shared" si="15"/>
        <v>0</v>
      </c>
      <c r="BG152" s="185">
        <f t="shared" si="16"/>
        <v>0</v>
      </c>
      <c r="BH152" s="185">
        <f t="shared" si="17"/>
        <v>0</v>
      </c>
      <c r="BI152" s="185">
        <f t="shared" si="18"/>
        <v>0</v>
      </c>
      <c r="BJ152" s="86" t="s">
        <v>120</v>
      </c>
      <c r="BK152" s="185">
        <f t="shared" si="19"/>
        <v>0</v>
      </c>
      <c r="BL152" s="86" t="s">
        <v>119</v>
      </c>
      <c r="BM152" s="184" t="s">
        <v>203</v>
      </c>
    </row>
    <row r="153" spans="1:65" s="96" customFormat="1" ht="16.5" customHeight="1">
      <c r="A153" s="93"/>
      <c r="B153" s="94"/>
      <c r="C153" s="173" t="s">
        <v>204</v>
      </c>
      <c r="D153" s="173" t="s">
        <v>115</v>
      </c>
      <c r="E153" s="174" t="s">
        <v>205</v>
      </c>
      <c r="F153" s="175" t="s">
        <v>206</v>
      </c>
      <c r="G153" s="176" t="s">
        <v>118</v>
      </c>
      <c r="H153" s="177">
        <v>1</v>
      </c>
      <c r="I153" s="77"/>
      <c r="J153" s="178">
        <f t="shared" si="10"/>
        <v>0</v>
      </c>
      <c r="K153" s="179"/>
      <c r="L153" s="94"/>
      <c r="M153" s="180" t="s">
        <v>1</v>
      </c>
      <c r="N153" s="181" t="s">
        <v>34</v>
      </c>
      <c r="O153" s="182">
        <v>0.69299999999999995</v>
      </c>
      <c r="P153" s="182">
        <f t="shared" si="11"/>
        <v>0.69299999999999995</v>
      </c>
      <c r="Q153" s="182">
        <v>0</v>
      </c>
      <c r="R153" s="182">
        <f t="shared" si="12"/>
        <v>0</v>
      </c>
      <c r="S153" s="182">
        <v>8.7999999999999995E-2</v>
      </c>
      <c r="T153" s="183">
        <f t="shared" si="13"/>
        <v>8.7999999999999995E-2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4" t="s">
        <v>119</v>
      </c>
      <c r="AT153" s="184" t="s">
        <v>115</v>
      </c>
      <c r="AU153" s="184" t="s">
        <v>120</v>
      </c>
      <c r="AY153" s="86" t="s">
        <v>112</v>
      </c>
      <c r="BE153" s="185">
        <f t="shared" si="14"/>
        <v>0</v>
      </c>
      <c r="BF153" s="185">
        <f t="shared" si="15"/>
        <v>0</v>
      </c>
      <c r="BG153" s="185">
        <f t="shared" si="16"/>
        <v>0</v>
      </c>
      <c r="BH153" s="185">
        <f t="shared" si="17"/>
        <v>0</v>
      </c>
      <c r="BI153" s="185">
        <f t="shared" si="18"/>
        <v>0</v>
      </c>
      <c r="BJ153" s="86" t="s">
        <v>120</v>
      </c>
      <c r="BK153" s="185">
        <f t="shared" si="19"/>
        <v>0</v>
      </c>
      <c r="BL153" s="86" t="s">
        <v>119</v>
      </c>
      <c r="BM153" s="184" t="s">
        <v>207</v>
      </c>
    </row>
    <row r="154" spans="1:65" s="96" customFormat="1" ht="16.5" customHeight="1">
      <c r="A154" s="93"/>
      <c r="B154" s="94"/>
      <c r="C154" s="173" t="s">
        <v>208</v>
      </c>
      <c r="D154" s="173" t="s">
        <v>115</v>
      </c>
      <c r="E154" s="174" t="s">
        <v>209</v>
      </c>
      <c r="F154" s="175" t="s">
        <v>210</v>
      </c>
      <c r="G154" s="176" t="s">
        <v>118</v>
      </c>
      <c r="H154" s="177">
        <v>1</v>
      </c>
      <c r="I154" s="77"/>
      <c r="J154" s="178">
        <f t="shared" si="10"/>
        <v>0</v>
      </c>
      <c r="K154" s="179"/>
      <c r="L154" s="94"/>
      <c r="M154" s="180" t="s">
        <v>1</v>
      </c>
      <c r="N154" s="181" t="s">
        <v>34</v>
      </c>
      <c r="O154" s="182">
        <v>0.83699999999999997</v>
      </c>
      <c r="P154" s="182">
        <f t="shared" si="11"/>
        <v>0.83699999999999997</v>
      </c>
      <c r="Q154" s="182">
        <v>0</v>
      </c>
      <c r="R154" s="182">
        <f t="shared" si="12"/>
        <v>0</v>
      </c>
      <c r="S154" s="182">
        <v>0.155</v>
      </c>
      <c r="T154" s="183">
        <f t="shared" si="13"/>
        <v>0.155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R154" s="184" t="s">
        <v>119</v>
      </c>
      <c r="AT154" s="184" t="s">
        <v>115</v>
      </c>
      <c r="AU154" s="184" t="s">
        <v>120</v>
      </c>
      <c r="AY154" s="86" t="s">
        <v>112</v>
      </c>
      <c r="BE154" s="185">
        <f t="shared" si="14"/>
        <v>0</v>
      </c>
      <c r="BF154" s="185">
        <f t="shared" si="15"/>
        <v>0</v>
      </c>
      <c r="BG154" s="185">
        <f t="shared" si="16"/>
        <v>0</v>
      </c>
      <c r="BH154" s="185">
        <f t="shared" si="17"/>
        <v>0</v>
      </c>
      <c r="BI154" s="185">
        <f t="shared" si="18"/>
        <v>0</v>
      </c>
      <c r="BJ154" s="86" t="s">
        <v>120</v>
      </c>
      <c r="BK154" s="185">
        <f t="shared" si="19"/>
        <v>0</v>
      </c>
      <c r="BL154" s="86" t="s">
        <v>119</v>
      </c>
      <c r="BM154" s="184" t="s">
        <v>211</v>
      </c>
    </row>
    <row r="155" spans="1:65" s="96" customFormat="1" ht="24.2" customHeight="1">
      <c r="A155" s="93"/>
      <c r="B155" s="94"/>
      <c r="C155" s="173" t="s">
        <v>212</v>
      </c>
      <c r="D155" s="173" t="s">
        <v>115</v>
      </c>
      <c r="E155" s="174" t="s">
        <v>213</v>
      </c>
      <c r="F155" s="175" t="s">
        <v>214</v>
      </c>
      <c r="G155" s="176" t="s">
        <v>129</v>
      </c>
      <c r="H155" s="177">
        <v>1</v>
      </c>
      <c r="I155" s="77"/>
      <c r="J155" s="178">
        <f t="shared" si="10"/>
        <v>0</v>
      </c>
      <c r="K155" s="179"/>
      <c r="L155" s="94"/>
      <c r="M155" s="180" t="s">
        <v>1</v>
      </c>
      <c r="N155" s="181" t="s">
        <v>34</v>
      </c>
      <c r="O155" s="182">
        <v>0</v>
      </c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R155" s="184" t="s">
        <v>119</v>
      </c>
      <c r="AT155" s="184" t="s">
        <v>115</v>
      </c>
      <c r="AU155" s="184" t="s">
        <v>120</v>
      </c>
      <c r="AY155" s="86" t="s">
        <v>112</v>
      </c>
      <c r="BE155" s="185">
        <f t="shared" si="14"/>
        <v>0</v>
      </c>
      <c r="BF155" s="185">
        <f t="shared" si="15"/>
        <v>0</v>
      </c>
      <c r="BG155" s="185">
        <f t="shared" si="16"/>
        <v>0</v>
      </c>
      <c r="BH155" s="185">
        <f t="shared" si="17"/>
        <v>0</v>
      </c>
      <c r="BI155" s="185">
        <f t="shared" si="18"/>
        <v>0</v>
      </c>
      <c r="BJ155" s="86" t="s">
        <v>120</v>
      </c>
      <c r="BK155" s="185">
        <f t="shared" si="19"/>
        <v>0</v>
      </c>
      <c r="BL155" s="86" t="s">
        <v>119</v>
      </c>
      <c r="BM155" s="184" t="s">
        <v>215</v>
      </c>
    </row>
    <row r="156" spans="1:65" s="96" customFormat="1" ht="24.2" customHeight="1">
      <c r="A156" s="93"/>
      <c r="B156" s="94"/>
      <c r="C156" s="173" t="s">
        <v>216</v>
      </c>
      <c r="D156" s="173" t="s">
        <v>115</v>
      </c>
      <c r="E156" s="174" t="s">
        <v>217</v>
      </c>
      <c r="F156" s="175" t="s">
        <v>218</v>
      </c>
      <c r="G156" s="176" t="s">
        <v>219</v>
      </c>
      <c r="H156" s="177">
        <v>1.6839999999999999</v>
      </c>
      <c r="I156" s="77"/>
      <c r="J156" s="178">
        <f t="shared" si="10"/>
        <v>0</v>
      </c>
      <c r="K156" s="179"/>
      <c r="L156" s="94"/>
      <c r="M156" s="180" t="s">
        <v>1</v>
      </c>
      <c r="N156" s="181" t="s">
        <v>34</v>
      </c>
      <c r="O156" s="182">
        <v>5.46</v>
      </c>
      <c r="P156" s="182">
        <f t="shared" si="11"/>
        <v>9.1946399999999997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R156" s="184" t="s">
        <v>119</v>
      </c>
      <c r="AT156" s="184" t="s">
        <v>115</v>
      </c>
      <c r="AU156" s="184" t="s">
        <v>120</v>
      </c>
      <c r="AY156" s="86" t="s">
        <v>112</v>
      </c>
      <c r="BE156" s="185">
        <f t="shared" si="14"/>
        <v>0</v>
      </c>
      <c r="BF156" s="185">
        <f t="shared" si="15"/>
        <v>0</v>
      </c>
      <c r="BG156" s="185">
        <f t="shared" si="16"/>
        <v>0</v>
      </c>
      <c r="BH156" s="185">
        <f t="shared" si="17"/>
        <v>0</v>
      </c>
      <c r="BI156" s="185">
        <f t="shared" si="18"/>
        <v>0</v>
      </c>
      <c r="BJ156" s="86" t="s">
        <v>120</v>
      </c>
      <c r="BK156" s="185">
        <f t="shared" si="19"/>
        <v>0</v>
      </c>
      <c r="BL156" s="86" t="s">
        <v>119</v>
      </c>
      <c r="BM156" s="184" t="s">
        <v>220</v>
      </c>
    </row>
    <row r="157" spans="1:65" s="96" customFormat="1" ht="24.2" customHeight="1">
      <c r="A157" s="93"/>
      <c r="B157" s="94"/>
      <c r="C157" s="173" t="s">
        <v>221</v>
      </c>
      <c r="D157" s="173" t="s">
        <v>115</v>
      </c>
      <c r="E157" s="174" t="s">
        <v>222</v>
      </c>
      <c r="F157" s="175" t="s">
        <v>223</v>
      </c>
      <c r="G157" s="176" t="s">
        <v>219</v>
      </c>
      <c r="H157" s="177">
        <v>1.6839999999999999</v>
      </c>
      <c r="I157" s="77"/>
      <c r="J157" s="178">
        <f t="shared" si="10"/>
        <v>0</v>
      </c>
      <c r="K157" s="179"/>
      <c r="L157" s="94"/>
      <c r="M157" s="180" t="s">
        <v>1</v>
      </c>
      <c r="N157" s="181" t="s">
        <v>34</v>
      </c>
      <c r="O157" s="182">
        <v>0.255</v>
      </c>
      <c r="P157" s="182">
        <f t="shared" si="11"/>
        <v>0.42941999999999997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4" t="s">
        <v>119</v>
      </c>
      <c r="AT157" s="184" t="s">
        <v>115</v>
      </c>
      <c r="AU157" s="184" t="s">
        <v>120</v>
      </c>
      <c r="AY157" s="86" t="s">
        <v>112</v>
      </c>
      <c r="BE157" s="185">
        <f t="shared" si="14"/>
        <v>0</v>
      </c>
      <c r="BF157" s="185">
        <f t="shared" si="15"/>
        <v>0</v>
      </c>
      <c r="BG157" s="185">
        <f t="shared" si="16"/>
        <v>0</v>
      </c>
      <c r="BH157" s="185">
        <f t="shared" si="17"/>
        <v>0</v>
      </c>
      <c r="BI157" s="185">
        <f t="shared" si="18"/>
        <v>0</v>
      </c>
      <c r="BJ157" s="86" t="s">
        <v>120</v>
      </c>
      <c r="BK157" s="185">
        <f t="shared" si="19"/>
        <v>0</v>
      </c>
      <c r="BL157" s="86" t="s">
        <v>119</v>
      </c>
      <c r="BM157" s="184" t="s">
        <v>224</v>
      </c>
    </row>
    <row r="158" spans="1:65" s="96" customFormat="1" ht="24.2" customHeight="1">
      <c r="A158" s="93"/>
      <c r="B158" s="94"/>
      <c r="C158" s="173" t="s">
        <v>225</v>
      </c>
      <c r="D158" s="173" t="s">
        <v>115</v>
      </c>
      <c r="E158" s="174" t="s">
        <v>226</v>
      </c>
      <c r="F158" s="175" t="s">
        <v>227</v>
      </c>
      <c r="G158" s="176" t="s">
        <v>219</v>
      </c>
      <c r="H158" s="177">
        <v>65.676000000000002</v>
      </c>
      <c r="I158" s="77"/>
      <c r="J158" s="178">
        <f t="shared" si="10"/>
        <v>0</v>
      </c>
      <c r="K158" s="179"/>
      <c r="L158" s="94"/>
      <c r="M158" s="180" t="s">
        <v>1</v>
      </c>
      <c r="N158" s="181" t="s">
        <v>34</v>
      </c>
      <c r="O158" s="182">
        <v>6.0000000000000001E-3</v>
      </c>
      <c r="P158" s="182">
        <f t="shared" si="11"/>
        <v>0.39405600000000002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R158" s="184" t="s">
        <v>119</v>
      </c>
      <c r="AT158" s="184" t="s">
        <v>115</v>
      </c>
      <c r="AU158" s="184" t="s">
        <v>120</v>
      </c>
      <c r="AY158" s="86" t="s">
        <v>112</v>
      </c>
      <c r="BE158" s="185">
        <f t="shared" si="14"/>
        <v>0</v>
      </c>
      <c r="BF158" s="185">
        <f t="shared" si="15"/>
        <v>0</v>
      </c>
      <c r="BG158" s="185">
        <f t="shared" si="16"/>
        <v>0</v>
      </c>
      <c r="BH158" s="185">
        <f t="shared" si="17"/>
        <v>0</v>
      </c>
      <c r="BI158" s="185">
        <f t="shared" si="18"/>
        <v>0</v>
      </c>
      <c r="BJ158" s="86" t="s">
        <v>120</v>
      </c>
      <c r="BK158" s="185">
        <f t="shared" si="19"/>
        <v>0</v>
      </c>
      <c r="BL158" s="86" t="s">
        <v>119</v>
      </c>
      <c r="BM158" s="184" t="s">
        <v>228</v>
      </c>
    </row>
    <row r="159" spans="1:65" s="96" customFormat="1" ht="24.2" customHeight="1">
      <c r="A159" s="93"/>
      <c r="B159" s="94"/>
      <c r="C159" s="173" t="s">
        <v>229</v>
      </c>
      <c r="D159" s="173" t="s">
        <v>115</v>
      </c>
      <c r="E159" s="174" t="s">
        <v>230</v>
      </c>
      <c r="F159" s="175" t="s">
        <v>231</v>
      </c>
      <c r="G159" s="176" t="s">
        <v>219</v>
      </c>
      <c r="H159" s="177">
        <v>1.6839999999999999</v>
      </c>
      <c r="I159" s="77"/>
      <c r="J159" s="178">
        <f t="shared" si="10"/>
        <v>0</v>
      </c>
      <c r="K159" s="179"/>
      <c r="L159" s="94"/>
      <c r="M159" s="180" t="s">
        <v>1</v>
      </c>
      <c r="N159" s="181" t="s">
        <v>34</v>
      </c>
      <c r="O159" s="182">
        <v>0</v>
      </c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R159" s="184" t="s">
        <v>119</v>
      </c>
      <c r="AT159" s="184" t="s">
        <v>115</v>
      </c>
      <c r="AU159" s="184" t="s">
        <v>120</v>
      </c>
      <c r="AY159" s="86" t="s">
        <v>112</v>
      </c>
      <c r="BE159" s="185">
        <f t="shared" si="14"/>
        <v>0</v>
      </c>
      <c r="BF159" s="185">
        <f t="shared" si="15"/>
        <v>0</v>
      </c>
      <c r="BG159" s="185">
        <f t="shared" si="16"/>
        <v>0</v>
      </c>
      <c r="BH159" s="185">
        <f t="shared" si="17"/>
        <v>0</v>
      </c>
      <c r="BI159" s="185">
        <f t="shared" si="18"/>
        <v>0</v>
      </c>
      <c r="BJ159" s="86" t="s">
        <v>120</v>
      </c>
      <c r="BK159" s="185">
        <f t="shared" si="19"/>
        <v>0</v>
      </c>
      <c r="BL159" s="86" t="s">
        <v>119</v>
      </c>
      <c r="BM159" s="184" t="s">
        <v>232</v>
      </c>
    </row>
    <row r="160" spans="1:65" s="160" customFormat="1" ht="22.9" customHeight="1">
      <c r="B160" s="161"/>
      <c r="D160" s="162" t="s">
        <v>67</v>
      </c>
      <c r="E160" s="171" t="s">
        <v>233</v>
      </c>
      <c r="F160" s="171" t="s">
        <v>234</v>
      </c>
      <c r="I160" s="85"/>
      <c r="J160" s="172">
        <f>BK160</f>
        <v>0</v>
      </c>
      <c r="L160" s="161"/>
      <c r="M160" s="165"/>
      <c r="N160" s="166"/>
      <c r="O160" s="166"/>
      <c r="P160" s="167">
        <f>P161</f>
        <v>14.046860000000001</v>
      </c>
      <c r="Q160" s="166"/>
      <c r="R160" s="167">
        <f>R161</f>
        <v>0</v>
      </c>
      <c r="S160" s="166"/>
      <c r="T160" s="168">
        <f>T161</f>
        <v>0</v>
      </c>
      <c r="AR160" s="162" t="s">
        <v>76</v>
      </c>
      <c r="AT160" s="169" t="s">
        <v>67</v>
      </c>
      <c r="AU160" s="169" t="s">
        <v>76</v>
      </c>
      <c r="AY160" s="162" t="s">
        <v>112</v>
      </c>
      <c r="BK160" s="170">
        <f>BK161</f>
        <v>0</v>
      </c>
    </row>
    <row r="161" spans="1:65" s="96" customFormat="1" ht="21.75" customHeight="1">
      <c r="A161" s="93"/>
      <c r="B161" s="94"/>
      <c r="C161" s="173" t="s">
        <v>235</v>
      </c>
      <c r="D161" s="173" t="s">
        <v>115</v>
      </c>
      <c r="E161" s="174" t="s">
        <v>236</v>
      </c>
      <c r="F161" s="175" t="s">
        <v>237</v>
      </c>
      <c r="G161" s="176" t="s">
        <v>219</v>
      </c>
      <c r="H161" s="177">
        <v>3.0670000000000002</v>
      </c>
      <c r="I161" s="77"/>
      <c r="J161" s="178">
        <f>ROUND(I161*H161,2)</f>
        <v>0</v>
      </c>
      <c r="K161" s="179"/>
      <c r="L161" s="94"/>
      <c r="M161" s="180" t="s">
        <v>1</v>
      </c>
      <c r="N161" s="181" t="s">
        <v>34</v>
      </c>
      <c r="O161" s="182">
        <v>4.58</v>
      </c>
      <c r="P161" s="182">
        <f>O161*H161</f>
        <v>14.046860000000001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R161" s="184" t="s">
        <v>119</v>
      </c>
      <c r="AT161" s="184" t="s">
        <v>115</v>
      </c>
      <c r="AU161" s="184" t="s">
        <v>120</v>
      </c>
      <c r="AY161" s="86" t="s">
        <v>112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86" t="s">
        <v>120</v>
      </c>
      <c r="BK161" s="185">
        <f>ROUND(I161*H161,2)</f>
        <v>0</v>
      </c>
      <c r="BL161" s="86" t="s">
        <v>119</v>
      </c>
      <c r="BM161" s="184" t="s">
        <v>238</v>
      </c>
    </row>
    <row r="162" spans="1:65" s="160" customFormat="1" ht="25.9" customHeight="1">
      <c r="B162" s="161"/>
      <c r="D162" s="162" t="s">
        <v>67</v>
      </c>
      <c r="E162" s="163" t="s">
        <v>239</v>
      </c>
      <c r="F162" s="163" t="s">
        <v>240</v>
      </c>
      <c r="I162" s="85"/>
      <c r="J162" s="164">
        <f>BK162</f>
        <v>0</v>
      </c>
      <c r="L162" s="161"/>
      <c r="M162" s="165"/>
      <c r="N162" s="166"/>
      <c r="O162" s="166"/>
      <c r="P162" s="167">
        <f>P163+P167+P176+P180</f>
        <v>22.411650000000002</v>
      </c>
      <c r="Q162" s="166"/>
      <c r="R162" s="167">
        <f>R163+R167+R176+R180</f>
        <v>0.27835199999999999</v>
      </c>
      <c r="S162" s="166"/>
      <c r="T162" s="168">
        <f>T163+T167+T176+T180</f>
        <v>0</v>
      </c>
      <c r="AR162" s="162" t="s">
        <v>120</v>
      </c>
      <c r="AT162" s="169" t="s">
        <v>67</v>
      </c>
      <c r="AU162" s="169" t="s">
        <v>68</v>
      </c>
      <c r="AY162" s="162" t="s">
        <v>112</v>
      </c>
      <c r="BK162" s="170">
        <f>BK163+BK167+BK176+BK180</f>
        <v>0</v>
      </c>
    </row>
    <row r="163" spans="1:65" s="160" customFormat="1" ht="22.9" customHeight="1">
      <c r="B163" s="161"/>
      <c r="D163" s="162" t="s">
        <v>67</v>
      </c>
      <c r="E163" s="171" t="s">
        <v>241</v>
      </c>
      <c r="F163" s="171" t="s">
        <v>242</v>
      </c>
      <c r="I163" s="85"/>
      <c r="J163" s="172">
        <f>BK163</f>
        <v>0</v>
      </c>
      <c r="L163" s="161"/>
      <c r="M163" s="165"/>
      <c r="N163" s="166"/>
      <c r="O163" s="166"/>
      <c r="P163" s="167">
        <f>SUM(P164:P166)</f>
        <v>11.5479</v>
      </c>
      <c r="Q163" s="166"/>
      <c r="R163" s="167">
        <f>SUM(R164:R166)</f>
        <v>0.22604399999999999</v>
      </c>
      <c r="S163" s="166"/>
      <c r="T163" s="168">
        <f>SUM(T164:T166)</f>
        <v>0</v>
      </c>
      <c r="AR163" s="162" t="s">
        <v>120</v>
      </c>
      <c r="AT163" s="169" t="s">
        <v>67</v>
      </c>
      <c r="AU163" s="169" t="s">
        <v>76</v>
      </c>
      <c r="AY163" s="162" t="s">
        <v>112</v>
      </c>
      <c r="BK163" s="170">
        <f>SUM(BK164:BK166)</f>
        <v>0</v>
      </c>
    </row>
    <row r="164" spans="1:65" s="96" customFormat="1" ht="24.2" customHeight="1">
      <c r="A164" s="93"/>
      <c r="B164" s="94"/>
      <c r="C164" s="173" t="s">
        <v>243</v>
      </c>
      <c r="D164" s="173" t="s">
        <v>115</v>
      </c>
      <c r="E164" s="174" t="s">
        <v>244</v>
      </c>
      <c r="F164" s="175" t="s">
        <v>245</v>
      </c>
      <c r="G164" s="176" t="s">
        <v>133</v>
      </c>
      <c r="H164" s="177">
        <v>11.7</v>
      </c>
      <c r="I164" s="77"/>
      <c r="J164" s="178">
        <f>ROUND(I164*H164,2)</f>
        <v>0</v>
      </c>
      <c r="K164" s="179"/>
      <c r="L164" s="94"/>
      <c r="M164" s="180" t="s">
        <v>1</v>
      </c>
      <c r="N164" s="181" t="s">
        <v>34</v>
      </c>
      <c r="O164" s="182">
        <v>0.88700000000000001</v>
      </c>
      <c r="P164" s="182">
        <f>O164*H164</f>
        <v>10.3779</v>
      </c>
      <c r="Q164" s="182">
        <v>1.932E-2</v>
      </c>
      <c r="R164" s="182">
        <f>Q164*H164</f>
        <v>0.22604399999999999</v>
      </c>
      <c r="S164" s="182">
        <v>0</v>
      </c>
      <c r="T164" s="183">
        <f>S164*H164</f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R164" s="184" t="s">
        <v>180</v>
      </c>
      <c r="AT164" s="184" t="s">
        <v>115</v>
      </c>
      <c r="AU164" s="184" t="s">
        <v>120</v>
      </c>
      <c r="AY164" s="86" t="s">
        <v>112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86" t="s">
        <v>120</v>
      </c>
      <c r="BK164" s="185">
        <f>ROUND(I164*H164,2)</f>
        <v>0</v>
      </c>
      <c r="BL164" s="86" t="s">
        <v>180</v>
      </c>
      <c r="BM164" s="184" t="s">
        <v>246</v>
      </c>
    </row>
    <row r="165" spans="1:65" s="96" customFormat="1" ht="21.75" customHeight="1">
      <c r="A165" s="93"/>
      <c r="B165" s="94"/>
      <c r="C165" s="173" t="s">
        <v>247</v>
      </c>
      <c r="D165" s="173" t="s">
        <v>115</v>
      </c>
      <c r="E165" s="174" t="s">
        <v>248</v>
      </c>
      <c r="F165" s="175" t="s">
        <v>249</v>
      </c>
      <c r="G165" s="176" t="s">
        <v>133</v>
      </c>
      <c r="H165" s="177">
        <v>11.7</v>
      </c>
      <c r="I165" s="77"/>
      <c r="J165" s="178">
        <f>ROUND(I165*H165,2)</f>
        <v>0</v>
      </c>
      <c r="K165" s="179"/>
      <c r="L165" s="94"/>
      <c r="M165" s="180" t="s">
        <v>1</v>
      </c>
      <c r="N165" s="181" t="s">
        <v>34</v>
      </c>
      <c r="O165" s="182">
        <v>0.1</v>
      </c>
      <c r="P165" s="182">
        <f>O165*H165</f>
        <v>1.17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R165" s="184" t="s">
        <v>180</v>
      </c>
      <c r="AT165" s="184" t="s">
        <v>115</v>
      </c>
      <c r="AU165" s="184" t="s">
        <v>120</v>
      </c>
      <c r="AY165" s="86" t="s">
        <v>112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86" t="s">
        <v>120</v>
      </c>
      <c r="BK165" s="185">
        <f>ROUND(I165*H165,2)</f>
        <v>0</v>
      </c>
      <c r="BL165" s="86" t="s">
        <v>180</v>
      </c>
      <c r="BM165" s="184" t="s">
        <v>250</v>
      </c>
    </row>
    <row r="166" spans="1:65" s="96" customFormat="1" ht="24.2" customHeight="1">
      <c r="A166" s="93"/>
      <c r="B166" s="94"/>
      <c r="C166" s="173" t="s">
        <v>251</v>
      </c>
      <c r="D166" s="173" t="s">
        <v>115</v>
      </c>
      <c r="E166" s="174" t="s">
        <v>252</v>
      </c>
      <c r="F166" s="175" t="s">
        <v>253</v>
      </c>
      <c r="G166" s="176" t="s">
        <v>254</v>
      </c>
      <c r="H166" s="76"/>
      <c r="I166" s="77"/>
      <c r="J166" s="178">
        <f>ROUND(I166*H166,2)</f>
        <v>0</v>
      </c>
      <c r="K166" s="179"/>
      <c r="L166" s="94"/>
      <c r="M166" s="180" t="s">
        <v>1</v>
      </c>
      <c r="N166" s="181" t="s">
        <v>34</v>
      </c>
      <c r="O166" s="182">
        <v>0</v>
      </c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R166" s="184" t="s">
        <v>180</v>
      </c>
      <c r="AT166" s="184" t="s">
        <v>115</v>
      </c>
      <c r="AU166" s="184" t="s">
        <v>120</v>
      </c>
      <c r="AY166" s="86" t="s">
        <v>112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86" t="s">
        <v>120</v>
      </c>
      <c r="BK166" s="185">
        <f>ROUND(I166*H166,2)</f>
        <v>0</v>
      </c>
      <c r="BL166" s="86" t="s">
        <v>180</v>
      </c>
      <c r="BM166" s="184" t="s">
        <v>255</v>
      </c>
    </row>
    <row r="167" spans="1:65" s="160" customFormat="1" ht="22.9" customHeight="1">
      <c r="B167" s="161"/>
      <c r="D167" s="162" t="s">
        <v>67</v>
      </c>
      <c r="E167" s="171" t="s">
        <v>256</v>
      </c>
      <c r="F167" s="171" t="s">
        <v>257</v>
      </c>
      <c r="I167" s="85"/>
      <c r="J167" s="172">
        <f>BK167</f>
        <v>0</v>
      </c>
      <c r="L167" s="161"/>
      <c r="M167" s="165"/>
      <c r="N167" s="166"/>
      <c r="O167" s="166"/>
      <c r="P167" s="167">
        <f>SUM(P168:P175)</f>
        <v>4.5889999999999995</v>
      </c>
      <c r="Q167" s="166"/>
      <c r="R167" s="167">
        <f>SUM(R168:R175)</f>
        <v>3.7600000000000001E-2</v>
      </c>
      <c r="S167" s="166"/>
      <c r="T167" s="168">
        <f>SUM(T168:T175)</f>
        <v>0</v>
      </c>
      <c r="AR167" s="162" t="s">
        <v>120</v>
      </c>
      <c r="AT167" s="169" t="s">
        <v>67</v>
      </c>
      <c r="AU167" s="169" t="s">
        <v>76</v>
      </c>
      <c r="AY167" s="162" t="s">
        <v>112</v>
      </c>
      <c r="BK167" s="170">
        <f>SUM(BK168:BK175)</f>
        <v>0</v>
      </c>
    </row>
    <row r="168" spans="1:65" s="96" customFormat="1" ht="24.2" customHeight="1">
      <c r="A168" s="93"/>
      <c r="B168" s="94"/>
      <c r="C168" s="173" t="s">
        <v>258</v>
      </c>
      <c r="D168" s="173" t="s">
        <v>115</v>
      </c>
      <c r="E168" s="174" t="s">
        <v>259</v>
      </c>
      <c r="F168" s="175" t="s">
        <v>260</v>
      </c>
      <c r="G168" s="176" t="s">
        <v>118</v>
      </c>
      <c r="H168" s="177">
        <v>2</v>
      </c>
      <c r="I168" s="77"/>
      <c r="J168" s="178">
        <f t="shared" ref="J168:J175" si="20">ROUND(I168*H168,2)</f>
        <v>0</v>
      </c>
      <c r="K168" s="179"/>
      <c r="L168" s="94"/>
      <c r="M168" s="180" t="s">
        <v>1</v>
      </c>
      <c r="N168" s="181" t="s">
        <v>34</v>
      </c>
      <c r="O168" s="182">
        <v>1.6819999999999999</v>
      </c>
      <c r="P168" s="182">
        <f t="shared" ref="P168:P175" si="21">O168*H168</f>
        <v>3.3639999999999999</v>
      </c>
      <c r="Q168" s="182">
        <v>0</v>
      </c>
      <c r="R168" s="182">
        <f t="shared" ref="R168:R175" si="22">Q168*H168</f>
        <v>0</v>
      </c>
      <c r="S168" s="182">
        <v>0</v>
      </c>
      <c r="T168" s="183">
        <f t="shared" ref="T168:T175" si="23">S168*H168</f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R168" s="184" t="s">
        <v>180</v>
      </c>
      <c r="AT168" s="184" t="s">
        <v>115</v>
      </c>
      <c r="AU168" s="184" t="s">
        <v>120</v>
      </c>
      <c r="AY168" s="86" t="s">
        <v>112</v>
      </c>
      <c r="BE168" s="185">
        <f t="shared" ref="BE168:BE175" si="24">IF(N168="základní",J168,0)</f>
        <v>0</v>
      </c>
      <c r="BF168" s="185">
        <f t="shared" ref="BF168:BF175" si="25">IF(N168="snížená",J168,0)</f>
        <v>0</v>
      </c>
      <c r="BG168" s="185">
        <f t="shared" ref="BG168:BG175" si="26">IF(N168="zákl. přenesená",J168,0)</f>
        <v>0</v>
      </c>
      <c r="BH168" s="185">
        <f t="shared" ref="BH168:BH175" si="27">IF(N168="sníž. přenesená",J168,0)</f>
        <v>0</v>
      </c>
      <c r="BI168" s="185">
        <f t="shared" ref="BI168:BI175" si="28">IF(N168="nulová",J168,0)</f>
        <v>0</v>
      </c>
      <c r="BJ168" s="86" t="s">
        <v>120</v>
      </c>
      <c r="BK168" s="185">
        <f t="shared" ref="BK168:BK175" si="29">ROUND(I168*H168,2)</f>
        <v>0</v>
      </c>
      <c r="BL168" s="86" t="s">
        <v>180</v>
      </c>
      <c r="BM168" s="184" t="s">
        <v>261</v>
      </c>
    </row>
    <row r="169" spans="1:65" s="96" customFormat="1" ht="24.2" customHeight="1">
      <c r="A169" s="93"/>
      <c r="B169" s="94"/>
      <c r="C169" s="186" t="s">
        <v>262</v>
      </c>
      <c r="D169" s="186" t="s">
        <v>139</v>
      </c>
      <c r="E169" s="187" t="s">
        <v>263</v>
      </c>
      <c r="F169" s="188" t="s">
        <v>264</v>
      </c>
      <c r="G169" s="189" t="s">
        <v>118</v>
      </c>
      <c r="H169" s="190">
        <v>1</v>
      </c>
      <c r="I169" s="78"/>
      <c r="J169" s="191">
        <f t="shared" si="20"/>
        <v>0</v>
      </c>
      <c r="K169" s="192"/>
      <c r="L169" s="193"/>
      <c r="M169" s="194" t="s">
        <v>1</v>
      </c>
      <c r="N169" s="195" t="s">
        <v>34</v>
      </c>
      <c r="O169" s="182">
        <v>0</v>
      </c>
      <c r="P169" s="182">
        <f t="shared" si="21"/>
        <v>0</v>
      </c>
      <c r="Q169" s="182">
        <v>1.4500000000000001E-2</v>
      </c>
      <c r="R169" s="182">
        <f t="shared" si="22"/>
        <v>1.4500000000000001E-2</v>
      </c>
      <c r="S169" s="182">
        <v>0</v>
      </c>
      <c r="T169" s="183">
        <f t="shared" si="23"/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R169" s="184" t="s">
        <v>251</v>
      </c>
      <c r="AT169" s="184" t="s">
        <v>139</v>
      </c>
      <c r="AU169" s="184" t="s">
        <v>120</v>
      </c>
      <c r="AY169" s="86" t="s">
        <v>112</v>
      </c>
      <c r="BE169" s="185">
        <f t="shared" si="24"/>
        <v>0</v>
      </c>
      <c r="BF169" s="185">
        <f t="shared" si="25"/>
        <v>0</v>
      </c>
      <c r="BG169" s="185">
        <f t="shared" si="26"/>
        <v>0</v>
      </c>
      <c r="BH169" s="185">
        <f t="shared" si="27"/>
        <v>0</v>
      </c>
      <c r="BI169" s="185">
        <f t="shared" si="28"/>
        <v>0</v>
      </c>
      <c r="BJ169" s="86" t="s">
        <v>120</v>
      </c>
      <c r="BK169" s="185">
        <f t="shared" si="29"/>
        <v>0</v>
      </c>
      <c r="BL169" s="86" t="s">
        <v>180</v>
      </c>
      <c r="BM169" s="184" t="s">
        <v>265</v>
      </c>
    </row>
    <row r="170" spans="1:65" s="96" customFormat="1" ht="24.2" customHeight="1">
      <c r="A170" s="93"/>
      <c r="B170" s="94"/>
      <c r="C170" s="186" t="s">
        <v>266</v>
      </c>
      <c r="D170" s="186" t="s">
        <v>139</v>
      </c>
      <c r="E170" s="187" t="s">
        <v>267</v>
      </c>
      <c r="F170" s="188" t="s">
        <v>268</v>
      </c>
      <c r="G170" s="189" t="s">
        <v>118</v>
      </c>
      <c r="H170" s="190">
        <v>1</v>
      </c>
      <c r="I170" s="78"/>
      <c r="J170" s="191">
        <f t="shared" si="20"/>
        <v>0</v>
      </c>
      <c r="K170" s="192"/>
      <c r="L170" s="193"/>
      <c r="M170" s="194" t="s">
        <v>1</v>
      </c>
      <c r="N170" s="195" t="s">
        <v>34</v>
      </c>
      <c r="O170" s="182">
        <v>0</v>
      </c>
      <c r="P170" s="182">
        <f t="shared" si="21"/>
        <v>0</v>
      </c>
      <c r="Q170" s="182">
        <v>1.6E-2</v>
      </c>
      <c r="R170" s="182">
        <f t="shared" si="22"/>
        <v>1.6E-2</v>
      </c>
      <c r="S170" s="182">
        <v>0</v>
      </c>
      <c r="T170" s="183">
        <f t="shared" si="23"/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R170" s="184" t="s">
        <v>251</v>
      </c>
      <c r="AT170" s="184" t="s">
        <v>139</v>
      </c>
      <c r="AU170" s="184" t="s">
        <v>120</v>
      </c>
      <c r="AY170" s="86" t="s">
        <v>112</v>
      </c>
      <c r="BE170" s="185">
        <f t="shared" si="24"/>
        <v>0</v>
      </c>
      <c r="BF170" s="185">
        <f t="shared" si="25"/>
        <v>0</v>
      </c>
      <c r="BG170" s="185">
        <f t="shared" si="26"/>
        <v>0</v>
      </c>
      <c r="BH170" s="185">
        <f t="shared" si="27"/>
        <v>0</v>
      </c>
      <c r="BI170" s="185">
        <f t="shared" si="28"/>
        <v>0</v>
      </c>
      <c r="BJ170" s="86" t="s">
        <v>120</v>
      </c>
      <c r="BK170" s="185">
        <f t="shared" si="29"/>
        <v>0</v>
      </c>
      <c r="BL170" s="86" t="s">
        <v>180</v>
      </c>
      <c r="BM170" s="184" t="s">
        <v>269</v>
      </c>
    </row>
    <row r="171" spans="1:65" s="96" customFormat="1" ht="21.75" customHeight="1">
      <c r="A171" s="93"/>
      <c r="B171" s="94"/>
      <c r="C171" s="173" t="s">
        <v>270</v>
      </c>
      <c r="D171" s="173" t="s">
        <v>115</v>
      </c>
      <c r="E171" s="174" t="s">
        <v>271</v>
      </c>
      <c r="F171" s="175" t="s">
        <v>272</v>
      </c>
      <c r="G171" s="176" t="s">
        <v>118</v>
      </c>
      <c r="H171" s="177">
        <v>2</v>
      </c>
      <c r="I171" s="77"/>
      <c r="J171" s="178">
        <f t="shared" si="20"/>
        <v>0</v>
      </c>
      <c r="K171" s="179"/>
      <c r="L171" s="94"/>
      <c r="M171" s="180" t="s">
        <v>1</v>
      </c>
      <c r="N171" s="181" t="s">
        <v>34</v>
      </c>
      <c r="O171" s="182">
        <v>0.33500000000000002</v>
      </c>
      <c r="P171" s="182">
        <f t="shared" si="21"/>
        <v>0.67</v>
      </c>
      <c r="Q171" s="182">
        <v>0</v>
      </c>
      <c r="R171" s="182">
        <f t="shared" si="22"/>
        <v>0</v>
      </c>
      <c r="S171" s="182">
        <v>0</v>
      </c>
      <c r="T171" s="183">
        <f t="shared" si="23"/>
        <v>0</v>
      </c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R171" s="184" t="s">
        <v>180</v>
      </c>
      <c r="AT171" s="184" t="s">
        <v>115</v>
      </c>
      <c r="AU171" s="184" t="s">
        <v>120</v>
      </c>
      <c r="AY171" s="86" t="s">
        <v>112</v>
      </c>
      <c r="BE171" s="185">
        <f t="shared" si="24"/>
        <v>0</v>
      </c>
      <c r="BF171" s="185">
        <f t="shared" si="25"/>
        <v>0</v>
      </c>
      <c r="BG171" s="185">
        <f t="shared" si="26"/>
        <v>0</v>
      </c>
      <c r="BH171" s="185">
        <f t="shared" si="27"/>
        <v>0</v>
      </c>
      <c r="BI171" s="185">
        <f t="shared" si="28"/>
        <v>0</v>
      </c>
      <c r="BJ171" s="86" t="s">
        <v>120</v>
      </c>
      <c r="BK171" s="185">
        <f t="shared" si="29"/>
        <v>0</v>
      </c>
      <c r="BL171" s="86" t="s">
        <v>180</v>
      </c>
      <c r="BM171" s="184" t="s">
        <v>273</v>
      </c>
    </row>
    <row r="172" spans="1:65" s="96" customFormat="1" ht="24.2" customHeight="1">
      <c r="A172" s="93"/>
      <c r="B172" s="94"/>
      <c r="C172" s="186" t="s">
        <v>274</v>
      </c>
      <c r="D172" s="186" t="s">
        <v>139</v>
      </c>
      <c r="E172" s="187" t="s">
        <v>275</v>
      </c>
      <c r="F172" s="188" t="s">
        <v>276</v>
      </c>
      <c r="G172" s="189" t="s">
        <v>118</v>
      </c>
      <c r="H172" s="190">
        <v>2</v>
      </c>
      <c r="I172" s="78"/>
      <c r="J172" s="191">
        <f t="shared" si="20"/>
        <v>0</v>
      </c>
      <c r="K172" s="192"/>
      <c r="L172" s="193"/>
      <c r="M172" s="194" t="s">
        <v>1</v>
      </c>
      <c r="N172" s="195" t="s">
        <v>34</v>
      </c>
      <c r="O172" s="182">
        <v>0</v>
      </c>
      <c r="P172" s="182">
        <f t="shared" si="21"/>
        <v>0</v>
      </c>
      <c r="Q172" s="182">
        <v>1.1999999999999999E-3</v>
      </c>
      <c r="R172" s="182">
        <f t="shared" si="22"/>
        <v>2.3999999999999998E-3</v>
      </c>
      <c r="S172" s="182">
        <v>0</v>
      </c>
      <c r="T172" s="183">
        <f t="shared" si="23"/>
        <v>0</v>
      </c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R172" s="184" t="s">
        <v>251</v>
      </c>
      <c r="AT172" s="184" t="s">
        <v>139</v>
      </c>
      <c r="AU172" s="184" t="s">
        <v>120</v>
      </c>
      <c r="AY172" s="86" t="s">
        <v>112</v>
      </c>
      <c r="BE172" s="185">
        <f t="shared" si="24"/>
        <v>0</v>
      </c>
      <c r="BF172" s="185">
        <f t="shared" si="25"/>
        <v>0</v>
      </c>
      <c r="BG172" s="185">
        <f t="shared" si="26"/>
        <v>0</v>
      </c>
      <c r="BH172" s="185">
        <f t="shared" si="27"/>
        <v>0</v>
      </c>
      <c r="BI172" s="185">
        <f t="shared" si="28"/>
        <v>0</v>
      </c>
      <c r="BJ172" s="86" t="s">
        <v>120</v>
      </c>
      <c r="BK172" s="185">
        <f t="shared" si="29"/>
        <v>0</v>
      </c>
      <c r="BL172" s="86" t="s">
        <v>180</v>
      </c>
      <c r="BM172" s="184" t="s">
        <v>277</v>
      </c>
    </row>
    <row r="173" spans="1:65" s="96" customFormat="1" ht="24.2" customHeight="1">
      <c r="A173" s="93"/>
      <c r="B173" s="94"/>
      <c r="C173" s="173" t="s">
        <v>278</v>
      </c>
      <c r="D173" s="173" t="s">
        <v>115</v>
      </c>
      <c r="E173" s="174" t="s">
        <v>279</v>
      </c>
      <c r="F173" s="175" t="s">
        <v>280</v>
      </c>
      <c r="G173" s="176" t="s">
        <v>118</v>
      </c>
      <c r="H173" s="177">
        <v>1</v>
      </c>
      <c r="I173" s="77"/>
      <c r="J173" s="178">
        <f t="shared" si="20"/>
        <v>0</v>
      </c>
      <c r="K173" s="179"/>
      <c r="L173" s="94"/>
      <c r="M173" s="180" t="s">
        <v>1</v>
      </c>
      <c r="N173" s="181" t="s">
        <v>34</v>
      </c>
      <c r="O173" s="182">
        <v>0.55500000000000005</v>
      </c>
      <c r="P173" s="182">
        <f t="shared" si="21"/>
        <v>0.55500000000000005</v>
      </c>
      <c r="Q173" s="182">
        <v>0</v>
      </c>
      <c r="R173" s="182">
        <f t="shared" si="22"/>
        <v>0</v>
      </c>
      <c r="S173" s="182">
        <v>0</v>
      </c>
      <c r="T173" s="183">
        <f t="shared" si="23"/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4" t="s">
        <v>180</v>
      </c>
      <c r="AT173" s="184" t="s">
        <v>115</v>
      </c>
      <c r="AU173" s="184" t="s">
        <v>120</v>
      </c>
      <c r="AY173" s="86" t="s">
        <v>112</v>
      </c>
      <c r="BE173" s="185">
        <f t="shared" si="24"/>
        <v>0</v>
      </c>
      <c r="BF173" s="185">
        <f t="shared" si="25"/>
        <v>0</v>
      </c>
      <c r="BG173" s="185">
        <f t="shared" si="26"/>
        <v>0</v>
      </c>
      <c r="BH173" s="185">
        <f t="shared" si="27"/>
        <v>0</v>
      </c>
      <c r="BI173" s="185">
        <f t="shared" si="28"/>
        <v>0</v>
      </c>
      <c r="BJ173" s="86" t="s">
        <v>120</v>
      </c>
      <c r="BK173" s="185">
        <f t="shared" si="29"/>
        <v>0</v>
      </c>
      <c r="BL173" s="86" t="s">
        <v>180</v>
      </c>
      <c r="BM173" s="184" t="s">
        <v>281</v>
      </c>
    </row>
    <row r="174" spans="1:65" s="96" customFormat="1" ht="16.5" customHeight="1">
      <c r="A174" s="93"/>
      <c r="B174" s="94"/>
      <c r="C174" s="186" t="s">
        <v>282</v>
      </c>
      <c r="D174" s="186" t="s">
        <v>139</v>
      </c>
      <c r="E174" s="187" t="s">
        <v>283</v>
      </c>
      <c r="F174" s="188" t="s">
        <v>284</v>
      </c>
      <c r="G174" s="189" t="s">
        <v>118</v>
      </c>
      <c r="H174" s="190">
        <v>1</v>
      </c>
      <c r="I174" s="78"/>
      <c r="J174" s="191">
        <f t="shared" si="20"/>
        <v>0</v>
      </c>
      <c r="K174" s="192"/>
      <c r="L174" s="193"/>
      <c r="M174" s="194" t="s">
        <v>1</v>
      </c>
      <c r="N174" s="195" t="s">
        <v>34</v>
      </c>
      <c r="O174" s="182">
        <v>0</v>
      </c>
      <c r="P174" s="182">
        <f t="shared" si="21"/>
        <v>0</v>
      </c>
      <c r="Q174" s="182">
        <v>4.7000000000000002E-3</v>
      </c>
      <c r="R174" s="182">
        <f t="shared" si="22"/>
        <v>4.7000000000000002E-3</v>
      </c>
      <c r="S174" s="182">
        <v>0</v>
      </c>
      <c r="T174" s="183">
        <f t="shared" si="23"/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R174" s="184" t="s">
        <v>251</v>
      </c>
      <c r="AT174" s="184" t="s">
        <v>139</v>
      </c>
      <c r="AU174" s="184" t="s">
        <v>120</v>
      </c>
      <c r="AY174" s="86" t="s">
        <v>112</v>
      </c>
      <c r="BE174" s="185">
        <f t="shared" si="24"/>
        <v>0</v>
      </c>
      <c r="BF174" s="185">
        <f t="shared" si="25"/>
        <v>0</v>
      </c>
      <c r="BG174" s="185">
        <f t="shared" si="26"/>
        <v>0</v>
      </c>
      <c r="BH174" s="185">
        <f t="shared" si="27"/>
        <v>0</v>
      </c>
      <c r="BI174" s="185">
        <f t="shared" si="28"/>
        <v>0</v>
      </c>
      <c r="BJ174" s="86" t="s">
        <v>120</v>
      </c>
      <c r="BK174" s="185">
        <f t="shared" si="29"/>
        <v>0</v>
      </c>
      <c r="BL174" s="86" t="s">
        <v>180</v>
      </c>
      <c r="BM174" s="184" t="s">
        <v>285</v>
      </c>
    </row>
    <row r="175" spans="1:65" s="96" customFormat="1" ht="24.2" customHeight="1">
      <c r="A175" s="93"/>
      <c r="B175" s="94"/>
      <c r="C175" s="173" t="s">
        <v>286</v>
      </c>
      <c r="D175" s="173" t="s">
        <v>115</v>
      </c>
      <c r="E175" s="174" t="s">
        <v>287</v>
      </c>
      <c r="F175" s="175" t="s">
        <v>288</v>
      </c>
      <c r="G175" s="176" t="s">
        <v>254</v>
      </c>
      <c r="H175" s="76"/>
      <c r="I175" s="77"/>
      <c r="J175" s="178">
        <f t="shared" si="20"/>
        <v>0</v>
      </c>
      <c r="K175" s="179"/>
      <c r="L175" s="94"/>
      <c r="M175" s="180" t="s">
        <v>1</v>
      </c>
      <c r="N175" s="181" t="s">
        <v>34</v>
      </c>
      <c r="O175" s="182">
        <v>0</v>
      </c>
      <c r="P175" s="182">
        <f t="shared" si="21"/>
        <v>0</v>
      </c>
      <c r="Q175" s="182">
        <v>0</v>
      </c>
      <c r="R175" s="182">
        <f t="shared" si="22"/>
        <v>0</v>
      </c>
      <c r="S175" s="182">
        <v>0</v>
      </c>
      <c r="T175" s="183">
        <f t="shared" si="23"/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R175" s="184" t="s">
        <v>180</v>
      </c>
      <c r="AT175" s="184" t="s">
        <v>115</v>
      </c>
      <c r="AU175" s="184" t="s">
        <v>120</v>
      </c>
      <c r="AY175" s="86" t="s">
        <v>112</v>
      </c>
      <c r="BE175" s="185">
        <f t="shared" si="24"/>
        <v>0</v>
      </c>
      <c r="BF175" s="185">
        <f t="shared" si="25"/>
        <v>0</v>
      </c>
      <c r="BG175" s="185">
        <f t="shared" si="26"/>
        <v>0</v>
      </c>
      <c r="BH175" s="185">
        <f t="shared" si="27"/>
        <v>0</v>
      </c>
      <c r="BI175" s="185">
        <f t="shared" si="28"/>
        <v>0</v>
      </c>
      <c r="BJ175" s="86" t="s">
        <v>120</v>
      </c>
      <c r="BK175" s="185">
        <f t="shared" si="29"/>
        <v>0</v>
      </c>
      <c r="BL175" s="86" t="s">
        <v>180</v>
      </c>
      <c r="BM175" s="184" t="s">
        <v>289</v>
      </c>
    </row>
    <row r="176" spans="1:65" s="160" customFormat="1" ht="22.9" customHeight="1">
      <c r="B176" s="161"/>
      <c r="D176" s="162" t="s">
        <v>67</v>
      </c>
      <c r="E176" s="171" t="s">
        <v>290</v>
      </c>
      <c r="F176" s="171" t="s">
        <v>291</v>
      </c>
      <c r="I176" s="85"/>
      <c r="J176" s="172">
        <f>BK176</f>
        <v>0</v>
      </c>
      <c r="L176" s="161"/>
      <c r="M176" s="165"/>
      <c r="N176" s="166"/>
      <c r="O176" s="166"/>
      <c r="P176" s="167">
        <f>SUM(P177:P179)</f>
        <v>1.7747999999999999</v>
      </c>
      <c r="Q176" s="166"/>
      <c r="R176" s="167">
        <f>SUM(R177:R179)</f>
        <v>1.292E-3</v>
      </c>
      <c r="S176" s="166"/>
      <c r="T176" s="168">
        <f>SUM(T177:T179)</f>
        <v>0</v>
      </c>
      <c r="AR176" s="162" t="s">
        <v>120</v>
      </c>
      <c r="AT176" s="169" t="s">
        <v>67</v>
      </c>
      <c r="AU176" s="169" t="s">
        <v>76</v>
      </c>
      <c r="AY176" s="162" t="s">
        <v>112</v>
      </c>
      <c r="BK176" s="170">
        <f>SUM(BK177:BK179)</f>
        <v>0</v>
      </c>
    </row>
    <row r="177" spans="1:65" s="96" customFormat="1" ht="24.2" customHeight="1">
      <c r="A177" s="93"/>
      <c r="B177" s="94"/>
      <c r="C177" s="173" t="s">
        <v>292</v>
      </c>
      <c r="D177" s="173" t="s">
        <v>115</v>
      </c>
      <c r="E177" s="174" t="s">
        <v>293</v>
      </c>
      <c r="F177" s="175" t="s">
        <v>294</v>
      </c>
      <c r="G177" s="176" t="s">
        <v>133</v>
      </c>
      <c r="H177" s="177">
        <v>3.4</v>
      </c>
      <c r="I177" s="77"/>
      <c r="J177" s="178">
        <f>ROUND(I177*H177,2)</f>
        <v>0</v>
      </c>
      <c r="K177" s="179"/>
      <c r="L177" s="94"/>
      <c r="M177" s="180" t="s">
        <v>1</v>
      </c>
      <c r="N177" s="181" t="s">
        <v>34</v>
      </c>
      <c r="O177" s="182">
        <v>0.184</v>
      </c>
      <c r="P177" s="182">
        <f>O177*H177</f>
        <v>0.62559999999999993</v>
      </c>
      <c r="Q177" s="182">
        <v>1.3999999999999999E-4</v>
      </c>
      <c r="R177" s="182">
        <f>Q177*H177</f>
        <v>4.7599999999999997E-4</v>
      </c>
      <c r="S177" s="182">
        <v>0</v>
      </c>
      <c r="T177" s="183">
        <f>S177*H177</f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R177" s="184" t="s">
        <v>180</v>
      </c>
      <c r="AT177" s="184" t="s">
        <v>115</v>
      </c>
      <c r="AU177" s="184" t="s">
        <v>120</v>
      </c>
      <c r="AY177" s="86" t="s">
        <v>112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86" t="s">
        <v>120</v>
      </c>
      <c r="BK177" s="185">
        <f>ROUND(I177*H177,2)</f>
        <v>0</v>
      </c>
      <c r="BL177" s="86" t="s">
        <v>180</v>
      </c>
      <c r="BM177" s="184" t="s">
        <v>295</v>
      </c>
    </row>
    <row r="178" spans="1:65" s="96" customFormat="1" ht="24.2" customHeight="1">
      <c r="A178" s="93"/>
      <c r="B178" s="94"/>
      <c r="C178" s="173" t="s">
        <v>296</v>
      </c>
      <c r="D178" s="173" t="s">
        <v>115</v>
      </c>
      <c r="E178" s="174" t="s">
        <v>297</v>
      </c>
      <c r="F178" s="175" t="s">
        <v>298</v>
      </c>
      <c r="G178" s="176" t="s">
        <v>133</v>
      </c>
      <c r="H178" s="177">
        <v>3.4</v>
      </c>
      <c r="I178" s="77"/>
      <c r="J178" s="178">
        <f>ROUND(I178*H178,2)</f>
        <v>0</v>
      </c>
      <c r="K178" s="179"/>
      <c r="L178" s="94"/>
      <c r="M178" s="180" t="s">
        <v>1</v>
      </c>
      <c r="N178" s="181" t="s">
        <v>34</v>
      </c>
      <c r="O178" s="182">
        <v>0.16600000000000001</v>
      </c>
      <c r="P178" s="182">
        <f>O178*H178</f>
        <v>0.56440000000000001</v>
      </c>
      <c r="Q178" s="182">
        <v>1.2E-4</v>
      </c>
      <c r="R178" s="182">
        <f>Q178*H178</f>
        <v>4.08E-4</v>
      </c>
      <c r="S178" s="182">
        <v>0</v>
      </c>
      <c r="T178" s="183">
        <f>S178*H178</f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4" t="s">
        <v>180</v>
      </c>
      <c r="AT178" s="184" t="s">
        <v>115</v>
      </c>
      <c r="AU178" s="184" t="s">
        <v>120</v>
      </c>
      <c r="AY178" s="86" t="s">
        <v>112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86" t="s">
        <v>120</v>
      </c>
      <c r="BK178" s="185">
        <f>ROUND(I178*H178,2)</f>
        <v>0</v>
      </c>
      <c r="BL178" s="86" t="s">
        <v>180</v>
      </c>
      <c r="BM178" s="184" t="s">
        <v>299</v>
      </c>
    </row>
    <row r="179" spans="1:65" s="96" customFormat="1" ht="24.2" customHeight="1">
      <c r="A179" s="93"/>
      <c r="B179" s="94"/>
      <c r="C179" s="173" t="s">
        <v>300</v>
      </c>
      <c r="D179" s="173" t="s">
        <v>115</v>
      </c>
      <c r="E179" s="174" t="s">
        <v>301</v>
      </c>
      <c r="F179" s="175" t="s">
        <v>302</v>
      </c>
      <c r="G179" s="176" t="s">
        <v>133</v>
      </c>
      <c r="H179" s="177">
        <v>3.4</v>
      </c>
      <c r="I179" s="77"/>
      <c r="J179" s="178">
        <f>ROUND(I179*H179,2)</f>
        <v>0</v>
      </c>
      <c r="K179" s="179"/>
      <c r="L179" s="94"/>
      <c r="M179" s="180" t="s">
        <v>1</v>
      </c>
      <c r="N179" s="181" t="s">
        <v>34</v>
      </c>
      <c r="O179" s="182">
        <v>0.17199999999999999</v>
      </c>
      <c r="P179" s="182">
        <f>O179*H179</f>
        <v>0.58479999999999999</v>
      </c>
      <c r="Q179" s="182">
        <v>1.2E-4</v>
      </c>
      <c r="R179" s="182">
        <f>Q179*H179</f>
        <v>4.08E-4</v>
      </c>
      <c r="S179" s="182">
        <v>0</v>
      </c>
      <c r="T179" s="183">
        <f>S179*H179</f>
        <v>0</v>
      </c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R179" s="184" t="s">
        <v>180</v>
      </c>
      <c r="AT179" s="184" t="s">
        <v>115</v>
      </c>
      <c r="AU179" s="184" t="s">
        <v>120</v>
      </c>
      <c r="AY179" s="86" t="s">
        <v>112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86" t="s">
        <v>120</v>
      </c>
      <c r="BK179" s="185">
        <f>ROUND(I179*H179,2)</f>
        <v>0</v>
      </c>
      <c r="BL179" s="86" t="s">
        <v>180</v>
      </c>
      <c r="BM179" s="184" t="s">
        <v>303</v>
      </c>
    </row>
    <row r="180" spans="1:65" s="160" customFormat="1" ht="22.9" customHeight="1">
      <c r="B180" s="161"/>
      <c r="D180" s="162" t="s">
        <v>67</v>
      </c>
      <c r="E180" s="171" t="s">
        <v>304</v>
      </c>
      <c r="F180" s="171" t="s">
        <v>305</v>
      </c>
      <c r="I180" s="85"/>
      <c r="J180" s="172">
        <f>BK180</f>
        <v>0</v>
      </c>
      <c r="L180" s="161"/>
      <c r="M180" s="165"/>
      <c r="N180" s="166"/>
      <c r="O180" s="166"/>
      <c r="P180" s="167">
        <f>SUM(P181:P183)</f>
        <v>4.4999500000000001</v>
      </c>
      <c r="Q180" s="166"/>
      <c r="R180" s="167">
        <f>SUM(R181:R183)</f>
        <v>1.3416000000000001E-2</v>
      </c>
      <c r="S180" s="166"/>
      <c r="T180" s="168">
        <f>SUM(T181:T183)</f>
        <v>0</v>
      </c>
      <c r="AR180" s="162" t="s">
        <v>120</v>
      </c>
      <c r="AT180" s="169" t="s">
        <v>67</v>
      </c>
      <c r="AU180" s="169" t="s">
        <v>76</v>
      </c>
      <c r="AY180" s="162" t="s">
        <v>112</v>
      </c>
      <c r="BK180" s="170">
        <f>SUM(BK181:BK183)</f>
        <v>0</v>
      </c>
    </row>
    <row r="181" spans="1:65" s="96" customFormat="1" ht="24.2" customHeight="1">
      <c r="A181" s="93"/>
      <c r="B181" s="94"/>
      <c r="C181" s="173" t="s">
        <v>306</v>
      </c>
      <c r="D181" s="173" t="s">
        <v>115</v>
      </c>
      <c r="E181" s="174" t="s">
        <v>307</v>
      </c>
      <c r="F181" s="175" t="s">
        <v>308</v>
      </c>
      <c r="G181" s="176" t="s">
        <v>133</v>
      </c>
      <c r="H181" s="177">
        <v>27.95</v>
      </c>
      <c r="I181" s="77"/>
      <c r="J181" s="178">
        <f>ROUND(I181*H181,2)</f>
        <v>0</v>
      </c>
      <c r="K181" s="179"/>
      <c r="L181" s="94"/>
      <c r="M181" s="180" t="s">
        <v>1</v>
      </c>
      <c r="N181" s="181" t="s">
        <v>34</v>
      </c>
      <c r="O181" s="182">
        <v>3.3000000000000002E-2</v>
      </c>
      <c r="P181" s="182">
        <f>O181*H181</f>
        <v>0.92235</v>
      </c>
      <c r="Q181" s="182">
        <v>2.0000000000000001E-4</v>
      </c>
      <c r="R181" s="182">
        <f>Q181*H181</f>
        <v>5.5900000000000004E-3</v>
      </c>
      <c r="S181" s="182">
        <v>0</v>
      </c>
      <c r="T181" s="183">
        <f>S181*H181</f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R181" s="184" t="s">
        <v>180</v>
      </c>
      <c r="AT181" s="184" t="s">
        <v>115</v>
      </c>
      <c r="AU181" s="184" t="s">
        <v>120</v>
      </c>
      <c r="AY181" s="86" t="s">
        <v>112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86" t="s">
        <v>120</v>
      </c>
      <c r="BK181" s="185">
        <f>ROUND(I181*H181,2)</f>
        <v>0</v>
      </c>
      <c r="BL181" s="86" t="s">
        <v>180</v>
      </c>
      <c r="BM181" s="184" t="s">
        <v>309</v>
      </c>
    </row>
    <row r="182" spans="1:65" s="96" customFormat="1" ht="33" customHeight="1">
      <c r="A182" s="93"/>
      <c r="B182" s="94"/>
      <c r="C182" s="173" t="s">
        <v>310</v>
      </c>
      <c r="D182" s="173" t="s">
        <v>115</v>
      </c>
      <c r="E182" s="174" t="s">
        <v>311</v>
      </c>
      <c r="F182" s="175" t="s">
        <v>312</v>
      </c>
      <c r="G182" s="176" t="s">
        <v>133</v>
      </c>
      <c r="H182" s="177">
        <v>27.95</v>
      </c>
      <c r="I182" s="77"/>
      <c r="J182" s="178">
        <f>ROUND(I182*H182,2)</f>
        <v>0</v>
      </c>
      <c r="K182" s="179"/>
      <c r="L182" s="94"/>
      <c r="M182" s="180" t="s">
        <v>1</v>
      </c>
      <c r="N182" s="181" t="s">
        <v>34</v>
      </c>
      <c r="O182" s="182">
        <v>0.10100000000000001</v>
      </c>
      <c r="P182" s="182">
        <f>O182*H182</f>
        <v>2.8229500000000001</v>
      </c>
      <c r="Q182" s="182">
        <v>2.7999999999999998E-4</v>
      </c>
      <c r="R182" s="182">
        <f>Q182*H182</f>
        <v>7.8259999999999996E-3</v>
      </c>
      <c r="S182" s="182">
        <v>0</v>
      </c>
      <c r="T182" s="183">
        <f>S182*H182</f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R182" s="184" t="s">
        <v>180</v>
      </c>
      <c r="AT182" s="184" t="s">
        <v>115</v>
      </c>
      <c r="AU182" s="184" t="s">
        <v>120</v>
      </c>
      <c r="AY182" s="86" t="s">
        <v>112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86" t="s">
        <v>120</v>
      </c>
      <c r="BK182" s="185">
        <f>ROUND(I182*H182,2)</f>
        <v>0</v>
      </c>
      <c r="BL182" s="86" t="s">
        <v>180</v>
      </c>
      <c r="BM182" s="184" t="s">
        <v>313</v>
      </c>
    </row>
    <row r="183" spans="1:65" s="96" customFormat="1" ht="24.2" customHeight="1">
      <c r="A183" s="93"/>
      <c r="B183" s="94"/>
      <c r="C183" s="173" t="s">
        <v>314</v>
      </c>
      <c r="D183" s="173" t="s">
        <v>115</v>
      </c>
      <c r="E183" s="174" t="s">
        <v>315</v>
      </c>
      <c r="F183" s="175" t="s">
        <v>316</v>
      </c>
      <c r="G183" s="176" t="s">
        <v>133</v>
      </c>
      <c r="H183" s="177">
        <v>27.95</v>
      </c>
      <c r="I183" s="77"/>
      <c r="J183" s="178">
        <f>ROUND(I183*H183,2)</f>
        <v>0</v>
      </c>
      <c r="K183" s="179"/>
      <c r="L183" s="94"/>
      <c r="M183" s="180" t="s">
        <v>1</v>
      </c>
      <c r="N183" s="181" t="s">
        <v>34</v>
      </c>
      <c r="O183" s="182">
        <v>2.7E-2</v>
      </c>
      <c r="P183" s="182">
        <f>O183*H183</f>
        <v>0.75464999999999993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R183" s="184" t="s">
        <v>180</v>
      </c>
      <c r="AT183" s="184" t="s">
        <v>115</v>
      </c>
      <c r="AU183" s="184" t="s">
        <v>120</v>
      </c>
      <c r="AY183" s="86" t="s">
        <v>112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86" t="s">
        <v>120</v>
      </c>
      <c r="BK183" s="185">
        <f>ROUND(I183*H183,2)</f>
        <v>0</v>
      </c>
      <c r="BL183" s="86" t="s">
        <v>180</v>
      </c>
      <c r="BM183" s="184" t="s">
        <v>317</v>
      </c>
    </row>
    <row r="184" spans="1:65" s="160" customFormat="1" ht="25.9" customHeight="1">
      <c r="B184" s="161"/>
      <c r="D184" s="162" t="s">
        <v>67</v>
      </c>
      <c r="E184" s="163" t="s">
        <v>318</v>
      </c>
      <c r="F184" s="163" t="s">
        <v>319</v>
      </c>
      <c r="I184" s="85"/>
      <c r="J184" s="164">
        <f>BK184</f>
        <v>0</v>
      </c>
      <c r="L184" s="161"/>
      <c r="M184" s="165"/>
      <c r="N184" s="166"/>
      <c r="O184" s="166"/>
      <c r="P184" s="167">
        <f>SUM(P185:P188)</f>
        <v>0</v>
      </c>
      <c r="Q184" s="166"/>
      <c r="R184" s="167">
        <f>SUM(R185:R188)</f>
        <v>0</v>
      </c>
      <c r="S184" s="166"/>
      <c r="T184" s="168">
        <f>SUM(T185:T188)</f>
        <v>0</v>
      </c>
      <c r="AR184" s="162" t="s">
        <v>135</v>
      </c>
      <c r="AT184" s="169" t="s">
        <v>67</v>
      </c>
      <c r="AU184" s="169" t="s">
        <v>68</v>
      </c>
      <c r="AY184" s="162" t="s">
        <v>112</v>
      </c>
      <c r="BK184" s="170">
        <f>SUM(BK185:BK188)</f>
        <v>0</v>
      </c>
    </row>
    <row r="185" spans="1:65" s="96" customFormat="1" ht="24.2" customHeight="1">
      <c r="A185" s="93"/>
      <c r="B185" s="94"/>
      <c r="C185" s="173" t="s">
        <v>320</v>
      </c>
      <c r="D185" s="173" t="s">
        <v>115</v>
      </c>
      <c r="E185" s="174" t="s">
        <v>321</v>
      </c>
      <c r="F185" s="175" t="s">
        <v>322</v>
      </c>
      <c r="G185" s="176" t="s">
        <v>129</v>
      </c>
      <c r="H185" s="177">
        <v>1</v>
      </c>
      <c r="I185" s="77"/>
      <c r="J185" s="178">
        <f>ROUND(I185*H185,2)</f>
        <v>0</v>
      </c>
      <c r="K185" s="179"/>
      <c r="L185" s="94"/>
      <c r="M185" s="180" t="s">
        <v>1</v>
      </c>
      <c r="N185" s="181" t="s">
        <v>34</v>
      </c>
      <c r="O185" s="182">
        <v>0</v>
      </c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R185" s="184" t="s">
        <v>323</v>
      </c>
      <c r="AT185" s="184" t="s">
        <v>115</v>
      </c>
      <c r="AU185" s="184" t="s">
        <v>76</v>
      </c>
      <c r="AY185" s="86" t="s">
        <v>112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86" t="s">
        <v>120</v>
      </c>
      <c r="BK185" s="185">
        <f>ROUND(I185*H185,2)</f>
        <v>0</v>
      </c>
      <c r="BL185" s="86" t="s">
        <v>323</v>
      </c>
      <c r="BM185" s="184" t="s">
        <v>324</v>
      </c>
    </row>
    <row r="186" spans="1:65" s="96" customFormat="1" ht="16.5" customHeight="1">
      <c r="A186" s="93"/>
      <c r="B186" s="94"/>
      <c r="C186" s="173" t="s">
        <v>325</v>
      </c>
      <c r="D186" s="173" t="s">
        <v>115</v>
      </c>
      <c r="E186" s="174" t="s">
        <v>326</v>
      </c>
      <c r="F186" s="175" t="s">
        <v>327</v>
      </c>
      <c r="G186" s="176" t="s">
        <v>129</v>
      </c>
      <c r="H186" s="177">
        <v>1</v>
      </c>
      <c r="I186" s="77"/>
      <c r="J186" s="178">
        <f>ROUND(I186*H186,2)</f>
        <v>0</v>
      </c>
      <c r="K186" s="179"/>
      <c r="L186" s="94"/>
      <c r="M186" s="180" t="s">
        <v>1</v>
      </c>
      <c r="N186" s="181" t="s">
        <v>34</v>
      </c>
      <c r="O186" s="182">
        <v>0</v>
      </c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R186" s="184" t="s">
        <v>323</v>
      </c>
      <c r="AT186" s="184" t="s">
        <v>115</v>
      </c>
      <c r="AU186" s="184" t="s">
        <v>76</v>
      </c>
      <c r="AY186" s="86" t="s">
        <v>112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86" t="s">
        <v>120</v>
      </c>
      <c r="BK186" s="185">
        <f>ROUND(I186*H186,2)</f>
        <v>0</v>
      </c>
      <c r="BL186" s="86" t="s">
        <v>323</v>
      </c>
      <c r="BM186" s="184" t="s">
        <v>328</v>
      </c>
    </row>
    <row r="187" spans="1:65" s="96" customFormat="1" ht="16.5" customHeight="1">
      <c r="A187" s="93"/>
      <c r="B187" s="94"/>
      <c r="C187" s="173" t="s">
        <v>329</v>
      </c>
      <c r="D187" s="173" t="s">
        <v>115</v>
      </c>
      <c r="E187" s="174" t="s">
        <v>330</v>
      </c>
      <c r="F187" s="175" t="s">
        <v>331</v>
      </c>
      <c r="G187" s="176" t="s">
        <v>129</v>
      </c>
      <c r="H187" s="177">
        <v>1</v>
      </c>
      <c r="I187" s="77"/>
      <c r="J187" s="178">
        <f>ROUND(I187*H187,2)</f>
        <v>0</v>
      </c>
      <c r="K187" s="179"/>
      <c r="L187" s="94"/>
      <c r="M187" s="180" t="s">
        <v>1</v>
      </c>
      <c r="N187" s="181" t="s">
        <v>34</v>
      </c>
      <c r="O187" s="182">
        <v>0</v>
      </c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R187" s="184" t="s">
        <v>323</v>
      </c>
      <c r="AT187" s="184" t="s">
        <v>115</v>
      </c>
      <c r="AU187" s="184" t="s">
        <v>76</v>
      </c>
      <c r="AY187" s="86" t="s">
        <v>112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86" t="s">
        <v>120</v>
      </c>
      <c r="BK187" s="185">
        <f>ROUND(I187*H187,2)</f>
        <v>0</v>
      </c>
      <c r="BL187" s="86" t="s">
        <v>323</v>
      </c>
      <c r="BM187" s="184" t="s">
        <v>332</v>
      </c>
    </row>
    <row r="188" spans="1:65" s="96" customFormat="1" ht="16.5" customHeight="1">
      <c r="A188" s="93"/>
      <c r="B188" s="94"/>
      <c r="C188" s="173" t="s">
        <v>333</v>
      </c>
      <c r="D188" s="173" t="s">
        <v>115</v>
      </c>
      <c r="E188" s="174" t="s">
        <v>334</v>
      </c>
      <c r="F188" s="175" t="s">
        <v>335</v>
      </c>
      <c r="G188" s="176" t="s">
        <v>129</v>
      </c>
      <c r="H188" s="177">
        <v>1</v>
      </c>
      <c r="I188" s="77"/>
      <c r="J188" s="178">
        <f>ROUND(I188*H188,2)</f>
        <v>0</v>
      </c>
      <c r="K188" s="179"/>
      <c r="L188" s="94"/>
      <c r="M188" s="196" t="s">
        <v>1</v>
      </c>
      <c r="N188" s="197" t="s">
        <v>34</v>
      </c>
      <c r="O188" s="198">
        <v>0</v>
      </c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R188" s="184" t="s">
        <v>323</v>
      </c>
      <c r="AT188" s="184" t="s">
        <v>115</v>
      </c>
      <c r="AU188" s="184" t="s">
        <v>76</v>
      </c>
      <c r="AY188" s="86" t="s">
        <v>112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86" t="s">
        <v>120</v>
      </c>
      <c r="BK188" s="185">
        <f>ROUND(I188*H188,2)</f>
        <v>0</v>
      </c>
      <c r="BL188" s="86" t="s">
        <v>323</v>
      </c>
      <c r="BM188" s="184" t="s">
        <v>336</v>
      </c>
    </row>
    <row r="189" spans="1:65" s="96" customFormat="1" ht="6.95" customHeight="1">
      <c r="A189" s="93"/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94"/>
      <c r="M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</sheetData>
  <sheetProtection algorithmName="SHA-512" hashValue="0eHIdwF/MbthN7HILHc2SKZ/i1wUi5VuTxLPGTWON73kfCoaAuUFyuIaFKRGtX7sA3on2LZexXti6blfThAzaw==" saltValue="0AWFq5mcvbg+9dyvOAJkvw==" spinCount="100000" sheet="1" objects="1" scenarios="1"/>
  <autoFilter ref="C126:K18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/>
  </sheetViews>
  <sheetFormatPr defaultRowHeight="11.25"/>
  <cols>
    <col min="1" max="1" width="8.33203125" style="75" customWidth="1"/>
    <col min="2" max="2" width="1.1640625" style="75" customWidth="1"/>
    <col min="3" max="3" width="4.1640625" style="75" customWidth="1"/>
    <col min="4" max="4" width="4.33203125" style="75" customWidth="1"/>
    <col min="5" max="5" width="17.1640625" style="75" customWidth="1"/>
    <col min="6" max="6" width="50.83203125" style="75" customWidth="1"/>
    <col min="7" max="7" width="7.5" style="75" customWidth="1"/>
    <col min="8" max="8" width="14" style="75" customWidth="1"/>
    <col min="9" max="9" width="15.83203125" style="75" customWidth="1"/>
    <col min="10" max="11" width="22.33203125" style="75" customWidth="1"/>
    <col min="12" max="12" width="9.33203125" style="75" customWidth="1"/>
    <col min="13" max="13" width="10.83203125" style="75" hidden="1" customWidth="1"/>
    <col min="14" max="14" width="0" style="75" hidden="1" customWidth="1"/>
    <col min="15" max="20" width="14.1640625" style="75" hidden="1" customWidth="1"/>
    <col min="21" max="21" width="16.33203125" style="75" hidden="1" customWidth="1"/>
    <col min="22" max="22" width="12.33203125" style="75" customWidth="1"/>
    <col min="23" max="23" width="16.33203125" style="75" customWidth="1"/>
    <col min="24" max="24" width="12.33203125" style="75" customWidth="1"/>
    <col min="25" max="25" width="15" style="75" customWidth="1"/>
    <col min="26" max="26" width="11" style="75" customWidth="1"/>
    <col min="27" max="27" width="15" style="75" customWidth="1"/>
    <col min="28" max="28" width="16.33203125" style="75" customWidth="1"/>
    <col min="29" max="29" width="11" style="75" customWidth="1"/>
    <col min="30" max="30" width="15" style="75" customWidth="1"/>
    <col min="31" max="31" width="16.33203125" style="75" customWidth="1"/>
    <col min="32" max="16384" width="9.33203125" style="75"/>
  </cols>
  <sheetData>
    <row r="2" spans="1:46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86" t="s">
        <v>337</v>
      </c>
    </row>
    <row r="3" spans="1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AT3" s="86" t="s">
        <v>120</v>
      </c>
    </row>
    <row r="4" spans="1:46" ht="24.95" customHeight="1">
      <c r="B4" s="89"/>
      <c r="D4" s="90" t="s">
        <v>78</v>
      </c>
      <c r="L4" s="89"/>
      <c r="M4" s="91" t="s">
        <v>10</v>
      </c>
      <c r="AT4" s="86" t="s">
        <v>3</v>
      </c>
    </row>
    <row r="5" spans="1:46" ht="6.95" customHeight="1">
      <c r="B5" s="89"/>
      <c r="L5" s="89"/>
    </row>
    <row r="6" spans="1:46" ht="12" customHeight="1">
      <c r="B6" s="89"/>
      <c r="D6" s="92" t="s">
        <v>13</v>
      </c>
      <c r="L6" s="89"/>
    </row>
    <row r="7" spans="1:46" ht="16.5" customHeight="1">
      <c r="B7" s="89"/>
      <c r="E7" s="242" t="s">
        <v>612</v>
      </c>
      <c r="F7" s="243"/>
      <c r="G7" s="243"/>
      <c r="H7" s="243"/>
      <c r="L7" s="89"/>
    </row>
    <row r="8" spans="1:46" s="96" customFormat="1" ht="12" customHeight="1">
      <c r="A8" s="93"/>
      <c r="B8" s="94"/>
      <c r="C8" s="93"/>
      <c r="D8" s="92" t="s">
        <v>79</v>
      </c>
      <c r="E8" s="93"/>
      <c r="F8" s="93"/>
      <c r="G8" s="93"/>
      <c r="H8" s="93"/>
      <c r="I8" s="93"/>
      <c r="J8" s="93"/>
      <c r="K8" s="93"/>
      <c r="L8" s="95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6" s="96" customFormat="1" ht="16.5" customHeight="1">
      <c r="A9" s="93"/>
      <c r="B9" s="94"/>
      <c r="C9" s="93"/>
      <c r="D9" s="93"/>
      <c r="E9" s="240" t="s">
        <v>338</v>
      </c>
      <c r="F9" s="241"/>
      <c r="G9" s="241"/>
      <c r="H9" s="241"/>
      <c r="I9" s="93"/>
      <c r="J9" s="93"/>
      <c r="K9" s="93"/>
      <c r="L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6" s="96" customFormat="1">
      <c r="A10" s="93"/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5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6" s="96" customFormat="1" ht="12" customHeight="1">
      <c r="A11" s="93"/>
      <c r="B11" s="94"/>
      <c r="C11" s="93"/>
      <c r="D11" s="92" t="s">
        <v>15</v>
      </c>
      <c r="E11" s="93"/>
      <c r="F11" s="97" t="s">
        <v>1</v>
      </c>
      <c r="G11" s="93"/>
      <c r="H11" s="93"/>
      <c r="I11" s="92" t="s">
        <v>16</v>
      </c>
      <c r="J11" s="97" t="s">
        <v>1</v>
      </c>
      <c r="K11" s="93"/>
      <c r="L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46" s="96" customFormat="1" ht="12" customHeight="1">
      <c r="A12" s="93"/>
      <c r="B12" s="94"/>
      <c r="C12" s="93"/>
      <c r="D12" s="92" t="s">
        <v>17</v>
      </c>
      <c r="E12" s="93"/>
      <c r="F12" s="97" t="s">
        <v>18</v>
      </c>
      <c r="G12" s="93"/>
      <c r="H12" s="93"/>
      <c r="I12" s="92" t="s">
        <v>19</v>
      </c>
      <c r="J12" s="83"/>
      <c r="K12" s="84"/>
      <c r="L12" s="95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46" s="96" customFormat="1" ht="10.9" customHeight="1">
      <c r="A13" s="93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46" s="96" customFormat="1" ht="12" customHeight="1">
      <c r="A14" s="93"/>
      <c r="B14" s="94"/>
      <c r="C14" s="93"/>
      <c r="D14" s="92" t="s">
        <v>20</v>
      </c>
      <c r="E14" s="93"/>
      <c r="F14" s="93"/>
      <c r="G14" s="93"/>
      <c r="H14" s="93"/>
      <c r="I14" s="92" t="s">
        <v>21</v>
      </c>
      <c r="J14" s="97" t="s">
        <v>1</v>
      </c>
      <c r="K14" s="93"/>
      <c r="L14" s="9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46" s="96" customFormat="1" ht="18" customHeight="1">
      <c r="A15" s="93"/>
      <c r="B15" s="94"/>
      <c r="C15" s="93"/>
      <c r="D15" s="93"/>
      <c r="E15" s="97"/>
      <c r="F15" s="93"/>
      <c r="G15" s="93"/>
      <c r="H15" s="93"/>
      <c r="I15" s="92" t="s">
        <v>22</v>
      </c>
      <c r="J15" s="97" t="s">
        <v>1</v>
      </c>
      <c r="K15" s="93"/>
      <c r="L15" s="9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46" s="96" customFormat="1" ht="6.95" customHeight="1">
      <c r="A16" s="93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5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6" customFormat="1" ht="12" customHeight="1">
      <c r="A17" s="93"/>
      <c r="B17" s="94"/>
      <c r="C17" s="93"/>
      <c r="D17" s="92" t="s">
        <v>23</v>
      </c>
      <c r="E17" s="93"/>
      <c r="F17" s="84"/>
      <c r="G17" s="84"/>
      <c r="H17" s="84"/>
      <c r="I17" s="92" t="s">
        <v>21</v>
      </c>
      <c r="J17" s="82" t="s">
        <v>1</v>
      </c>
      <c r="K17" s="84"/>
      <c r="L17" s="95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6" customFormat="1" ht="18" customHeight="1">
      <c r="A18" s="93"/>
      <c r="B18" s="94"/>
      <c r="C18" s="93"/>
      <c r="D18" s="93"/>
      <c r="E18" s="246" t="s">
        <v>18</v>
      </c>
      <c r="F18" s="246"/>
      <c r="G18" s="246"/>
      <c r="H18" s="246"/>
      <c r="I18" s="92" t="s">
        <v>22</v>
      </c>
      <c r="J18" s="82" t="s">
        <v>1</v>
      </c>
      <c r="K18" s="84"/>
      <c r="L18" s="9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6" customFormat="1" ht="6.95" customHeight="1">
      <c r="A19" s="93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5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6" customFormat="1" ht="12" customHeight="1">
      <c r="A20" s="93"/>
      <c r="B20" s="94"/>
      <c r="C20" s="93"/>
      <c r="D20" s="92" t="s">
        <v>24</v>
      </c>
      <c r="E20" s="93"/>
      <c r="F20" s="93"/>
      <c r="G20" s="93"/>
      <c r="H20" s="93"/>
      <c r="I20" s="92" t="s">
        <v>21</v>
      </c>
      <c r="J20" s="97" t="s">
        <v>1</v>
      </c>
      <c r="K20" s="93"/>
      <c r="L20" s="95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6" customFormat="1" ht="18" customHeight="1">
      <c r="A21" s="93"/>
      <c r="B21" s="94"/>
      <c r="C21" s="93"/>
      <c r="D21" s="93"/>
      <c r="E21" s="97" t="s">
        <v>18</v>
      </c>
      <c r="F21" s="93"/>
      <c r="G21" s="93"/>
      <c r="H21" s="93"/>
      <c r="I21" s="92" t="s">
        <v>22</v>
      </c>
      <c r="J21" s="97" t="s">
        <v>1</v>
      </c>
      <c r="K21" s="93"/>
      <c r="L21" s="95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6" customFormat="1" ht="6.95" customHeight="1">
      <c r="A22" s="93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5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6" customFormat="1" ht="12" customHeight="1">
      <c r="A23" s="93"/>
      <c r="B23" s="94"/>
      <c r="C23" s="93"/>
      <c r="D23" s="92" t="s">
        <v>26</v>
      </c>
      <c r="E23" s="93"/>
      <c r="F23" s="93"/>
      <c r="G23" s="93"/>
      <c r="H23" s="93"/>
      <c r="I23" s="92" t="s">
        <v>21</v>
      </c>
      <c r="J23" s="97" t="s">
        <v>1</v>
      </c>
      <c r="K23" s="93"/>
      <c r="L23" s="95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6" customFormat="1" ht="18" customHeight="1">
      <c r="A24" s="93"/>
      <c r="B24" s="94"/>
      <c r="C24" s="93"/>
      <c r="D24" s="93"/>
      <c r="E24" s="97" t="s">
        <v>18</v>
      </c>
      <c r="F24" s="93"/>
      <c r="G24" s="93"/>
      <c r="H24" s="93"/>
      <c r="I24" s="92" t="s">
        <v>22</v>
      </c>
      <c r="J24" s="97" t="s">
        <v>1</v>
      </c>
      <c r="K24" s="93"/>
      <c r="L24" s="95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6" customFormat="1" ht="6.95" customHeight="1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6" customFormat="1" ht="12" customHeight="1">
      <c r="A26" s="93"/>
      <c r="B26" s="94"/>
      <c r="C26" s="93"/>
      <c r="D26" s="92" t="s">
        <v>27</v>
      </c>
      <c r="E26" s="93"/>
      <c r="F26" s="93"/>
      <c r="G26" s="93"/>
      <c r="H26" s="93"/>
      <c r="I26" s="93"/>
      <c r="J26" s="93"/>
      <c r="K26" s="93"/>
      <c r="L26" s="95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02" customFormat="1" ht="202.5" customHeight="1">
      <c r="A27" s="99"/>
      <c r="B27" s="100"/>
      <c r="C27" s="99"/>
      <c r="D27" s="99"/>
      <c r="E27" s="247" t="s">
        <v>339</v>
      </c>
      <c r="F27" s="247"/>
      <c r="G27" s="247"/>
      <c r="H27" s="24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6" customFormat="1" ht="6.95" customHeight="1">
      <c r="A28" s="93"/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5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6" customFormat="1" ht="6.95" customHeight="1">
      <c r="A29" s="93"/>
      <c r="B29" s="94"/>
      <c r="C29" s="93"/>
      <c r="D29" s="103"/>
      <c r="E29" s="103"/>
      <c r="F29" s="103"/>
      <c r="G29" s="103"/>
      <c r="H29" s="103"/>
      <c r="I29" s="103"/>
      <c r="J29" s="103"/>
      <c r="K29" s="10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6" customFormat="1" ht="25.35" customHeight="1">
      <c r="A30" s="93"/>
      <c r="B30" s="94"/>
      <c r="C30" s="93"/>
      <c r="D30" s="104" t="s">
        <v>28</v>
      </c>
      <c r="E30" s="93"/>
      <c r="F30" s="93"/>
      <c r="G30" s="93"/>
      <c r="H30" s="93"/>
      <c r="I30" s="93"/>
      <c r="J30" s="105">
        <f>ROUND(J133, 2)</f>
        <v>0</v>
      </c>
      <c r="K30" s="93"/>
      <c r="L30" s="95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6" customFormat="1" ht="6.95" customHeight="1">
      <c r="A31" s="93"/>
      <c r="B31" s="94"/>
      <c r="C31" s="93"/>
      <c r="D31" s="103"/>
      <c r="E31" s="103"/>
      <c r="F31" s="103"/>
      <c r="G31" s="103"/>
      <c r="H31" s="103"/>
      <c r="I31" s="103"/>
      <c r="J31" s="103"/>
      <c r="K31" s="103"/>
      <c r="L31" s="95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6" customFormat="1" ht="14.45" customHeight="1">
      <c r="A32" s="93"/>
      <c r="B32" s="94"/>
      <c r="C32" s="93"/>
      <c r="D32" s="93"/>
      <c r="E32" s="93"/>
      <c r="F32" s="106" t="s">
        <v>30</v>
      </c>
      <c r="G32" s="93"/>
      <c r="H32" s="93"/>
      <c r="I32" s="106" t="s">
        <v>29</v>
      </c>
      <c r="J32" s="106" t="s">
        <v>31</v>
      </c>
      <c r="K32" s="93"/>
      <c r="L32" s="95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6" customFormat="1" ht="14.45" customHeight="1">
      <c r="A33" s="93"/>
      <c r="B33" s="94"/>
      <c r="C33" s="93"/>
      <c r="D33" s="107" t="s">
        <v>32</v>
      </c>
      <c r="E33" s="92" t="s">
        <v>33</v>
      </c>
      <c r="F33" s="108">
        <v>0</v>
      </c>
      <c r="G33" s="93"/>
      <c r="H33" s="93"/>
      <c r="I33" s="109">
        <v>0.21</v>
      </c>
      <c r="J33" s="108">
        <v>0</v>
      </c>
      <c r="K33" s="93"/>
      <c r="L33" s="95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6" customFormat="1" ht="14.45" customHeight="1">
      <c r="A34" s="93"/>
      <c r="B34" s="94"/>
      <c r="C34" s="93"/>
      <c r="D34" s="93"/>
      <c r="E34" s="92" t="s">
        <v>34</v>
      </c>
      <c r="F34" s="108">
        <f>J30</f>
        <v>0</v>
      </c>
      <c r="G34" s="93"/>
      <c r="H34" s="93"/>
      <c r="I34" s="109">
        <v>0.15</v>
      </c>
      <c r="J34" s="108">
        <f>ROUND(F34*I34,2)</f>
        <v>0</v>
      </c>
      <c r="K34" s="93"/>
      <c r="L34" s="95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6" customFormat="1" ht="14.45" hidden="1" customHeight="1">
      <c r="A35" s="93"/>
      <c r="B35" s="94"/>
      <c r="C35" s="93"/>
      <c r="D35" s="93"/>
      <c r="E35" s="92" t="s">
        <v>35</v>
      </c>
      <c r="F35" s="108">
        <f>ROUND((SUM(BG133:BG220)),  2)</f>
        <v>0</v>
      </c>
      <c r="G35" s="93"/>
      <c r="H35" s="93"/>
      <c r="I35" s="109">
        <v>0.21</v>
      </c>
      <c r="J35" s="108">
        <f>0</f>
        <v>0</v>
      </c>
      <c r="K35" s="93"/>
      <c r="L35" s="9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6" customFormat="1" ht="14.45" hidden="1" customHeight="1">
      <c r="A36" s="93"/>
      <c r="B36" s="94"/>
      <c r="C36" s="93"/>
      <c r="D36" s="93"/>
      <c r="E36" s="92" t="s">
        <v>36</v>
      </c>
      <c r="F36" s="108">
        <f>ROUND((SUM(BH133:BH220)),  2)</f>
        <v>0</v>
      </c>
      <c r="G36" s="93"/>
      <c r="H36" s="93"/>
      <c r="I36" s="109">
        <v>0.15</v>
      </c>
      <c r="J36" s="108">
        <f>0</f>
        <v>0</v>
      </c>
      <c r="K36" s="93"/>
      <c r="L36" s="9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6" customFormat="1" ht="14.45" hidden="1" customHeight="1">
      <c r="A37" s="93"/>
      <c r="B37" s="94"/>
      <c r="C37" s="93"/>
      <c r="D37" s="93"/>
      <c r="E37" s="92" t="s">
        <v>37</v>
      </c>
      <c r="F37" s="108">
        <f>ROUND((SUM(BI133:BI220)),  2)</f>
        <v>0</v>
      </c>
      <c r="G37" s="93"/>
      <c r="H37" s="93"/>
      <c r="I37" s="109">
        <v>0</v>
      </c>
      <c r="J37" s="108">
        <f>0</f>
        <v>0</v>
      </c>
      <c r="K37" s="93"/>
      <c r="L37" s="95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6" customFormat="1" ht="6.95" customHeight="1">
      <c r="A38" s="93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5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6" customFormat="1" ht="25.35" customHeight="1">
      <c r="A39" s="93"/>
      <c r="B39" s="94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112"/>
      <c r="J39" s="115">
        <f>SUM(J30:J37)</f>
        <v>0</v>
      </c>
      <c r="K39" s="116"/>
      <c r="L39" s="95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6" customFormat="1" ht="14.45" customHeight="1">
      <c r="A40" s="93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4.45" customHeight="1">
      <c r="B41" s="89"/>
      <c r="L41" s="89"/>
    </row>
    <row r="42" spans="1:31" ht="14.45" customHeight="1">
      <c r="B42" s="89"/>
      <c r="L42" s="89"/>
    </row>
    <row r="43" spans="1:31" ht="14.45" customHeight="1">
      <c r="B43" s="89"/>
      <c r="L43" s="89"/>
    </row>
    <row r="44" spans="1:31" ht="14.45" customHeight="1">
      <c r="B44" s="89"/>
      <c r="L44" s="89"/>
    </row>
    <row r="45" spans="1:31" ht="14.45" customHeight="1">
      <c r="B45" s="89"/>
      <c r="L45" s="89"/>
    </row>
    <row r="46" spans="1:31" ht="14.45" customHeight="1">
      <c r="B46" s="89"/>
      <c r="L46" s="89"/>
    </row>
    <row r="47" spans="1:31" ht="14.45" customHeight="1">
      <c r="B47" s="89"/>
      <c r="L47" s="89"/>
    </row>
    <row r="48" spans="1:31" ht="14.45" customHeight="1">
      <c r="B48" s="89"/>
      <c r="L48" s="89"/>
    </row>
    <row r="49" spans="1:31" ht="14.45" customHeight="1">
      <c r="B49" s="89"/>
      <c r="L49" s="89"/>
    </row>
    <row r="50" spans="1:31" s="96" customFormat="1" ht="14.45" customHeight="1">
      <c r="B50" s="95"/>
      <c r="D50" s="117" t="s">
        <v>41</v>
      </c>
      <c r="E50" s="118"/>
      <c r="F50" s="118"/>
      <c r="G50" s="117" t="s">
        <v>42</v>
      </c>
      <c r="H50" s="118"/>
      <c r="I50" s="118"/>
      <c r="J50" s="118"/>
      <c r="K50" s="118"/>
      <c r="L50" s="95"/>
    </row>
    <row r="51" spans="1:31">
      <c r="B51" s="89"/>
      <c r="L51" s="89"/>
    </row>
    <row r="52" spans="1:31">
      <c r="B52" s="89"/>
      <c r="L52" s="89"/>
    </row>
    <row r="53" spans="1:31">
      <c r="B53" s="89"/>
      <c r="L53" s="89"/>
    </row>
    <row r="54" spans="1:31">
      <c r="B54" s="89"/>
      <c r="L54" s="89"/>
    </row>
    <row r="55" spans="1:31">
      <c r="B55" s="89"/>
      <c r="L55" s="89"/>
    </row>
    <row r="56" spans="1:31">
      <c r="B56" s="89"/>
      <c r="L56" s="89"/>
    </row>
    <row r="57" spans="1:31">
      <c r="B57" s="89"/>
      <c r="L57" s="89"/>
    </row>
    <row r="58" spans="1:31">
      <c r="B58" s="89"/>
      <c r="L58" s="89"/>
    </row>
    <row r="59" spans="1:31">
      <c r="B59" s="89"/>
      <c r="L59" s="89"/>
    </row>
    <row r="60" spans="1:31">
      <c r="B60" s="89"/>
      <c r="L60" s="89"/>
    </row>
    <row r="61" spans="1:31" s="96" customFormat="1" ht="12.75">
      <c r="A61" s="93"/>
      <c r="B61" s="94"/>
      <c r="C61" s="93"/>
      <c r="D61" s="119" t="s">
        <v>43</v>
      </c>
      <c r="E61" s="120"/>
      <c r="F61" s="121" t="s">
        <v>44</v>
      </c>
      <c r="G61" s="119" t="s">
        <v>43</v>
      </c>
      <c r="H61" s="120"/>
      <c r="I61" s="120"/>
      <c r="J61" s="122" t="s">
        <v>44</v>
      </c>
      <c r="K61" s="120"/>
      <c r="L61" s="95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>
      <c r="B62" s="89"/>
      <c r="L62" s="89"/>
    </row>
    <row r="63" spans="1:31">
      <c r="B63" s="89"/>
      <c r="L63" s="89"/>
    </row>
    <row r="64" spans="1:31">
      <c r="B64" s="89"/>
      <c r="L64" s="89"/>
    </row>
    <row r="65" spans="1:31" s="96" customFormat="1" ht="12.75">
      <c r="A65" s="93"/>
      <c r="B65" s="94"/>
      <c r="C65" s="93"/>
      <c r="D65" s="117" t="s">
        <v>45</v>
      </c>
      <c r="E65" s="123"/>
      <c r="F65" s="123"/>
      <c r="G65" s="117" t="s">
        <v>46</v>
      </c>
      <c r="H65" s="123"/>
      <c r="I65" s="123"/>
      <c r="J65" s="123"/>
      <c r="K65" s="123"/>
      <c r="L65" s="95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>
      <c r="B66" s="89"/>
      <c r="L66" s="89"/>
    </row>
    <row r="67" spans="1:31">
      <c r="B67" s="89"/>
      <c r="L67" s="89"/>
    </row>
    <row r="68" spans="1:31">
      <c r="B68" s="89"/>
      <c r="L68" s="89"/>
    </row>
    <row r="69" spans="1:31">
      <c r="B69" s="89"/>
      <c r="L69" s="89"/>
    </row>
    <row r="70" spans="1:31">
      <c r="B70" s="89"/>
      <c r="L70" s="89"/>
    </row>
    <row r="71" spans="1:31">
      <c r="B71" s="89"/>
      <c r="L71" s="89"/>
    </row>
    <row r="72" spans="1:31">
      <c r="B72" s="89"/>
      <c r="L72" s="89"/>
    </row>
    <row r="73" spans="1:31">
      <c r="B73" s="89"/>
      <c r="L73" s="89"/>
    </row>
    <row r="74" spans="1:31">
      <c r="B74" s="89"/>
      <c r="L74" s="89"/>
    </row>
    <row r="75" spans="1:31">
      <c r="B75" s="89"/>
      <c r="L75" s="89"/>
    </row>
    <row r="76" spans="1:31" s="96" customFormat="1" ht="12.75">
      <c r="A76" s="93"/>
      <c r="B76" s="94"/>
      <c r="C76" s="93"/>
      <c r="D76" s="119" t="s">
        <v>43</v>
      </c>
      <c r="E76" s="120"/>
      <c r="F76" s="121" t="s">
        <v>44</v>
      </c>
      <c r="G76" s="119" t="s">
        <v>43</v>
      </c>
      <c r="H76" s="120"/>
      <c r="I76" s="120"/>
      <c r="J76" s="122" t="s">
        <v>44</v>
      </c>
      <c r="K76" s="120"/>
      <c r="L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6" customFormat="1" ht="14.45" customHeight="1">
      <c r="A77" s="93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47" s="96" customFormat="1" ht="6.95" customHeight="1">
      <c r="A81" s="93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47" s="96" customFormat="1" ht="24.95" customHeight="1">
      <c r="A82" s="93"/>
      <c r="B82" s="94"/>
      <c r="C82" s="90" t="s">
        <v>81</v>
      </c>
      <c r="D82" s="93"/>
      <c r="E82" s="93"/>
      <c r="F82" s="93"/>
      <c r="G82" s="93"/>
      <c r="H82" s="93"/>
      <c r="I82" s="93"/>
      <c r="J82" s="93"/>
      <c r="K82" s="93"/>
      <c r="L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47" s="96" customFormat="1" ht="6.95" customHeight="1">
      <c r="A83" s="93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47" s="96" customFormat="1" ht="12" customHeight="1">
      <c r="A84" s="93"/>
      <c r="B84" s="94"/>
      <c r="C84" s="92" t="s">
        <v>13</v>
      </c>
      <c r="D84" s="93"/>
      <c r="E84" s="93"/>
      <c r="F84" s="93"/>
      <c r="G84" s="93"/>
      <c r="H84" s="93"/>
      <c r="I84" s="93"/>
      <c r="J84" s="93"/>
      <c r="K84" s="93"/>
      <c r="L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47" s="96" customFormat="1" ht="16.5" customHeight="1">
      <c r="A85" s="93"/>
      <c r="B85" s="94"/>
      <c r="C85" s="93"/>
      <c r="D85" s="93"/>
      <c r="E85" s="242" t="str">
        <f>E7</f>
        <v>Rekonstrukce vytápění, Bytový dům, Křižíkova č.p. 405, Benešov</v>
      </c>
      <c r="F85" s="243"/>
      <c r="G85" s="243"/>
      <c r="H85" s="243"/>
      <c r="I85" s="93"/>
      <c r="J85" s="93"/>
      <c r="K85" s="93"/>
      <c r="L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47" s="96" customFormat="1" ht="12" customHeight="1">
      <c r="A86" s="93"/>
      <c r="B86" s="94"/>
      <c r="C86" s="92" t="s">
        <v>79</v>
      </c>
      <c r="D86" s="93"/>
      <c r="E86" s="93"/>
      <c r="F86" s="93"/>
      <c r="G86" s="93"/>
      <c r="H86" s="93"/>
      <c r="I86" s="93"/>
      <c r="J86" s="93"/>
      <c r="K86" s="93"/>
      <c r="L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47" s="96" customFormat="1" ht="16.5" customHeight="1">
      <c r="A87" s="93"/>
      <c r="B87" s="94"/>
      <c r="C87" s="93"/>
      <c r="D87" s="93"/>
      <c r="E87" s="240" t="str">
        <f>E9</f>
        <v>D.1.4. - vytápění, plynovod</v>
      </c>
      <c r="F87" s="241"/>
      <c r="G87" s="241"/>
      <c r="H87" s="241"/>
      <c r="I87" s="93"/>
      <c r="J87" s="93"/>
      <c r="K87" s="93"/>
      <c r="L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47" s="96" customFormat="1" ht="6.95" customHeight="1">
      <c r="A88" s="93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47" s="96" customFormat="1" ht="12" customHeight="1">
      <c r="A89" s="93"/>
      <c r="B89" s="94"/>
      <c r="C89" s="92" t="s">
        <v>17</v>
      </c>
      <c r="D89" s="93"/>
      <c r="E89" s="93"/>
      <c r="F89" s="97" t="str">
        <f>F12</f>
        <v xml:space="preserve"> </v>
      </c>
      <c r="G89" s="93"/>
      <c r="H89" s="93"/>
      <c r="I89" s="92" t="s">
        <v>19</v>
      </c>
      <c r="J89" s="98" t="str">
        <f>IF(J12="","",J12)</f>
        <v/>
      </c>
      <c r="K89" s="93"/>
      <c r="L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47" s="96" customFormat="1" ht="6.95" customHeight="1">
      <c r="A90" s="93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47" s="96" customFormat="1" ht="15.2" customHeight="1">
      <c r="A91" s="93"/>
      <c r="B91" s="94"/>
      <c r="C91" s="92" t="s">
        <v>20</v>
      </c>
      <c r="D91" s="93"/>
      <c r="E91" s="93"/>
      <c r="F91" s="97"/>
      <c r="G91" s="93"/>
      <c r="H91" s="93"/>
      <c r="I91" s="92" t="s">
        <v>24</v>
      </c>
      <c r="J91" s="128" t="str">
        <f>E21</f>
        <v xml:space="preserve"> </v>
      </c>
      <c r="K91" s="93"/>
      <c r="L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47" s="96" customFormat="1" ht="15.2" customHeight="1">
      <c r="A92" s="93"/>
      <c r="B92" s="94"/>
      <c r="C92" s="92" t="s">
        <v>23</v>
      </c>
      <c r="D92" s="93"/>
      <c r="E92" s="93"/>
      <c r="F92" s="97" t="str">
        <f>IF(E18="","",E18)</f>
        <v xml:space="preserve"> </v>
      </c>
      <c r="G92" s="93"/>
      <c r="H92" s="93"/>
      <c r="I92" s="92" t="s">
        <v>26</v>
      </c>
      <c r="J92" s="128" t="str">
        <f>E24</f>
        <v xml:space="preserve"> </v>
      </c>
      <c r="K92" s="93"/>
      <c r="L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47" s="96" customFormat="1" ht="10.35" customHeight="1">
      <c r="A93" s="93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47" s="96" customFormat="1" ht="29.25" customHeight="1">
      <c r="A94" s="93"/>
      <c r="B94" s="94"/>
      <c r="C94" s="129" t="s">
        <v>82</v>
      </c>
      <c r="D94" s="110"/>
      <c r="E94" s="110"/>
      <c r="F94" s="110"/>
      <c r="G94" s="110"/>
      <c r="H94" s="110"/>
      <c r="I94" s="110"/>
      <c r="J94" s="130" t="s">
        <v>83</v>
      </c>
      <c r="K94" s="110"/>
      <c r="L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47" s="96" customFormat="1" ht="10.35" customHeight="1">
      <c r="A95" s="93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47" s="96" customFormat="1" ht="22.9" customHeight="1">
      <c r="A96" s="93"/>
      <c r="B96" s="94"/>
      <c r="C96" s="131" t="s">
        <v>84</v>
      </c>
      <c r="D96" s="93"/>
      <c r="E96" s="93"/>
      <c r="F96" s="93"/>
      <c r="G96" s="93"/>
      <c r="H96" s="93"/>
      <c r="I96" s="93"/>
      <c r="J96" s="105">
        <f>J133</f>
        <v>0</v>
      </c>
      <c r="K96" s="93"/>
      <c r="L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U96" s="86" t="s">
        <v>85</v>
      </c>
    </row>
    <row r="97" spans="2:12" s="132" customFormat="1" ht="24.95" customHeight="1">
      <c r="B97" s="133"/>
      <c r="D97" s="134" t="s">
        <v>91</v>
      </c>
      <c r="E97" s="135"/>
      <c r="F97" s="135"/>
      <c r="G97" s="135"/>
      <c r="H97" s="135"/>
      <c r="I97" s="135"/>
      <c r="J97" s="136">
        <f>J134</f>
        <v>0</v>
      </c>
      <c r="L97" s="133"/>
    </row>
    <row r="98" spans="2:12" s="137" customFormat="1" ht="19.899999999999999" customHeight="1">
      <c r="B98" s="138"/>
      <c r="D98" s="139" t="s">
        <v>340</v>
      </c>
      <c r="E98" s="140"/>
      <c r="F98" s="140"/>
      <c r="G98" s="140"/>
      <c r="H98" s="140"/>
      <c r="I98" s="140"/>
      <c r="J98" s="141">
        <f>J135</f>
        <v>0</v>
      </c>
      <c r="L98" s="138"/>
    </row>
    <row r="99" spans="2:12" s="137" customFormat="1" ht="19.899999999999999" customHeight="1">
      <c r="B99" s="138"/>
      <c r="D99" s="139" t="s">
        <v>341</v>
      </c>
      <c r="E99" s="140"/>
      <c r="F99" s="140"/>
      <c r="G99" s="140"/>
      <c r="H99" s="140"/>
      <c r="I99" s="140"/>
      <c r="J99" s="141">
        <f>J140</f>
        <v>0</v>
      </c>
      <c r="L99" s="138"/>
    </row>
    <row r="100" spans="2:12" s="137" customFormat="1" ht="19.899999999999999" customHeight="1">
      <c r="B100" s="138"/>
      <c r="D100" s="139" t="s">
        <v>342</v>
      </c>
      <c r="E100" s="140"/>
      <c r="F100" s="140"/>
      <c r="G100" s="140"/>
      <c r="H100" s="140"/>
      <c r="I100" s="140"/>
      <c r="J100" s="141">
        <f>J145</f>
        <v>0</v>
      </c>
      <c r="L100" s="138"/>
    </row>
    <row r="101" spans="2:12" s="137" customFormat="1" ht="19.899999999999999" customHeight="1">
      <c r="B101" s="138"/>
      <c r="D101" s="139" t="s">
        <v>343</v>
      </c>
      <c r="E101" s="140"/>
      <c r="F101" s="140"/>
      <c r="G101" s="140"/>
      <c r="H101" s="140"/>
      <c r="I101" s="140"/>
      <c r="J101" s="141">
        <f>J147</f>
        <v>0</v>
      </c>
      <c r="L101" s="138"/>
    </row>
    <row r="102" spans="2:12" s="137" customFormat="1" ht="19.899999999999999" customHeight="1">
      <c r="B102" s="138"/>
      <c r="D102" s="139" t="s">
        <v>344</v>
      </c>
      <c r="E102" s="140"/>
      <c r="F102" s="140"/>
      <c r="G102" s="140"/>
      <c r="H102" s="140"/>
      <c r="I102" s="140"/>
      <c r="J102" s="141">
        <f>J156</f>
        <v>0</v>
      </c>
      <c r="L102" s="138"/>
    </row>
    <row r="103" spans="2:12" s="137" customFormat="1" ht="19.899999999999999" customHeight="1">
      <c r="B103" s="138"/>
      <c r="D103" s="139" t="s">
        <v>345</v>
      </c>
      <c r="E103" s="140"/>
      <c r="F103" s="140"/>
      <c r="G103" s="140"/>
      <c r="H103" s="140"/>
      <c r="I103" s="140"/>
      <c r="J103" s="141">
        <f>J162</f>
        <v>0</v>
      </c>
      <c r="L103" s="138"/>
    </row>
    <row r="104" spans="2:12" s="137" customFormat="1" ht="19.899999999999999" customHeight="1">
      <c r="B104" s="138"/>
      <c r="D104" s="139" t="s">
        <v>346</v>
      </c>
      <c r="E104" s="140"/>
      <c r="F104" s="140"/>
      <c r="G104" s="140"/>
      <c r="H104" s="140"/>
      <c r="I104" s="140"/>
      <c r="J104" s="141">
        <f>J168</f>
        <v>0</v>
      </c>
      <c r="L104" s="138"/>
    </row>
    <row r="105" spans="2:12" s="137" customFormat="1" ht="19.899999999999999" customHeight="1">
      <c r="B105" s="138"/>
      <c r="D105" s="139" t="s">
        <v>347</v>
      </c>
      <c r="E105" s="140"/>
      <c r="F105" s="140"/>
      <c r="G105" s="140"/>
      <c r="H105" s="140"/>
      <c r="I105" s="140"/>
      <c r="J105" s="141">
        <f>J176</f>
        <v>0</v>
      </c>
      <c r="L105" s="138"/>
    </row>
    <row r="106" spans="2:12" s="137" customFormat="1" ht="19.899999999999999" customHeight="1">
      <c r="B106" s="138"/>
      <c r="D106" s="139" t="s">
        <v>348</v>
      </c>
      <c r="E106" s="140"/>
      <c r="F106" s="140"/>
      <c r="G106" s="140"/>
      <c r="H106" s="140"/>
      <c r="I106" s="140"/>
      <c r="J106" s="141">
        <f>J189</f>
        <v>0</v>
      </c>
      <c r="L106" s="138"/>
    </row>
    <row r="107" spans="2:12" s="137" customFormat="1" ht="19.899999999999999" customHeight="1">
      <c r="B107" s="138"/>
      <c r="D107" s="139" t="s">
        <v>349</v>
      </c>
      <c r="E107" s="140"/>
      <c r="F107" s="140"/>
      <c r="G107" s="140"/>
      <c r="H107" s="140"/>
      <c r="I107" s="140"/>
      <c r="J107" s="141">
        <f>J204</f>
        <v>0</v>
      </c>
      <c r="L107" s="138"/>
    </row>
    <row r="108" spans="2:12" s="137" customFormat="1" ht="19.899999999999999" customHeight="1">
      <c r="B108" s="138"/>
      <c r="D108" s="139" t="s">
        <v>94</v>
      </c>
      <c r="E108" s="140"/>
      <c r="F108" s="140"/>
      <c r="G108" s="140"/>
      <c r="H108" s="140"/>
      <c r="I108" s="140"/>
      <c r="J108" s="141">
        <f>J207</f>
        <v>0</v>
      </c>
      <c r="L108" s="138"/>
    </row>
    <row r="109" spans="2:12" s="132" customFormat="1" ht="24.95" customHeight="1">
      <c r="B109" s="133"/>
      <c r="D109" s="134" t="s">
        <v>350</v>
      </c>
      <c r="E109" s="135"/>
      <c r="F109" s="135"/>
      <c r="G109" s="135"/>
      <c r="H109" s="135"/>
      <c r="I109" s="135"/>
      <c r="J109" s="136">
        <f>J210</f>
        <v>0</v>
      </c>
      <c r="L109" s="133"/>
    </row>
    <row r="110" spans="2:12" s="132" customFormat="1" ht="24.95" customHeight="1">
      <c r="B110" s="133"/>
      <c r="D110" s="134" t="s">
        <v>96</v>
      </c>
      <c r="E110" s="135"/>
      <c r="F110" s="135"/>
      <c r="G110" s="135"/>
      <c r="H110" s="135"/>
      <c r="I110" s="135"/>
      <c r="J110" s="136">
        <f>J213</f>
        <v>0</v>
      </c>
      <c r="L110" s="133"/>
    </row>
    <row r="111" spans="2:12" s="137" customFormat="1" ht="19.899999999999999" customHeight="1">
      <c r="B111" s="138"/>
      <c r="D111" s="139" t="s">
        <v>351</v>
      </c>
      <c r="E111" s="140"/>
      <c r="F111" s="140"/>
      <c r="G111" s="140"/>
      <c r="H111" s="140"/>
      <c r="I111" s="140"/>
      <c r="J111" s="141">
        <f>J214</f>
        <v>0</v>
      </c>
      <c r="L111" s="138"/>
    </row>
    <row r="112" spans="2:12" s="137" customFormat="1" ht="19.899999999999999" customHeight="1">
      <c r="B112" s="138"/>
      <c r="D112" s="139" t="s">
        <v>352</v>
      </c>
      <c r="E112" s="140"/>
      <c r="F112" s="140"/>
      <c r="G112" s="140"/>
      <c r="H112" s="140"/>
      <c r="I112" s="140"/>
      <c r="J112" s="141">
        <f>J216</f>
        <v>0</v>
      </c>
      <c r="L112" s="138"/>
    </row>
    <row r="113" spans="1:31" s="137" customFormat="1" ht="19.899999999999999" customHeight="1">
      <c r="B113" s="138"/>
      <c r="D113" s="139" t="s">
        <v>353</v>
      </c>
      <c r="E113" s="140"/>
      <c r="F113" s="140"/>
      <c r="G113" s="140"/>
      <c r="H113" s="140"/>
      <c r="I113" s="140"/>
      <c r="J113" s="141">
        <f>J219</f>
        <v>0</v>
      </c>
      <c r="L113" s="138"/>
    </row>
    <row r="114" spans="1:31" s="96" customFormat="1" ht="21.75" customHeight="1">
      <c r="A114" s="93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s="96" customFormat="1" ht="6.95" customHeight="1">
      <c r="A115" s="93"/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9" spans="1:31" s="96" customFormat="1" ht="6.95" customHeight="1">
      <c r="A119" s="93"/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6" customFormat="1" ht="24.95" customHeight="1">
      <c r="A120" s="93"/>
      <c r="B120" s="94"/>
      <c r="C120" s="90" t="s">
        <v>97</v>
      </c>
      <c r="D120" s="93"/>
      <c r="E120" s="93"/>
      <c r="F120" s="93"/>
      <c r="G120" s="93"/>
      <c r="H120" s="93"/>
      <c r="I120" s="93"/>
      <c r="J120" s="93"/>
      <c r="K120" s="93"/>
      <c r="L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s="96" customFormat="1" ht="6.95" customHeight="1">
      <c r="A121" s="93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s="96" customFormat="1" ht="12" customHeight="1">
      <c r="A122" s="93"/>
      <c r="B122" s="94"/>
      <c r="C122" s="92" t="s">
        <v>13</v>
      </c>
      <c r="D122" s="93"/>
      <c r="E122" s="93"/>
      <c r="F122" s="93"/>
      <c r="G122" s="93"/>
      <c r="H122" s="93"/>
      <c r="I122" s="93"/>
      <c r="J122" s="93"/>
      <c r="K122" s="93"/>
      <c r="L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s="96" customFormat="1" ht="16.5" customHeight="1">
      <c r="A123" s="93"/>
      <c r="B123" s="94"/>
      <c r="C123" s="93"/>
      <c r="D123" s="93"/>
      <c r="E123" s="242" t="str">
        <f>E7</f>
        <v>Rekonstrukce vytápění, Bytový dům, Křižíkova č.p. 405, Benešov</v>
      </c>
      <c r="F123" s="243"/>
      <c r="G123" s="243"/>
      <c r="H123" s="243"/>
      <c r="I123" s="93"/>
      <c r="J123" s="93"/>
      <c r="K123" s="93"/>
      <c r="L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s="96" customFormat="1" ht="12" customHeight="1">
      <c r="A124" s="93"/>
      <c r="B124" s="94"/>
      <c r="C124" s="92" t="s">
        <v>79</v>
      </c>
      <c r="D124" s="93"/>
      <c r="E124" s="93"/>
      <c r="F124" s="93"/>
      <c r="G124" s="93"/>
      <c r="H124" s="93"/>
      <c r="I124" s="93"/>
      <c r="J124" s="93"/>
      <c r="K124" s="93"/>
      <c r="L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s="96" customFormat="1" ht="16.5" customHeight="1">
      <c r="A125" s="93"/>
      <c r="B125" s="94"/>
      <c r="C125" s="93"/>
      <c r="D125" s="93"/>
      <c r="E125" s="240" t="str">
        <f>E9</f>
        <v>D.1.4. - vytápění, plynovod</v>
      </c>
      <c r="F125" s="241"/>
      <c r="G125" s="241"/>
      <c r="H125" s="241"/>
      <c r="I125" s="93"/>
      <c r="J125" s="93"/>
      <c r="K125" s="93"/>
      <c r="L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96" customFormat="1" ht="6.95" customHeight="1">
      <c r="A126" s="93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5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s="96" customFormat="1" ht="12" customHeight="1">
      <c r="A127" s="93"/>
      <c r="B127" s="94"/>
      <c r="C127" s="92" t="s">
        <v>17</v>
      </c>
      <c r="D127" s="93"/>
      <c r="E127" s="93"/>
      <c r="F127" s="97" t="str">
        <f>F12</f>
        <v xml:space="preserve"> </v>
      </c>
      <c r="G127" s="93"/>
      <c r="H127" s="93"/>
      <c r="I127" s="92" t="s">
        <v>19</v>
      </c>
      <c r="J127" s="98" t="str">
        <f>IF(J12="","",J12)</f>
        <v/>
      </c>
      <c r="K127" s="93"/>
      <c r="L127" s="95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s="96" customFormat="1" ht="6.95" customHeight="1">
      <c r="A128" s="93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5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65" s="96" customFormat="1" ht="15.2" customHeight="1">
      <c r="A129" s="93"/>
      <c r="B129" s="94"/>
      <c r="C129" s="92" t="s">
        <v>20</v>
      </c>
      <c r="D129" s="93"/>
      <c r="E129" s="93"/>
      <c r="F129" s="97">
        <f>E15</f>
        <v>0</v>
      </c>
      <c r="G129" s="93"/>
      <c r="H129" s="93"/>
      <c r="I129" s="92" t="s">
        <v>24</v>
      </c>
      <c r="J129" s="128" t="str">
        <f>E21</f>
        <v xml:space="preserve"> </v>
      </c>
      <c r="K129" s="93"/>
      <c r="L129" s="95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65" s="96" customFormat="1" ht="15.2" customHeight="1">
      <c r="A130" s="93"/>
      <c r="B130" s="94"/>
      <c r="C130" s="92" t="s">
        <v>23</v>
      </c>
      <c r="D130" s="93"/>
      <c r="E130" s="93"/>
      <c r="F130" s="97" t="str">
        <f>IF(E18="","",E18)</f>
        <v xml:space="preserve"> </v>
      </c>
      <c r="G130" s="93"/>
      <c r="H130" s="93"/>
      <c r="I130" s="92" t="s">
        <v>26</v>
      </c>
      <c r="J130" s="128" t="str">
        <f>E24</f>
        <v xml:space="preserve"> </v>
      </c>
      <c r="K130" s="93"/>
      <c r="L130" s="95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65" s="96" customFormat="1" ht="10.35" customHeight="1">
      <c r="A131" s="93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5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65" s="152" customFormat="1" ht="29.25" customHeight="1">
      <c r="A132" s="142"/>
      <c r="B132" s="143"/>
      <c r="C132" s="144" t="s">
        <v>98</v>
      </c>
      <c r="D132" s="145" t="s">
        <v>53</v>
      </c>
      <c r="E132" s="145" t="s">
        <v>49</v>
      </c>
      <c r="F132" s="145" t="s">
        <v>50</v>
      </c>
      <c r="G132" s="145" t="s">
        <v>99</v>
      </c>
      <c r="H132" s="145" t="s">
        <v>100</v>
      </c>
      <c r="I132" s="145" t="s">
        <v>101</v>
      </c>
      <c r="J132" s="145" t="s">
        <v>83</v>
      </c>
      <c r="K132" s="146" t="s">
        <v>102</v>
      </c>
      <c r="L132" s="148"/>
      <c r="M132" s="149" t="s">
        <v>1</v>
      </c>
      <c r="N132" s="150" t="s">
        <v>32</v>
      </c>
      <c r="O132" s="150" t="s">
        <v>103</v>
      </c>
      <c r="P132" s="150" t="s">
        <v>104</v>
      </c>
      <c r="Q132" s="150" t="s">
        <v>105</v>
      </c>
      <c r="R132" s="150" t="s">
        <v>106</v>
      </c>
      <c r="S132" s="150" t="s">
        <v>107</v>
      </c>
      <c r="T132" s="151" t="s">
        <v>108</v>
      </c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</row>
    <row r="133" spans="1:65" s="96" customFormat="1" ht="22.9" customHeight="1">
      <c r="A133" s="93"/>
      <c r="B133" s="94"/>
      <c r="C133" s="153" t="s">
        <v>109</v>
      </c>
      <c r="D133" s="93"/>
      <c r="E133" s="93"/>
      <c r="F133" s="93"/>
      <c r="G133" s="93"/>
      <c r="H133" s="93"/>
      <c r="I133" s="93"/>
      <c r="J133" s="154">
        <f>BK133</f>
        <v>0</v>
      </c>
      <c r="K133" s="93"/>
      <c r="L133" s="94"/>
      <c r="M133" s="155"/>
      <c r="N133" s="156"/>
      <c r="O133" s="103"/>
      <c r="P133" s="157">
        <f>P134+P210+P213</f>
        <v>387.84799999999996</v>
      </c>
      <c r="Q133" s="103"/>
      <c r="R133" s="157">
        <f>R134+R210+R213</f>
        <v>1.94658</v>
      </c>
      <c r="S133" s="103"/>
      <c r="T133" s="158">
        <f>T134+T210+T213</f>
        <v>9.2340000000000005E-2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T133" s="86" t="s">
        <v>67</v>
      </c>
      <c r="AU133" s="86" t="s">
        <v>85</v>
      </c>
      <c r="BK133" s="159">
        <f>BK134+BK210+BK213</f>
        <v>0</v>
      </c>
    </row>
    <row r="134" spans="1:65" s="160" customFormat="1" ht="25.9" customHeight="1">
      <c r="B134" s="161"/>
      <c r="D134" s="162" t="s">
        <v>67</v>
      </c>
      <c r="E134" s="163" t="s">
        <v>239</v>
      </c>
      <c r="F134" s="163" t="s">
        <v>240</v>
      </c>
      <c r="J134" s="164">
        <f>BK134</f>
        <v>0</v>
      </c>
      <c r="L134" s="161"/>
      <c r="M134" s="165"/>
      <c r="N134" s="166"/>
      <c r="O134" s="166"/>
      <c r="P134" s="167">
        <f>P135+P140+P145+P147+P156+P162+P168+P176+P189+P204+P207</f>
        <v>267.84799999999996</v>
      </c>
      <c r="Q134" s="166"/>
      <c r="R134" s="167">
        <f>R135+R140+R145+R147+R156+R162+R168+R176+R189+R204+R207</f>
        <v>1.94658</v>
      </c>
      <c r="S134" s="166"/>
      <c r="T134" s="168">
        <f>T135+T140+T145+T147+T156+T162+T168+T176+T189+T204+T207</f>
        <v>9.2340000000000005E-2</v>
      </c>
      <c r="AR134" s="162" t="s">
        <v>120</v>
      </c>
      <c r="AT134" s="169" t="s">
        <v>67</v>
      </c>
      <c r="AU134" s="169" t="s">
        <v>68</v>
      </c>
      <c r="AY134" s="162" t="s">
        <v>112</v>
      </c>
      <c r="BK134" s="170">
        <f>BK135+BK140+BK145+BK147+BK156+BK162+BK168+BK176+BK189+BK204+BK207</f>
        <v>0</v>
      </c>
    </row>
    <row r="135" spans="1:65" s="160" customFormat="1" ht="22.9" customHeight="1">
      <c r="B135" s="161"/>
      <c r="D135" s="162" t="s">
        <v>67</v>
      </c>
      <c r="E135" s="171" t="s">
        <v>354</v>
      </c>
      <c r="F135" s="171" t="s">
        <v>355</v>
      </c>
      <c r="J135" s="172">
        <f>BK135</f>
        <v>0</v>
      </c>
      <c r="L135" s="161"/>
      <c r="M135" s="165"/>
      <c r="N135" s="166"/>
      <c r="O135" s="166"/>
      <c r="P135" s="167">
        <f>SUM(P136:P139)</f>
        <v>5.6179999999999994</v>
      </c>
      <c r="Q135" s="166"/>
      <c r="R135" s="167">
        <f>SUM(R136:R139)</f>
        <v>8.3599999999999994E-3</v>
      </c>
      <c r="S135" s="166"/>
      <c r="T135" s="168">
        <f>SUM(T136:T139)</f>
        <v>0</v>
      </c>
      <c r="AR135" s="162" t="s">
        <v>120</v>
      </c>
      <c r="AT135" s="169" t="s">
        <v>67</v>
      </c>
      <c r="AU135" s="169" t="s">
        <v>76</v>
      </c>
      <c r="AY135" s="162" t="s">
        <v>112</v>
      </c>
      <c r="BK135" s="170">
        <f>SUM(BK136:BK139)</f>
        <v>0</v>
      </c>
    </row>
    <row r="136" spans="1:65" s="96" customFormat="1" ht="66.75" customHeight="1">
      <c r="A136" s="93"/>
      <c r="B136" s="94"/>
      <c r="C136" s="173" t="s">
        <v>76</v>
      </c>
      <c r="D136" s="173" t="s">
        <v>115</v>
      </c>
      <c r="E136" s="174" t="s">
        <v>356</v>
      </c>
      <c r="F136" s="175" t="s">
        <v>357</v>
      </c>
      <c r="G136" s="176" t="s">
        <v>191</v>
      </c>
      <c r="H136" s="177">
        <v>53</v>
      </c>
      <c r="I136" s="77"/>
      <c r="J136" s="178">
        <f>ROUND(I136*H136,2)</f>
        <v>0</v>
      </c>
      <c r="K136" s="175" t="s">
        <v>358</v>
      </c>
      <c r="L136" s="94"/>
      <c r="M136" s="180" t="s">
        <v>1</v>
      </c>
      <c r="N136" s="181" t="s">
        <v>33</v>
      </c>
      <c r="O136" s="182">
        <v>0.106</v>
      </c>
      <c r="P136" s="182">
        <f>O136*H136</f>
        <v>5.6179999999999994</v>
      </c>
      <c r="Q136" s="182">
        <v>6.0000000000000002E-5</v>
      </c>
      <c r="R136" s="182">
        <f>Q136*H136</f>
        <v>3.1800000000000001E-3</v>
      </c>
      <c r="S136" s="182">
        <v>0</v>
      </c>
      <c r="T136" s="183">
        <f>S136*H136</f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R136" s="184" t="s">
        <v>180</v>
      </c>
      <c r="AT136" s="184" t="s">
        <v>115</v>
      </c>
      <c r="AU136" s="184" t="s">
        <v>120</v>
      </c>
      <c r="AY136" s="86" t="s">
        <v>112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86" t="s">
        <v>76</v>
      </c>
      <c r="BK136" s="185">
        <f>ROUND(I136*H136,2)</f>
        <v>0</v>
      </c>
      <c r="BL136" s="86" t="s">
        <v>180</v>
      </c>
      <c r="BM136" s="184" t="s">
        <v>359</v>
      </c>
    </row>
    <row r="137" spans="1:65" s="96" customFormat="1" ht="24">
      <c r="A137" s="93"/>
      <c r="B137" s="94"/>
      <c r="C137" s="186" t="s">
        <v>120</v>
      </c>
      <c r="D137" s="186" t="s">
        <v>139</v>
      </c>
      <c r="E137" s="187" t="s">
        <v>360</v>
      </c>
      <c r="F137" s="188" t="s">
        <v>361</v>
      </c>
      <c r="G137" s="189" t="s">
        <v>191</v>
      </c>
      <c r="H137" s="190">
        <v>12</v>
      </c>
      <c r="I137" s="78"/>
      <c r="J137" s="191">
        <f>ROUND(I137*H137,2)</f>
        <v>0</v>
      </c>
      <c r="K137" s="188" t="s">
        <v>358</v>
      </c>
      <c r="L137" s="193"/>
      <c r="M137" s="194" t="s">
        <v>1</v>
      </c>
      <c r="N137" s="195" t="s">
        <v>33</v>
      </c>
      <c r="O137" s="182">
        <v>0</v>
      </c>
      <c r="P137" s="182">
        <f>O137*H137</f>
        <v>0</v>
      </c>
      <c r="Q137" s="182">
        <v>9.0000000000000006E-5</v>
      </c>
      <c r="R137" s="182">
        <f>Q137*H137</f>
        <v>1.08E-3</v>
      </c>
      <c r="S137" s="182">
        <v>0</v>
      </c>
      <c r="T137" s="183">
        <f>S137*H137</f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4" t="s">
        <v>251</v>
      </c>
      <c r="AT137" s="184" t="s">
        <v>139</v>
      </c>
      <c r="AU137" s="184" t="s">
        <v>120</v>
      </c>
      <c r="AY137" s="86" t="s">
        <v>112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86" t="s">
        <v>76</v>
      </c>
      <c r="BK137" s="185">
        <f>ROUND(I137*H137,2)</f>
        <v>0</v>
      </c>
      <c r="BL137" s="86" t="s">
        <v>180</v>
      </c>
      <c r="BM137" s="184" t="s">
        <v>362</v>
      </c>
    </row>
    <row r="138" spans="1:65" s="96" customFormat="1" ht="24">
      <c r="A138" s="93"/>
      <c r="B138" s="94"/>
      <c r="C138" s="186" t="s">
        <v>113</v>
      </c>
      <c r="D138" s="186" t="s">
        <v>139</v>
      </c>
      <c r="E138" s="187" t="s">
        <v>363</v>
      </c>
      <c r="F138" s="188" t="s">
        <v>364</v>
      </c>
      <c r="G138" s="189" t="s">
        <v>191</v>
      </c>
      <c r="H138" s="190">
        <v>41</v>
      </c>
      <c r="I138" s="78"/>
      <c r="J138" s="191">
        <f>ROUND(I138*H138,2)</f>
        <v>0</v>
      </c>
      <c r="K138" s="188" t="s">
        <v>358</v>
      </c>
      <c r="L138" s="193"/>
      <c r="M138" s="194" t="s">
        <v>1</v>
      </c>
      <c r="N138" s="195" t="s">
        <v>33</v>
      </c>
      <c r="O138" s="182">
        <v>0</v>
      </c>
      <c r="P138" s="182">
        <f>O138*H138</f>
        <v>0</v>
      </c>
      <c r="Q138" s="182">
        <v>1E-4</v>
      </c>
      <c r="R138" s="182">
        <f>Q138*H138</f>
        <v>4.1000000000000003E-3</v>
      </c>
      <c r="S138" s="182">
        <v>0</v>
      </c>
      <c r="T138" s="183">
        <f>S138*H138</f>
        <v>0</v>
      </c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R138" s="184" t="s">
        <v>251</v>
      </c>
      <c r="AT138" s="184" t="s">
        <v>139</v>
      </c>
      <c r="AU138" s="184" t="s">
        <v>120</v>
      </c>
      <c r="AY138" s="86" t="s">
        <v>112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86" t="s">
        <v>76</v>
      </c>
      <c r="BK138" s="185">
        <f>ROUND(I138*H138,2)</f>
        <v>0</v>
      </c>
      <c r="BL138" s="86" t="s">
        <v>180</v>
      </c>
      <c r="BM138" s="184" t="s">
        <v>365</v>
      </c>
    </row>
    <row r="139" spans="1:65" s="96" customFormat="1" ht="44.25" customHeight="1">
      <c r="A139" s="93"/>
      <c r="B139" s="94"/>
      <c r="C139" s="173" t="s">
        <v>119</v>
      </c>
      <c r="D139" s="173" t="s">
        <v>115</v>
      </c>
      <c r="E139" s="174" t="s">
        <v>366</v>
      </c>
      <c r="F139" s="175" t="s">
        <v>367</v>
      </c>
      <c r="G139" s="176" t="s">
        <v>254</v>
      </c>
      <c r="H139" s="76"/>
      <c r="I139" s="77"/>
      <c r="J139" s="178">
        <f>ROUND(I139*H139,2)</f>
        <v>0</v>
      </c>
      <c r="K139" s="175" t="s">
        <v>358</v>
      </c>
      <c r="L139" s="94"/>
      <c r="M139" s="180" t="s">
        <v>1</v>
      </c>
      <c r="N139" s="181" t="s">
        <v>33</v>
      </c>
      <c r="O139" s="182">
        <v>0</v>
      </c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4" t="s">
        <v>180</v>
      </c>
      <c r="AT139" s="184" t="s">
        <v>115</v>
      </c>
      <c r="AU139" s="184" t="s">
        <v>120</v>
      </c>
      <c r="AY139" s="86" t="s">
        <v>112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86" t="s">
        <v>76</v>
      </c>
      <c r="BK139" s="185">
        <f>ROUND(I139*H139,2)</f>
        <v>0</v>
      </c>
      <c r="BL139" s="86" t="s">
        <v>180</v>
      </c>
      <c r="BM139" s="184" t="s">
        <v>368</v>
      </c>
    </row>
    <row r="140" spans="1:65" s="160" customFormat="1" ht="22.9" customHeight="1">
      <c r="B140" s="161"/>
      <c r="D140" s="162" t="s">
        <v>67</v>
      </c>
      <c r="E140" s="171" t="s">
        <v>369</v>
      </c>
      <c r="F140" s="171" t="s">
        <v>370</v>
      </c>
      <c r="I140" s="85"/>
      <c r="J140" s="172">
        <f>BK140</f>
        <v>0</v>
      </c>
      <c r="L140" s="161"/>
      <c r="M140" s="165"/>
      <c r="N140" s="166"/>
      <c r="O140" s="166"/>
      <c r="P140" s="167">
        <f>SUM(P141:P144)</f>
        <v>1.5270000000000001</v>
      </c>
      <c r="Q140" s="166"/>
      <c r="R140" s="167">
        <f>SUM(R141:R144)</f>
        <v>1.16E-3</v>
      </c>
      <c r="S140" s="166"/>
      <c r="T140" s="168">
        <f>SUM(T141:T144)</f>
        <v>0</v>
      </c>
      <c r="AR140" s="162" t="s">
        <v>120</v>
      </c>
      <c r="AT140" s="169" t="s">
        <v>67</v>
      </c>
      <c r="AU140" s="169" t="s">
        <v>76</v>
      </c>
      <c r="AY140" s="162" t="s">
        <v>112</v>
      </c>
      <c r="BK140" s="170">
        <f>SUM(BK141:BK144)</f>
        <v>0</v>
      </c>
    </row>
    <row r="141" spans="1:65" s="96" customFormat="1" ht="21.75" customHeight="1">
      <c r="A141" s="93"/>
      <c r="B141" s="94"/>
      <c r="C141" s="173" t="s">
        <v>135</v>
      </c>
      <c r="D141" s="173" t="s">
        <v>115</v>
      </c>
      <c r="E141" s="174" t="s">
        <v>371</v>
      </c>
      <c r="F141" s="175" t="s">
        <v>372</v>
      </c>
      <c r="G141" s="176" t="s">
        <v>191</v>
      </c>
      <c r="H141" s="177">
        <v>2</v>
      </c>
      <c r="I141" s="77"/>
      <c r="J141" s="178">
        <f>ROUND(I141*H141,2)</f>
        <v>0</v>
      </c>
      <c r="K141" s="175" t="s">
        <v>1</v>
      </c>
      <c r="L141" s="94"/>
      <c r="M141" s="180" t="s">
        <v>1</v>
      </c>
      <c r="N141" s="181" t="s">
        <v>33</v>
      </c>
      <c r="O141" s="182">
        <v>0.65900000000000003</v>
      </c>
      <c r="P141" s="182">
        <f>O141*H141</f>
        <v>1.3180000000000001</v>
      </c>
      <c r="Q141" s="182">
        <v>4.0999999999999999E-4</v>
      </c>
      <c r="R141" s="182">
        <f>Q141*H141</f>
        <v>8.1999999999999998E-4</v>
      </c>
      <c r="S141" s="182">
        <v>0</v>
      </c>
      <c r="T141" s="183">
        <f>S141*H141</f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R141" s="184" t="s">
        <v>180</v>
      </c>
      <c r="AT141" s="184" t="s">
        <v>115</v>
      </c>
      <c r="AU141" s="184" t="s">
        <v>120</v>
      </c>
      <c r="AY141" s="86" t="s">
        <v>112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86" t="s">
        <v>76</v>
      </c>
      <c r="BK141" s="185">
        <f>ROUND(I141*H141,2)</f>
        <v>0</v>
      </c>
      <c r="BL141" s="86" t="s">
        <v>180</v>
      </c>
      <c r="BM141" s="184" t="s">
        <v>373</v>
      </c>
    </row>
    <row r="142" spans="1:65" s="96" customFormat="1" ht="48">
      <c r="A142" s="93"/>
      <c r="B142" s="94"/>
      <c r="C142" s="173" t="s">
        <v>122</v>
      </c>
      <c r="D142" s="173" t="s">
        <v>115</v>
      </c>
      <c r="E142" s="174" t="s">
        <v>374</v>
      </c>
      <c r="F142" s="175" t="s">
        <v>375</v>
      </c>
      <c r="G142" s="176" t="s">
        <v>118</v>
      </c>
      <c r="H142" s="177">
        <v>1</v>
      </c>
      <c r="I142" s="77"/>
      <c r="J142" s="178">
        <f>ROUND(I142*H142,2)</f>
        <v>0</v>
      </c>
      <c r="K142" s="175" t="s">
        <v>1</v>
      </c>
      <c r="L142" s="94"/>
      <c r="M142" s="180" t="s">
        <v>1</v>
      </c>
      <c r="N142" s="181" t="s">
        <v>33</v>
      </c>
      <c r="O142" s="182">
        <v>0.113</v>
      </c>
      <c r="P142" s="182">
        <f>O142*H142</f>
        <v>0.113</v>
      </c>
      <c r="Q142" s="182">
        <v>3.4000000000000002E-4</v>
      </c>
      <c r="R142" s="182">
        <f>Q142*H142</f>
        <v>3.4000000000000002E-4</v>
      </c>
      <c r="S142" s="182">
        <v>0</v>
      </c>
      <c r="T142" s="183">
        <f>S142*H142</f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R142" s="184" t="s">
        <v>180</v>
      </c>
      <c r="AT142" s="184" t="s">
        <v>115</v>
      </c>
      <c r="AU142" s="184" t="s">
        <v>120</v>
      </c>
      <c r="AY142" s="86" t="s">
        <v>112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86" t="s">
        <v>76</v>
      </c>
      <c r="BK142" s="185">
        <f>ROUND(I142*H142,2)</f>
        <v>0</v>
      </c>
      <c r="BL142" s="86" t="s">
        <v>180</v>
      </c>
      <c r="BM142" s="184" t="s">
        <v>376</v>
      </c>
    </row>
    <row r="143" spans="1:65" s="96" customFormat="1" ht="24">
      <c r="A143" s="93"/>
      <c r="B143" s="94"/>
      <c r="C143" s="173" t="s">
        <v>144</v>
      </c>
      <c r="D143" s="173" t="s">
        <v>115</v>
      </c>
      <c r="E143" s="174" t="s">
        <v>377</v>
      </c>
      <c r="F143" s="175" t="s">
        <v>378</v>
      </c>
      <c r="G143" s="176" t="s">
        <v>191</v>
      </c>
      <c r="H143" s="177">
        <v>2</v>
      </c>
      <c r="I143" s="77"/>
      <c r="J143" s="178">
        <f>ROUND(I143*H143,2)</f>
        <v>0</v>
      </c>
      <c r="K143" s="175" t="s">
        <v>358</v>
      </c>
      <c r="L143" s="94"/>
      <c r="M143" s="180" t="s">
        <v>1</v>
      </c>
      <c r="N143" s="181" t="s">
        <v>33</v>
      </c>
      <c r="O143" s="182">
        <v>4.8000000000000001E-2</v>
      </c>
      <c r="P143" s="182">
        <f>O143*H143</f>
        <v>9.6000000000000002E-2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R143" s="184" t="s">
        <v>180</v>
      </c>
      <c r="AT143" s="184" t="s">
        <v>115</v>
      </c>
      <c r="AU143" s="184" t="s">
        <v>120</v>
      </c>
      <c r="AY143" s="86" t="s">
        <v>112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86" t="s">
        <v>76</v>
      </c>
      <c r="BK143" s="185">
        <f>ROUND(I143*H143,2)</f>
        <v>0</v>
      </c>
      <c r="BL143" s="86" t="s">
        <v>180</v>
      </c>
      <c r="BM143" s="184" t="s">
        <v>379</v>
      </c>
    </row>
    <row r="144" spans="1:65" s="96" customFormat="1" ht="44.25" customHeight="1">
      <c r="A144" s="93"/>
      <c r="B144" s="94"/>
      <c r="C144" s="173" t="s">
        <v>142</v>
      </c>
      <c r="D144" s="173" t="s">
        <v>115</v>
      </c>
      <c r="E144" s="174" t="s">
        <v>380</v>
      </c>
      <c r="F144" s="175" t="s">
        <v>381</v>
      </c>
      <c r="G144" s="176" t="s">
        <v>254</v>
      </c>
      <c r="H144" s="76"/>
      <c r="I144" s="77"/>
      <c r="J144" s="178">
        <f>ROUND(I144*H144,2)</f>
        <v>0</v>
      </c>
      <c r="K144" s="175" t="s">
        <v>358</v>
      </c>
      <c r="L144" s="94"/>
      <c r="M144" s="180" t="s">
        <v>1</v>
      </c>
      <c r="N144" s="181" t="s">
        <v>33</v>
      </c>
      <c r="O144" s="182">
        <v>0</v>
      </c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R144" s="184" t="s">
        <v>180</v>
      </c>
      <c r="AT144" s="184" t="s">
        <v>115</v>
      </c>
      <c r="AU144" s="184" t="s">
        <v>120</v>
      </c>
      <c r="AY144" s="86" t="s">
        <v>112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86" t="s">
        <v>76</v>
      </c>
      <c r="BK144" s="185">
        <f>ROUND(I144*H144,2)</f>
        <v>0</v>
      </c>
      <c r="BL144" s="86" t="s">
        <v>180</v>
      </c>
      <c r="BM144" s="184" t="s">
        <v>382</v>
      </c>
    </row>
    <row r="145" spans="1:65" s="160" customFormat="1" ht="22.9" customHeight="1">
      <c r="B145" s="161"/>
      <c r="D145" s="162" t="s">
        <v>67</v>
      </c>
      <c r="E145" s="171" t="s">
        <v>383</v>
      </c>
      <c r="F145" s="171" t="s">
        <v>384</v>
      </c>
      <c r="I145" s="85"/>
      <c r="J145" s="172">
        <f>BK145</f>
        <v>0</v>
      </c>
      <c r="L145" s="161"/>
      <c r="M145" s="165"/>
      <c r="N145" s="166"/>
      <c r="O145" s="166"/>
      <c r="P145" s="167">
        <f>P146</f>
        <v>0.14499999999999999</v>
      </c>
      <c r="Q145" s="166"/>
      <c r="R145" s="167">
        <f>R146</f>
        <v>5.6999999999999998E-4</v>
      </c>
      <c r="S145" s="166"/>
      <c r="T145" s="168">
        <f>T146</f>
        <v>0</v>
      </c>
      <c r="AR145" s="162" t="s">
        <v>120</v>
      </c>
      <c r="AT145" s="169" t="s">
        <v>67</v>
      </c>
      <c r="AU145" s="169" t="s">
        <v>76</v>
      </c>
      <c r="AY145" s="162" t="s">
        <v>112</v>
      </c>
      <c r="BK145" s="170">
        <f>BK146</f>
        <v>0</v>
      </c>
    </row>
    <row r="146" spans="1:65" s="96" customFormat="1" ht="24">
      <c r="A146" s="93"/>
      <c r="B146" s="94"/>
      <c r="C146" s="173" t="s">
        <v>148</v>
      </c>
      <c r="D146" s="173" t="s">
        <v>115</v>
      </c>
      <c r="E146" s="174" t="s">
        <v>385</v>
      </c>
      <c r="F146" s="175" t="s">
        <v>386</v>
      </c>
      <c r="G146" s="176" t="s">
        <v>387</v>
      </c>
      <c r="H146" s="177">
        <v>1</v>
      </c>
      <c r="I146" s="77"/>
      <c r="J146" s="178">
        <f>ROUND(I146*H146,2)</f>
        <v>0</v>
      </c>
      <c r="K146" s="175" t="s">
        <v>358</v>
      </c>
      <c r="L146" s="94"/>
      <c r="M146" s="180" t="s">
        <v>1</v>
      </c>
      <c r="N146" s="181" t="s">
        <v>33</v>
      </c>
      <c r="O146" s="182">
        <v>0.14499999999999999</v>
      </c>
      <c r="P146" s="182">
        <f>O146*H146</f>
        <v>0.14499999999999999</v>
      </c>
      <c r="Q146" s="182">
        <v>5.6999999999999998E-4</v>
      </c>
      <c r="R146" s="182">
        <f>Q146*H146</f>
        <v>5.6999999999999998E-4</v>
      </c>
      <c r="S146" s="182">
        <v>0</v>
      </c>
      <c r="T146" s="183">
        <f>S146*H146</f>
        <v>0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4" t="s">
        <v>180</v>
      </c>
      <c r="AT146" s="184" t="s">
        <v>115</v>
      </c>
      <c r="AU146" s="184" t="s">
        <v>120</v>
      </c>
      <c r="AY146" s="86" t="s">
        <v>112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86" t="s">
        <v>76</v>
      </c>
      <c r="BK146" s="185">
        <f>ROUND(I146*H146,2)</f>
        <v>0</v>
      </c>
      <c r="BL146" s="86" t="s">
        <v>180</v>
      </c>
      <c r="BM146" s="184" t="s">
        <v>388</v>
      </c>
    </row>
    <row r="147" spans="1:65" s="160" customFormat="1" ht="22.9" customHeight="1">
      <c r="B147" s="161"/>
      <c r="D147" s="162" t="s">
        <v>67</v>
      </c>
      <c r="E147" s="171" t="s">
        <v>389</v>
      </c>
      <c r="F147" s="171" t="s">
        <v>390</v>
      </c>
      <c r="I147" s="85"/>
      <c r="J147" s="172">
        <f>BK147</f>
        <v>0</v>
      </c>
      <c r="L147" s="161"/>
      <c r="M147" s="165"/>
      <c r="N147" s="166"/>
      <c r="O147" s="166"/>
      <c r="P147" s="167">
        <f>SUM(P148:P155)</f>
        <v>31.827999999999996</v>
      </c>
      <c r="Q147" s="166"/>
      <c r="R147" s="167">
        <f>SUM(R148:R155)</f>
        <v>0.13794000000000001</v>
      </c>
      <c r="S147" s="166"/>
      <c r="T147" s="168">
        <f>SUM(T148:T155)</f>
        <v>9.2340000000000005E-2</v>
      </c>
      <c r="AR147" s="162" t="s">
        <v>120</v>
      </c>
      <c r="AT147" s="169" t="s">
        <v>67</v>
      </c>
      <c r="AU147" s="169" t="s">
        <v>76</v>
      </c>
      <c r="AY147" s="162" t="s">
        <v>112</v>
      </c>
      <c r="BK147" s="170">
        <f>SUM(BK148:BK155)</f>
        <v>0</v>
      </c>
    </row>
    <row r="148" spans="1:65" s="96" customFormat="1" ht="33" customHeight="1">
      <c r="A148" s="93"/>
      <c r="B148" s="94"/>
      <c r="C148" s="173" t="s">
        <v>156</v>
      </c>
      <c r="D148" s="173" t="s">
        <v>115</v>
      </c>
      <c r="E148" s="174" t="s">
        <v>391</v>
      </c>
      <c r="F148" s="175" t="s">
        <v>392</v>
      </c>
      <c r="G148" s="176" t="s">
        <v>191</v>
      </c>
      <c r="H148" s="177">
        <v>31</v>
      </c>
      <c r="I148" s="77"/>
      <c r="J148" s="178">
        <f t="shared" ref="J148:J155" si="0">ROUND(I148*H148,2)</f>
        <v>0</v>
      </c>
      <c r="K148" s="175" t="s">
        <v>358</v>
      </c>
      <c r="L148" s="94"/>
      <c r="M148" s="180" t="s">
        <v>1</v>
      </c>
      <c r="N148" s="181" t="s">
        <v>33</v>
      </c>
      <c r="O148" s="182">
        <v>0.69</v>
      </c>
      <c r="P148" s="182">
        <f t="shared" ref="P148:P155" si="1">O148*H148</f>
        <v>21.389999999999997</v>
      </c>
      <c r="Q148" s="182">
        <v>3.96E-3</v>
      </c>
      <c r="R148" s="182">
        <f t="shared" ref="R148:R155" si="2">Q148*H148</f>
        <v>0.12275999999999999</v>
      </c>
      <c r="S148" s="182">
        <v>0</v>
      </c>
      <c r="T148" s="183">
        <f t="shared" ref="T148:T155" si="3">S148*H148</f>
        <v>0</v>
      </c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R148" s="184" t="s">
        <v>180</v>
      </c>
      <c r="AT148" s="184" t="s">
        <v>115</v>
      </c>
      <c r="AU148" s="184" t="s">
        <v>120</v>
      </c>
      <c r="AY148" s="86" t="s">
        <v>112</v>
      </c>
      <c r="BE148" s="185">
        <f t="shared" ref="BE148:BE155" si="4">IF(N148="základní",J148,0)</f>
        <v>0</v>
      </c>
      <c r="BF148" s="185">
        <f t="shared" ref="BF148:BF155" si="5">IF(N148="snížená",J148,0)</f>
        <v>0</v>
      </c>
      <c r="BG148" s="185">
        <f t="shared" ref="BG148:BG155" si="6">IF(N148="zákl. přenesená",J148,0)</f>
        <v>0</v>
      </c>
      <c r="BH148" s="185">
        <f t="shared" ref="BH148:BH155" si="7">IF(N148="sníž. přenesená",J148,0)</f>
        <v>0</v>
      </c>
      <c r="BI148" s="185">
        <f t="shared" ref="BI148:BI155" si="8">IF(N148="nulová",J148,0)</f>
        <v>0</v>
      </c>
      <c r="BJ148" s="86" t="s">
        <v>76</v>
      </c>
      <c r="BK148" s="185">
        <f t="shared" ref="BK148:BK155" si="9">ROUND(I148*H148,2)</f>
        <v>0</v>
      </c>
      <c r="BL148" s="86" t="s">
        <v>180</v>
      </c>
      <c r="BM148" s="184" t="s">
        <v>393</v>
      </c>
    </row>
    <row r="149" spans="1:65" s="96" customFormat="1" ht="16.5" customHeight="1">
      <c r="A149" s="93"/>
      <c r="B149" s="94"/>
      <c r="C149" s="173" t="s">
        <v>160</v>
      </c>
      <c r="D149" s="173" t="s">
        <v>115</v>
      </c>
      <c r="E149" s="174" t="s">
        <v>394</v>
      </c>
      <c r="F149" s="175" t="s">
        <v>395</v>
      </c>
      <c r="G149" s="176" t="s">
        <v>387</v>
      </c>
      <c r="H149" s="177">
        <v>1</v>
      </c>
      <c r="I149" s="77"/>
      <c r="J149" s="178">
        <f t="shared" si="0"/>
        <v>0</v>
      </c>
      <c r="K149" s="175" t="s">
        <v>1</v>
      </c>
      <c r="L149" s="94"/>
      <c r="M149" s="180" t="s">
        <v>1</v>
      </c>
      <c r="N149" s="181" t="s">
        <v>33</v>
      </c>
      <c r="O149" s="182">
        <v>4.3999999999999997E-2</v>
      </c>
      <c r="P149" s="182">
        <f t="shared" si="1"/>
        <v>4.3999999999999997E-2</v>
      </c>
      <c r="Q149" s="182">
        <v>3.8999999999999999E-4</v>
      </c>
      <c r="R149" s="182">
        <f t="shared" si="2"/>
        <v>3.8999999999999999E-4</v>
      </c>
      <c r="S149" s="182">
        <v>3.4199999999999999E-3</v>
      </c>
      <c r="T149" s="183">
        <f t="shared" si="3"/>
        <v>3.4199999999999999E-3</v>
      </c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R149" s="184" t="s">
        <v>180</v>
      </c>
      <c r="AT149" s="184" t="s">
        <v>115</v>
      </c>
      <c r="AU149" s="184" t="s">
        <v>120</v>
      </c>
      <c r="AY149" s="86" t="s">
        <v>112</v>
      </c>
      <c r="BE149" s="185">
        <f t="shared" si="4"/>
        <v>0</v>
      </c>
      <c r="BF149" s="185">
        <f t="shared" si="5"/>
        <v>0</v>
      </c>
      <c r="BG149" s="185">
        <f t="shared" si="6"/>
        <v>0</v>
      </c>
      <c r="BH149" s="185">
        <f t="shared" si="7"/>
        <v>0</v>
      </c>
      <c r="BI149" s="185">
        <f t="shared" si="8"/>
        <v>0</v>
      </c>
      <c r="BJ149" s="86" t="s">
        <v>76</v>
      </c>
      <c r="BK149" s="185">
        <f t="shared" si="9"/>
        <v>0</v>
      </c>
      <c r="BL149" s="86" t="s">
        <v>180</v>
      </c>
      <c r="BM149" s="184" t="s">
        <v>396</v>
      </c>
    </row>
    <row r="150" spans="1:65" s="96" customFormat="1" ht="16.5" customHeight="1">
      <c r="A150" s="93"/>
      <c r="B150" s="94"/>
      <c r="C150" s="173" t="s">
        <v>164</v>
      </c>
      <c r="D150" s="173" t="s">
        <v>115</v>
      </c>
      <c r="E150" s="174" t="s">
        <v>397</v>
      </c>
      <c r="F150" s="175" t="s">
        <v>398</v>
      </c>
      <c r="G150" s="176" t="s">
        <v>118</v>
      </c>
      <c r="H150" s="177">
        <v>26</v>
      </c>
      <c r="I150" s="77"/>
      <c r="J150" s="178">
        <f t="shared" si="0"/>
        <v>0</v>
      </c>
      <c r="K150" s="175" t="s">
        <v>1</v>
      </c>
      <c r="L150" s="94"/>
      <c r="M150" s="180" t="s">
        <v>1</v>
      </c>
      <c r="N150" s="181" t="s">
        <v>33</v>
      </c>
      <c r="O150" s="182">
        <v>4.3999999999999997E-2</v>
      </c>
      <c r="P150" s="182">
        <f t="shared" si="1"/>
        <v>1.1439999999999999</v>
      </c>
      <c r="Q150" s="182">
        <v>3.8999999999999999E-4</v>
      </c>
      <c r="R150" s="182">
        <f t="shared" si="2"/>
        <v>1.014E-2</v>
      </c>
      <c r="S150" s="182">
        <v>3.4199999999999999E-3</v>
      </c>
      <c r="T150" s="183">
        <f t="shared" si="3"/>
        <v>8.8919999999999999E-2</v>
      </c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R150" s="184" t="s">
        <v>180</v>
      </c>
      <c r="AT150" s="184" t="s">
        <v>115</v>
      </c>
      <c r="AU150" s="184" t="s">
        <v>120</v>
      </c>
      <c r="AY150" s="86" t="s">
        <v>112</v>
      </c>
      <c r="BE150" s="185">
        <f t="shared" si="4"/>
        <v>0</v>
      </c>
      <c r="BF150" s="185">
        <f t="shared" si="5"/>
        <v>0</v>
      </c>
      <c r="BG150" s="185">
        <f t="shared" si="6"/>
        <v>0</v>
      </c>
      <c r="BH150" s="185">
        <f t="shared" si="7"/>
        <v>0</v>
      </c>
      <c r="BI150" s="185">
        <f t="shared" si="8"/>
        <v>0</v>
      </c>
      <c r="BJ150" s="86" t="s">
        <v>76</v>
      </c>
      <c r="BK150" s="185">
        <f t="shared" si="9"/>
        <v>0</v>
      </c>
      <c r="BL150" s="86" t="s">
        <v>180</v>
      </c>
      <c r="BM150" s="184" t="s">
        <v>399</v>
      </c>
    </row>
    <row r="151" spans="1:65" s="96" customFormat="1" ht="33" customHeight="1">
      <c r="A151" s="93"/>
      <c r="B151" s="94"/>
      <c r="C151" s="173" t="s">
        <v>168</v>
      </c>
      <c r="D151" s="173" t="s">
        <v>115</v>
      </c>
      <c r="E151" s="174" t="s">
        <v>400</v>
      </c>
      <c r="F151" s="175" t="s">
        <v>401</v>
      </c>
      <c r="G151" s="176" t="s">
        <v>118</v>
      </c>
      <c r="H151" s="177">
        <v>2</v>
      </c>
      <c r="I151" s="77"/>
      <c r="J151" s="178">
        <f t="shared" si="0"/>
        <v>0</v>
      </c>
      <c r="K151" s="175" t="s">
        <v>358</v>
      </c>
      <c r="L151" s="94"/>
      <c r="M151" s="180" t="s">
        <v>1</v>
      </c>
      <c r="N151" s="181" t="s">
        <v>33</v>
      </c>
      <c r="O151" s="182">
        <v>0.20599999999999999</v>
      </c>
      <c r="P151" s="182">
        <f t="shared" si="1"/>
        <v>0.41199999999999998</v>
      </c>
      <c r="Q151" s="182">
        <v>3.8000000000000002E-4</v>
      </c>
      <c r="R151" s="182">
        <f t="shared" si="2"/>
        <v>7.6000000000000004E-4</v>
      </c>
      <c r="S151" s="182">
        <v>0</v>
      </c>
      <c r="T151" s="183">
        <f t="shared" si="3"/>
        <v>0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R151" s="184" t="s">
        <v>180</v>
      </c>
      <c r="AT151" s="184" t="s">
        <v>115</v>
      </c>
      <c r="AU151" s="184" t="s">
        <v>120</v>
      </c>
      <c r="AY151" s="86" t="s">
        <v>112</v>
      </c>
      <c r="BE151" s="185">
        <f t="shared" si="4"/>
        <v>0</v>
      </c>
      <c r="BF151" s="185">
        <f t="shared" si="5"/>
        <v>0</v>
      </c>
      <c r="BG151" s="185">
        <f t="shared" si="6"/>
        <v>0</v>
      </c>
      <c r="BH151" s="185">
        <f t="shared" si="7"/>
        <v>0</v>
      </c>
      <c r="BI151" s="185">
        <f t="shared" si="8"/>
        <v>0</v>
      </c>
      <c r="BJ151" s="86" t="s">
        <v>76</v>
      </c>
      <c r="BK151" s="185">
        <f t="shared" si="9"/>
        <v>0</v>
      </c>
      <c r="BL151" s="86" t="s">
        <v>180</v>
      </c>
      <c r="BM151" s="184" t="s">
        <v>402</v>
      </c>
    </row>
    <row r="152" spans="1:65" s="96" customFormat="1" ht="33" customHeight="1">
      <c r="A152" s="93"/>
      <c r="B152" s="94"/>
      <c r="C152" s="173" t="s">
        <v>172</v>
      </c>
      <c r="D152" s="173" t="s">
        <v>115</v>
      </c>
      <c r="E152" s="174" t="s">
        <v>403</v>
      </c>
      <c r="F152" s="175" t="s">
        <v>404</v>
      </c>
      <c r="G152" s="176" t="s">
        <v>118</v>
      </c>
      <c r="H152" s="177">
        <v>1</v>
      </c>
      <c r="I152" s="77"/>
      <c r="J152" s="178">
        <f t="shared" si="0"/>
        <v>0</v>
      </c>
      <c r="K152" s="175" t="s">
        <v>358</v>
      </c>
      <c r="L152" s="94"/>
      <c r="M152" s="180" t="s">
        <v>1</v>
      </c>
      <c r="N152" s="181" t="s">
        <v>33</v>
      </c>
      <c r="O152" s="182">
        <v>0.22800000000000001</v>
      </c>
      <c r="P152" s="182">
        <f t="shared" si="1"/>
        <v>0.22800000000000001</v>
      </c>
      <c r="Q152" s="182">
        <v>6.0999999999999997E-4</v>
      </c>
      <c r="R152" s="182">
        <f t="shared" si="2"/>
        <v>6.0999999999999997E-4</v>
      </c>
      <c r="S152" s="182">
        <v>0</v>
      </c>
      <c r="T152" s="183">
        <f t="shared" si="3"/>
        <v>0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R152" s="184" t="s">
        <v>180</v>
      </c>
      <c r="AT152" s="184" t="s">
        <v>115</v>
      </c>
      <c r="AU152" s="184" t="s">
        <v>120</v>
      </c>
      <c r="AY152" s="86" t="s">
        <v>112</v>
      </c>
      <c r="BE152" s="185">
        <f t="shared" si="4"/>
        <v>0</v>
      </c>
      <c r="BF152" s="185">
        <f t="shared" si="5"/>
        <v>0</v>
      </c>
      <c r="BG152" s="185">
        <f t="shared" si="6"/>
        <v>0</v>
      </c>
      <c r="BH152" s="185">
        <f t="shared" si="7"/>
        <v>0</v>
      </c>
      <c r="BI152" s="185">
        <f t="shared" si="8"/>
        <v>0</v>
      </c>
      <c r="BJ152" s="86" t="s">
        <v>76</v>
      </c>
      <c r="BK152" s="185">
        <f t="shared" si="9"/>
        <v>0</v>
      </c>
      <c r="BL152" s="86" t="s">
        <v>180</v>
      </c>
      <c r="BM152" s="184" t="s">
        <v>405</v>
      </c>
    </row>
    <row r="153" spans="1:65" s="96" customFormat="1" ht="36">
      <c r="A153" s="93"/>
      <c r="B153" s="94"/>
      <c r="C153" s="173" t="s">
        <v>8</v>
      </c>
      <c r="D153" s="173" t="s">
        <v>115</v>
      </c>
      <c r="E153" s="174" t="s">
        <v>406</v>
      </c>
      <c r="F153" s="175" t="s">
        <v>407</v>
      </c>
      <c r="G153" s="176" t="s">
        <v>387</v>
      </c>
      <c r="H153" s="177">
        <v>1</v>
      </c>
      <c r="I153" s="77"/>
      <c r="J153" s="178">
        <f t="shared" si="0"/>
        <v>0</v>
      </c>
      <c r="K153" s="175" t="s">
        <v>358</v>
      </c>
      <c r="L153" s="94"/>
      <c r="M153" s="180" t="s">
        <v>1</v>
      </c>
      <c r="N153" s="181" t="s">
        <v>33</v>
      </c>
      <c r="O153" s="182">
        <v>0.3</v>
      </c>
      <c r="P153" s="182">
        <f t="shared" si="1"/>
        <v>0.3</v>
      </c>
      <c r="Q153" s="182">
        <v>3.2799999999999999E-3</v>
      </c>
      <c r="R153" s="182">
        <f t="shared" si="2"/>
        <v>3.2799999999999999E-3</v>
      </c>
      <c r="S153" s="182">
        <v>0</v>
      </c>
      <c r="T153" s="183">
        <f t="shared" si="3"/>
        <v>0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4" t="s">
        <v>180</v>
      </c>
      <c r="AT153" s="184" t="s">
        <v>115</v>
      </c>
      <c r="AU153" s="184" t="s">
        <v>120</v>
      </c>
      <c r="AY153" s="86" t="s">
        <v>112</v>
      </c>
      <c r="BE153" s="185">
        <f t="shared" si="4"/>
        <v>0</v>
      </c>
      <c r="BF153" s="185">
        <f t="shared" si="5"/>
        <v>0</v>
      </c>
      <c r="BG153" s="185">
        <f t="shared" si="6"/>
        <v>0</v>
      </c>
      <c r="BH153" s="185">
        <f t="shared" si="7"/>
        <v>0</v>
      </c>
      <c r="BI153" s="185">
        <f t="shared" si="8"/>
        <v>0</v>
      </c>
      <c r="BJ153" s="86" t="s">
        <v>76</v>
      </c>
      <c r="BK153" s="185">
        <f t="shared" si="9"/>
        <v>0</v>
      </c>
      <c r="BL153" s="86" t="s">
        <v>180</v>
      </c>
      <c r="BM153" s="184" t="s">
        <v>408</v>
      </c>
    </row>
    <row r="154" spans="1:65" s="96" customFormat="1" ht="44.25" customHeight="1">
      <c r="A154" s="93"/>
      <c r="B154" s="94"/>
      <c r="C154" s="173" t="s">
        <v>180</v>
      </c>
      <c r="D154" s="173" t="s">
        <v>115</v>
      </c>
      <c r="E154" s="174" t="s">
        <v>409</v>
      </c>
      <c r="F154" s="175" t="s">
        <v>410</v>
      </c>
      <c r="G154" s="176" t="s">
        <v>219</v>
      </c>
      <c r="H154" s="177">
        <v>2</v>
      </c>
      <c r="I154" s="77"/>
      <c r="J154" s="178">
        <f t="shared" si="0"/>
        <v>0</v>
      </c>
      <c r="K154" s="175" t="s">
        <v>358</v>
      </c>
      <c r="L154" s="94"/>
      <c r="M154" s="180" t="s">
        <v>1</v>
      </c>
      <c r="N154" s="181" t="s">
        <v>33</v>
      </c>
      <c r="O154" s="182">
        <v>4.1550000000000002</v>
      </c>
      <c r="P154" s="182">
        <f t="shared" si="1"/>
        <v>8.31</v>
      </c>
      <c r="Q154" s="182">
        <v>0</v>
      </c>
      <c r="R154" s="182">
        <f t="shared" si="2"/>
        <v>0</v>
      </c>
      <c r="S154" s="182">
        <v>0</v>
      </c>
      <c r="T154" s="183">
        <f t="shared" si="3"/>
        <v>0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R154" s="184" t="s">
        <v>180</v>
      </c>
      <c r="AT154" s="184" t="s">
        <v>115</v>
      </c>
      <c r="AU154" s="184" t="s">
        <v>120</v>
      </c>
      <c r="AY154" s="86" t="s">
        <v>112</v>
      </c>
      <c r="BE154" s="185">
        <f t="shared" si="4"/>
        <v>0</v>
      </c>
      <c r="BF154" s="185">
        <f t="shared" si="5"/>
        <v>0</v>
      </c>
      <c r="BG154" s="185">
        <f t="shared" si="6"/>
        <v>0</v>
      </c>
      <c r="BH154" s="185">
        <f t="shared" si="7"/>
        <v>0</v>
      </c>
      <c r="BI154" s="185">
        <f t="shared" si="8"/>
        <v>0</v>
      </c>
      <c r="BJ154" s="86" t="s">
        <v>76</v>
      </c>
      <c r="BK154" s="185">
        <f t="shared" si="9"/>
        <v>0</v>
      </c>
      <c r="BL154" s="86" t="s">
        <v>180</v>
      </c>
      <c r="BM154" s="184" t="s">
        <v>411</v>
      </c>
    </row>
    <row r="155" spans="1:65" s="96" customFormat="1" ht="44.25" customHeight="1">
      <c r="A155" s="93"/>
      <c r="B155" s="94"/>
      <c r="C155" s="173" t="s">
        <v>184</v>
      </c>
      <c r="D155" s="173" t="s">
        <v>115</v>
      </c>
      <c r="E155" s="174" t="s">
        <v>412</v>
      </c>
      <c r="F155" s="175" t="s">
        <v>413</v>
      </c>
      <c r="G155" s="176" t="s">
        <v>254</v>
      </c>
      <c r="H155" s="76"/>
      <c r="I155" s="77"/>
      <c r="J155" s="178">
        <f t="shared" si="0"/>
        <v>0</v>
      </c>
      <c r="K155" s="175" t="s">
        <v>358</v>
      </c>
      <c r="L155" s="94"/>
      <c r="M155" s="180" t="s">
        <v>1</v>
      </c>
      <c r="N155" s="181" t="s">
        <v>33</v>
      </c>
      <c r="O155" s="182">
        <v>0</v>
      </c>
      <c r="P155" s="182">
        <f t="shared" si="1"/>
        <v>0</v>
      </c>
      <c r="Q155" s="182">
        <v>0</v>
      </c>
      <c r="R155" s="182">
        <f t="shared" si="2"/>
        <v>0</v>
      </c>
      <c r="S155" s="182">
        <v>0</v>
      </c>
      <c r="T155" s="183">
        <f t="shared" si="3"/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R155" s="184" t="s">
        <v>180</v>
      </c>
      <c r="AT155" s="184" t="s">
        <v>115</v>
      </c>
      <c r="AU155" s="184" t="s">
        <v>120</v>
      </c>
      <c r="AY155" s="86" t="s">
        <v>112</v>
      </c>
      <c r="BE155" s="185">
        <f t="shared" si="4"/>
        <v>0</v>
      </c>
      <c r="BF155" s="185">
        <f t="shared" si="5"/>
        <v>0</v>
      </c>
      <c r="BG155" s="185">
        <f t="shared" si="6"/>
        <v>0</v>
      </c>
      <c r="BH155" s="185">
        <f t="shared" si="7"/>
        <v>0</v>
      </c>
      <c r="BI155" s="185">
        <f t="shared" si="8"/>
        <v>0</v>
      </c>
      <c r="BJ155" s="86" t="s">
        <v>76</v>
      </c>
      <c r="BK155" s="185">
        <f t="shared" si="9"/>
        <v>0</v>
      </c>
      <c r="BL155" s="86" t="s">
        <v>180</v>
      </c>
      <c r="BM155" s="184" t="s">
        <v>414</v>
      </c>
    </row>
    <row r="156" spans="1:65" s="160" customFormat="1" ht="22.9" customHeight="1">
      <c r="B156" s="161"/>
      <c r="D156" s="162" t="s">
        <v>67</v>
      </c>
      <c r="E156" s="171" t="s">
        <v>415</v>
      </c>
      <c r="F156" s="171" t="s">
        <v>416</v>
      </c>
      <c r="I156" s="85"/>
      <c r="J156" s="172">
        <f>BK156</f>
        <v>0</v>
      </c>
      <c r="L156" s="161"/>
      <c r="M156" s="165"/>
      <c r="N156" s="166"/>
      <c r="O156" s="166"/>
      <c r="P156" s="167">
        <f>SUM(P157:P161)</f>
        <v>16.824999999999999</v>
      </c>
      <c r="Q156" s="166"/>
      <c r="R156" s="167">
        <f>SUM(R157:R161)</f>
        <v>0.19535</v>
      </c>
      <c r="S156" s="166"/>
      <c r="T156" s="168">
        <f>SUM(T157:T161)</f>
        <v>0</v>
      </c>
      <c r="AR156" s="162" t="s">
        <v>120</v>
      </c>
      <c r="AT156" s="169" t="s">
        <v>67</v>
      </c>
      <c r="AU156" s="169" t="s">
        <v>76</v>
      </c>
      <c r="AY156" s="162" t="s">
        <v>112</v>
      </c>
      <c r="BK156" s="170">
        <f>SUM(BK157:BK161)</f>
        <v>0</v>
      </c>
    </row>
    <row r="157" spans="1:65" s="96" customFormat="1" ht="24">
      <c r="A157" s="93"/>
      <c r="B157" s="94"/>
      <c r="C157" s="173" t="s">
        <v>188</v>
      </c>
      <c r="D157" s="173" t="s">
        <v>115</v>
      </c>
      <c r="E157" s="174" t="s">
        <v>417</v>
      </c>
      <c r="F157" s="175" t="s">
        <v>418</v>
      </c>
      <c r="G157" s="176" t="s">
        <v>387</v>
      </c>
      <c r="H157" s="177">
        <v>2</v>
      </c>
      <c r="I157" s="77"/>
      <c r="J157" s="178">
        <f>ROUND(I157*H157,2)</f>
        <v>0</v>
      </c>
      <c r="K157" s="175" t="s">
        <v>1</v>
      </c>
      <c r="L157" s="94"/>
      <c r="M157" s="180" t="s">
        <v>1</v>
      </c>
      <c r="N157" s="181" t="s">
        <v>33</v>
      </c>
      <c r="O157" s="182">
        <v>5.2169999999999996</v>
      </c>
      <c r="P157" s="182">
        <f>O157*H157</f>
        <v>10.433999999999999</v>
      </c>
      <c r="Q157" s="182">
        <v>6.4610000000000001E-2</v>
      </c>
      <c r="R157" s="182">
        <f>Q157*H157</f>
        <v>0.12922</v>
      </c>
      <c r="S157" s="182">
        <v>0</v>
      </c>
      <c r="T157" s="183">
        <f>S157*H157</f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4" t="s">
        <v>180</v>
      </c>
      <c r="AT157" s="184" t="s">
        <v>115</v>
      </c>
      <c r="AU157" s="184" t="s">
        <v>120</v>
      </c>
      <c r="AY157" s="86" t="s">
        <v>112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86" t="s">
        <v>76</v>
      </c>
      <c r="BK157" s="185">
        <f>ROUND(I157*H157,2)</f>
        <v>0</v>
      </c>
      <c r="BL157" s="86" t="s">
        <v>180</v>
      </c>
      <c r="BM157" s="184" t="s">
        <v>419</v>
      </c>
    </row>
    <row r="158" spans="1:65" s="96" customFormat="1" ht="16.5" customHeight="1">
      <c r="A158" s="93"/>
      <c r="B158" s="94"/>
      <c r="C158" s="173" t="s">
        <v>193</v>
      </c>
      <c r="D158" s="173" t="s">
        <v>115</v>
      </c>
      <c r="E158" s="174" t="s">
        <v>420</v>
      </c>
      <c r="F158" s="175" t="s">
        <v>421</v>
      </c>
      <c r="G158" s="176" t="s">
        <v>387</v>
      </c>
      <c r="H158" s="177">
        <v>1</v>
      </c>
      <c r="I158" s="77"/>
      <c r="J158" s="178">
        <f>ROUND(I158*H158,2)</f>
        <v>0</v>
      </c>
      <c r="K158" s="175" t="s">
        <v>1</v>
      </c>
      <c r="L158" s="94"/>
      <c r="M158" s="180" t="s">
        <v>1</v>
      </c>
      <c r="N158" s="181" t="s">
        <v>33</v>
      </c>
      <c r="O158" s="182">
        <v>5.2169999999999996</v>
      </c>
      <c r="P158" s="182">
        <f>O158*H158</f>
        <v>5.2169999999999996</v>
      </c>
      <c r="Q158" s="182">
        <v>6.4610000000000001E-2</v>
      </c>
      <c r="R158" s="182">
        <f>Q158*H158</f>
        <v>6.4610000000000001E-2</v>
      </c>
      <c r="S158" s="182">
        <v>0</v>
      </c>
      <c r="T158" s="183">
        <f>S158*H158</f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R158" s="184" t="s">
        <v>180</v>
      </c>
      <c r="AT158" s="184" t="s">
        <v>115</v>
      </c>
      <c r="AU158" s="184" t="s">
        <v>120</v>
      </c>
      <c r="AY158" s="86" t="s">
        <v>112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86" t="s">
        <v>76</v>
      </c>
      <c r="BK158" s="185">
        <f>ROUND(I158*H158,2)</f>
        <v>0</v>
      </c>
      <c r="BL158" s="86" t="s">
        <v>180</v>
      </c>
      <c r="BM158" s="184" t="s">
        <v>422</v>
      </c>
    </row>
    <row r="159" spans="1:65" s="96" customFormat="1" ht="24">
      <c r="A159" s="93"/>
      <c r="B159" s="94"/>
      <c r="C159" s="173" t="s">
        <v>197</v>
      </c>
      <c r="D159" s="173" t="s">
        <v>115</v>
      </c>
      <c r="E159" s="174" t="s">
        <v>423</v>
      </c>
      <c r="F159" s="175" t="s">
        <v>424</v>
      </c>
      <c r="G159" s="176" t="s">
        <v>387</v>
      </c>
      <c r="H159" s="177">
        <v>1</v>
      </c>
      <c r="I159" s="77"/>
      <c r="J159" s="178">
        <f>ROUND(I159*H159,2)</f>
        <v>0</v>
      </c>
      <c r="K159" s="175" t="s">
        <v>1</v>
      </c>
      <c r="L159" s="94"/>
      <c r="M159" s="180" t="s">
        <v>1</v>
      </c>
      <c r="N159" s="181" t="s">
        <v>33</v>
      </c>
      <c r="O159" s="182">
        <v>1.1739999999999999</v>
      </c>
      <c r="P159" s="182">
        <f>O159*H159</f>
        <v>1.1739999999999999</v>
      </c>
      <c r="Q159" s="182">
        <v>1.5200000000000001E-3</v>
      </c>
      <c r="R159" s="182">
        <f>Q159*H159</f>
        <v>1.5200000000000001E-3</v>
      </c>
      <c r="S159" s="182">
        <v>0</v>
      </c>
      <c r="T159" s="183">
        <f>S159*H159</f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R159" s="184" t="s">
        <v>180</v>
      </c>
      <c r="AT159" s="184" t="s">
        <v>115</v>
      </c>
      <c r="AU159" s="184" t="s">
        <v>120</v>
      </c>
      <c r="AY159" s="86" t="s">
        <v>112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86" t="s">
        <v>76</v>
      </c>
      <c r="BK159" s="185">
        <f>ROUND(I159*H159,2)</f>
        <v>0</v>
      </c>
      <c r="BL159" s="86" t="s">
        <v>180</v>
      </c>
      <c r="BM159" s="184" t="s">
        <v>425</v>
      </c>
    </row>
    <row r="160" spans="1:65" s="96" customFormat="1" ht="39">
      <c r="A160" s="93"/>
      <c r="B160" s="94"/>
      <c r="C160" s="93"/>
      <c r="D160" s="200" t="s">
        <v>426</v>
      </c>
      <c r="E160" s="93"/>
      <c r="F160" s="201" t="s">
        <v>427</v>
      </c>
      <c r="G160" s="93"/>
      <c r="H160" s="93"/>
      <c r="I160" s="84"/>
      <c r="J160" s="93"/>
      <c r="K160" s="93"/>
      <c r="L160" s="94"/>
      <c r="M160" s="202"/>
      <c r="N160" s="203"/>
      <c r="O160" s="204"/>
      <c r="P160" s="204"/>
      <c r="Q160" s="204"/>
      <c r="R160" s="204"/>
      <c r="S160" s="204"/>
      <c r="T160" s="205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T160" s="86" t="s">
        <v>426</v>
      </c>
      <c r="AU160" s="86" t="s">
        <v>120</v>
      </c>
    </row>
    <row r="161" spans="1:65" s="96" customFormat="1" ht="44.25" customHeight="1">
      <c r="A161" s="93"/>
      <c r="B161" s="94"/>
      <c r="C161" s="173" t="s">
        <v>7</v>
      </c>
      <c r="D161" s="173" t="s">
        <v>115</v>
      </c>
      <c r="E161" s="174" t="s">
        <v>428</v>
      </c>
      <c r="F161" s="175" t="s">
        <v>429</v>
      </c>
      <c r="G161" s="176" t="s">
        <v>254</v>
      </c>
      <c r="H161" s="76"/>
      <c r="I161" s="77"/>
      <c r="J161" s="178">
        <f>ROUND(I161*H161,2)</f>
        <v>0</v>
      </c>
      <c r="K161" s="175" t="s">
        <v>358</v>
      </c>
      <c r="L161" s="94"/>
      <c r="M161" s="180" t="s">
        <v>1</v>
      </c>
      <c r="N161" s="181" t="s">
        <v>33</v>
      </c>
      <c r="O161" s="182">
        <v>0</v>
      </c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R161" s="184" t="s">
        <v>180</v>
      </c>
      <c r="AT161" s="184" t="s">
        <v>115</v>
      </c>
      <c r="AU161" s="184" t="s">
        <v>120</v>
      </c>
      <c r="AY161" s="86" t="s">
        <v>112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86" t="s">
        <v>76</v>
      </c>
      <c r="BK161" s="185">
        <f>ROUND(I161*H161,2)</f>
        <v>0</v>
      </c>
      <c r="BL161" s="86" t="s">
        <v>180</v>
      </c>
      <c r="BM161" s="184" t="s">
        <v>430</v>
      </c>
    </row>
    <row r="162" spans="1:65" s="160" customFormat="1" ht="22.9" customHeight="1">
      <c r="B162" s="161"/>
      <c r="D162" s="162" t="s">
        <v>67</v>
      </c>
      <c r="E162" s="171" t="s">
        <v>431</v>
      </c>
      <c r="F162" s="171" t="s">
        <v>432</v>
      </c>
      <c r="I162" s="85"/>
      <c r="J162" s="172">
        <f>BK162</f>
        <v>0</v>
      </c>
      <c r="L162" s="161"/>
      <c r="M162" s="165"/>
      <c r="N162" s="166"/>
      <c r="O162" s="166"/>
      <c r="P162" s="167">
        <f>SUM(P163:P167)</f>
        <v>2.6320000000000001</v>
      </c>
      <c r="Q162" s="166"/>
      <c r="R162" s="167">
        <f>SUM(R163:R167)</f>
        <v>3.551E-2</v>
      </c>
      <c r="S162" s="166"/>
      <c r="T162" s="168">
        <f>SUM(T163:T167)</f>
        <v>0</v>
      </c>
      <c r="AR162" s="162" t="s">
        <v>120</v>
      </c>
      <c r="AT162" s="169" t="s">
        <v>67</v>
      </c>
      <c r="AU162" s="169" t="s">
        <v>76</v>
      </c>
      <c r="AY162" s="162" t="s">
        <v>112</v>
      </c>
      <c r="BK162" s="170">
        <f>SUM(BK163:BK167)</f>
        <v>0</v>
      </c>
    </row>
    <row r="163" spans="1:65" s="96" customFormat="1" ht="36">
      <c r="A163" s="93"/>
      <c r="B163" s="94"/>
      <c r="C163" s="173" t="s">
        <v>204</v>
      </c>
      <c r="D163" s="173" t="s">
        <v>115</v>
      </c>
      <c r="E163" s="174" t="s">
        <v>433</v>
      </c>
      <c r="F163" s="175" t="s">
        <v>434</v>
      </c>
      <c r="G163" s="176" t="s">
        <v>118</v>
      </c>
      <c r="H163" s="177">
        <v>1</v>
      </c>
      <c r="I163" s="77"/>
      <c r="J163" s="178">
        <f>ROUND(I163*H163,2)</f>
        <v>0</v>
      </c>
      <c r="K163" s="175" t="s">
        <v>358</v>
      </c>
      <c r="L163" s="94"/>
      <c r="M163" s="180" t="s">
        <v>1</v>
      </c>
      <c r="N163" s="181" t="s">
        <v>33</v>
      </c>
      <c r="O163" s="182">
        <v>1.3320000000000001</v>
      </c>
      <c r="P163" s="182">
        <f>O163*H163</f>
        <v>1.3320000000000001</v>
      </c>
      <c r="Q163" s="182">
        <v>2.2200000000000001E-2</v>
      </c>
      <c r="R163" s="182">
        <f>Q163*H163</f>
        <v>2.2200000000000001E-2</v>
      </c>
      <c r="S163" s="182">
        <v>0</v>
      </c>
      <c r="T163" s="183">
        <f>S163*H163</f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R163" s="184" t="s">
        <v>180</v>
      </c>
      <c r="AT163" s="184" t="s">
        <v>115</v>
      </c>
      <c r="AU163" s="184" t="s">
        <v>120</v>
      </c>
      <c r="AY163" s="86" t="s">
        <v>112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86" t="s">
        <v>76</v>
      </c>
      <c r="BK163" s="185">
        <f>ROUND(I163*H163,2)</f>
        <v>0</v>
      </c>
      <c r="BL163" s="86" t="s">
        <v>180</v>
      </c>
      <c r="BM163" s="184" t="s">
        <v>435</v>
      </c>
    </row>
    <row r="164" spans="1:65" s="96" customFormat="1" ht="36">
      <c r="A164" s="93"/>
      <c r="B164" s="94"/>
      <c r="C164" s="173" t="s">
        <v>208</v>
      </c>
      <c r="D164" s="173" t="s">
        <v>115</v>
      </c>
      <c r="E164" s="174" t="s">
        <v>436</v>
      </c>
      <c r="F164" s="175" t="s">
        <v>437</v>
      </c>
      <c r="G164" s="176" t="s">
        <v>387</v>
      </c>
      <c r="H164" s="177">
        <v>1</v>
      </c>
      <c r="I164" s="77"/>
      <c r="J164" s="178">
        <f>ROUND(I164*H164,2)</f>
        <v>0</v>
      </c>
      <c r="K164" s="175" t="s">
        <v>358</v>
      </c>
      <c r="L164" s="94"/>
      <c r="M164" s="180" t="s">
        <v>1</v>
      </c>
      <c r="N164" s="181" t="s">
        <v>33</v>
      </c>
      <c r="O164" s="182">
        <v>0.5</v>
      </c>
      <c r="P164" s="182">
        <f>O164*H164</f>
        <v>0.5</v>
      </c>
      <c r="Q164" s="182">
        <v>6.4700000000000001E-3</v>
      </c>
      <c r="R164" s="182">
        <f>Q164*H164</f>
        <v>6.4700000000000001E-3</v>
      </c>
      <c r="S164" s="182">
        <v>0</v>
      </c>
      <c r="T164" s="183">
        <f>S164*H164</f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R164" s="184" t="s">
        <v>180</v>
      </c>
      <c r="AT164" s="184" t="s">
        <v>115</v>
      </c>
      <c r="AU164" s="184" t="s">
        <v>120</v>
      </c>
      <c r="AY164" s="86" t="s">
        <v>112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86" t="s">
        <v>76</v>
      </c>
      <c r="BK164" s="185">
        <f>ROUND(I164*H164,2)</f>
        <v>0</v>
      </c>
      <c r="BL164" s="86" t="s">
        <v>180</v>
      </c>
      <c r="BM164" s="184" t="s">
        <v>438</v>
      </c>
    </row>
    <row r="165" spans="1:65" s="96" customFormat="1" ht="33" customHeight="1">
      <c r="A165" s="93"/>
      <c r="B165" s="94"/>
      <c r="C165" s="173" t="s">
        <v>212</v>
      </c>
      <c r="D165" s="173" t="s">
        <v>115</v>
      </c>
      <c r="E165" s="174" t="s">
        <v>439</v>
      </c>
      <c r="F165" s="175" t="s">
        <v>440</v>
      </c>
      <c r="G165" s="176" t="s">
        <v>118</v>
      </c>
      <c r="H165" s="177">
        <v>1</v>
      </c>
      <c r="I165" s="77"/>
      <c r="J165" s="178">
        <f>ROUND(I165*H165,2)</f>
        <v>0</v>
      </c>
      <c r="K165" s="175" t="s">
        <v>358</v>
      </c>
      <c r="L165" s="94"/>
      <c r="M165" s="180" t="s">
        <v>1</v>
      </c>
      <c r="N165" s="181" t="s">
        <v>33</v>
      </c>
      <c r="O165" s="182">
        <v>0.28799999999999998</v>
      </c>
      <c r="P165" s="182">
        <f>O165*H165</f>
        <v>0.28799999999999998</v>
      </c>
      <c r="Q165" s="182">
        <v>7.6000000000000004E-4</v>
      </c>
      <c r="R165" s="182">
        <f>Q165*H165</f>
        <v>7.6000000000000004E-4</v>
      </c>
      <c r="S165" s="182">
        <v>0</v>
      </c>
      <c r="T165" s="183">
        <f>S165*H165</f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R165" s="184" t="s">
        <v>180</v>
      </c>
      <c r="AT165" s="184" t="s">
        <v>115</v>
      </c>
      <c r="AU165" s="184" t="s">
        <v>120</v>
      </c>
      <c r="AY165" s="86" t="s">
        <v>112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86" t="s">
        <v>76</v>
      </c>
      <c r="BK165" s="185">
        <f>ROUND(I165*H165,2)</f>
        <v>0</v>
      </c>
      <c r="BL165" s="86" t="s">
        <v>180</v>
      </c>
      <c r="BM165" s="184" t="s">
        <v>441</v>
      </c>
    </row>
    <row r="166" spans="1:65" s="96" customFormat="1" ht="55.5" customHeight="1">
      <c r="A166" s="93"/>
      <c r="B166" s="94"/>
      <c r="C166" s="173" t="s">
        <v>216</v>
      </c>
      <c r="D166" s="173" t="s">
        <v>115</v>
      </c>
      <c r="E166" s="174" t="s">
        <v>442</v>
      </c>
      <c r="F166" s="175" t="s">
        <v>443</v>
      </c>
      <c r="G166" s="176" t="s">
        <v>387</v>
      </c>
      <c r="H166" s="177">
        <v>1</v>
      </c>
      <c r="I166" s="77"/>
      <c r="J166" s="178">
        <f>ROUND(I166*H166,2)</f>
        <v>0</v>
      </c>
      <c r="K166" s="175" t="s">
        <v>358</v>
      </c>
      <c r="L166" s="94"/>
      <c r="M166" s="180" t="s">
        <v>1</v>
      </c>
      <c r="N166" s="181" t="s">
        <v>33</v>
      </c>
      <c r="O166" s="182">
        <v>0.51200000000000001</v>
      </c>
      <c r="P166" s="182">
        <f>O166*H166</f>
        <v>0.51200000000000001</v>
      </c>
      <c r="Q166" s="182">
        <v>6.0800000000000003E-3</v>
      </c>
      <c r="R166" s="182">
        <f>Q166*H166</f>
        <v>6.0800000000000003E-3</v>
      </c>
      <c r="S166" s="182">
        <v>0</v>
      </c>
      <c r="T166" s="183">
        <f>S166*H166</f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R166" s="184" t="s">
        <v>180</v>
      </c>
      <c r="AT166" s="184" t="s">
        <v>115</v>
      </c>
      <c r="AU166" s="184" t="s">
        <v>120</v>
      </c>
      <c r="AY166" s="86" t="s">
        <v>112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86" t="s">
        <v>76</v>
      </c>
      <c r="BK166" s="185">
        <f>ROUND(I166*H166,2)</f>
        <v>0</v>
      </c>
      <c r="BL166" s="86" t="s">
        <v>180</v>
      </c>
      <c r="BM166" s="184" t="s">
        <v>444</v>
      </c>
    </row>
    <row r="167" spans="1:65" s="96" customFormat="1" ht="44.25" customHeight="1">
      <c r="A167" s="93"/>
      <c r="B167" s="94"/>
      <c r="C167" s="173" t="s">
        <v>221</v>
      </c>
      <c r="D167" s="173" t="s">
        <v>115</v>
      </c>
      <c r="E167" s="174" t="s">
        <v>445</v>
      </c>
      <c r="F167" s="175" t="s">
        <v>446</v>
      </c>
      <c r="G167" s="176" t="s">
        <v>254</v>
      </c>
      <c r="H167" s="76"/>
      <c r="I167" s="77"/>
      <c r="J167" s="178">
        <f>ROUND(I167*H167,2)</f>
        <v>0</v>
      </c>
      <c r="K167" s="175" t="s">
        <v>358</v>
      </c>
      <c r="L167" s="94"/>
      <c r="M167" s="180" t="s">
        <v>1</v>
      </c>
      <c r="N167" s="181" t="s">
        <v>33</v>
      </c>
      <c r="O167" s="182">
        <v>0</v>
      </c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R167" s="184" t="s">
        <v>180</v>
      </c>
      <c r="AT167" s="184" t="s">
        <v>115</v>
      </c>
      <c r="AU167" s="184" t="s">
        <v>120</v>
      </c>
      <c r="AY167" s="86" t="s">
        <v>112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86" t="s">
        <v>76</v>
      </c>
      <c r="BK167" s="185">
        <f>ROUND(I167*H167,2)</f>
        <v>0</v>
      </c>
      <c r="BL167" s="86" t="s">
        <v>180</v>
      </c>
      <c r="BM167" s="184" t="s">
        <v>447</v>
      </c>
    </row>
    <row r="168" spans="1:65" s="160" customFormat="1" ht="22.9" customHeight="1">
      <c r="B168" s="161"/>
      <c r="D168" s="162" t="s">
        <v>67</v>
      </c>
      <c r="E168" s="171" t="s">
        <v>448</v>
      </c>
      <c r="F168" s="171" t="s">
        <v>449</v>
      </c>
      <c r="I168" s="85"/>
      <c r="J168" s="172">
        <f>BK168</f>
        <v>0</v>
      </c>
      <c r="L168" s="161"/>
      <c r="M168" s="165"/>
      <c r="N168" s="166"/>
      <c r="O168" s="166"/>
      <c r="P168" s="167">
        <f>SUM(P169:P175)</f>
        <v>187.04499999999999</v>
      </c>
      <c r="Q168" s="166"/>
      <c r="R168" s="167">
        <f>SUM(R169:R175)</f>
        <v>0.29235</v>
      </c>
      <c r="S168" s="166"/>
      <c r="T168" s="168">
        <f>SUM(T169:T175)</f>
        <v>0</v>
      </c>
      <c r="AR168" s="162" t="s">
        <v>120</v>
      </c>
      <c r="AT168" s="169" t="s">
        <v>67</v>
      </c>
      <c r="AU168" s="169" t="s">
        <v>76</v>
      </c>
      <c r="AY168" s="162" t="s">
        <v>112</v>
      </c>
      <c r="BK168" s="170">
        <f>SUM(BK169:BK175)</f>
        <v>0</v>
      </c>
    </row>
    <row r="169" spans="1:65" s="96" customFormat="1" ht="24">
      <c r="A169" s="93"/>
      <c r="B169" s="94"/>
      <c r="C169" s="173" t="s">
        <v>225</v>
      </c>
      <c r="D169" s="173" t="s">
        <v>115</v>
      </c>
      <c r="E169" s="174" t="s">
        <v>450</v>
      </c>
      <c r="F169" s="175" t="s">
        <v>451</v>
      </c>
      <c r="G169" s="176" t="s">
        <v>191</v>
      </c>
      <c r="H169" s="177">
        <v>196</v>
      </c>
      <c r="I169" s="77"/>
      <c r="J169" s="178">
        <f t="shared" ref="J169:J175" si="10">ROUND(I169*H169,2)</f>
        <v>0</v>
      </c>
      <c r="K169" s="175" t="s">
        <v>358</v>
      </c>
      <c r="L169" s="94"/>
      <c r="M169" s="180" t="s">
        <v>1</v>
      </c>
      <c r="N169" s="181" t="s">
        <v>33</v>
      </c>
      <c r="O169" s="182">
        <v>0.41399999999999998</v>
      </c>
      <c r="P169" s="182">
        <f t="shared" ref="P169:P175" si="11">O169*H169</f>
        <v>81.143999999999991</v>
      </c>
      <c r="Q169" s="182">
        <v>4.8000000000000001E-4</v>
      </c>
      <c r="R169" s="182">
        <f t="shared" ref="R169:R175" si="12">Q169*H169</f>
        <v>9.4079999999999997E-2</v>
      </c>
      <c r="S169" s="182">
        <v>0</v>
      </c>
      <c r="T169" s="183">
        <f t="shared" ref="T169:T175" si="13">S169*H169</f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R169" s="184" t="s">
        <v>180</v>
      </c>
      <c r="AT169" s="184" t="s">
        <v>115</v>
      </c>
      <c r="AU169" s="184" t="s">
        <v>120</v>
      </c>
      <c r="AY169" s="86" t="s">
        <v>112</v>
      </c>
      <c r="BE169" s="185">
        <f t="shared" ref="BE169:BE175" si="14">IF(N169="základní",J169,0)</f>
        <v>0</v>
      </c>
      <c r="BF169" s="185">
        <f t="shared" ref="BF169:BF175" si="15">IF(N169="snížená",J169,0)</f>
        <v>0</v>
      </c>
      <c r="BG169" s="185">
        <f t="shared" ref="BG169:BG175" si="16">IF(N169="zákl. přenesená",J169,0)</f>
        <v>0</v>
      </c>
      <c r="BH169" s="185">
        <f t="shared" ref="BH169:BH175" si="17">IF(N169="sníž. přenesená",J169,0)</f>
        <v>0</v>
      </c>
      <c r="BI169" s="185">
        <f t="shared" ref="BI169:BI175" si="18">IF(N169="nulová",J169,0)</f>
        <v>0</v>
      </c>
      <c r="BJ169" s="86" t="s">
        <v>76</v>
      </c>
      <c r="BK169" s="185">
        <f t="shared" ref="BK169:BK175" si="19">ROUND(I169*H169,2)</f>
        <v>0</v>
      </c>
      <c r="BL169" s="86" t="s">
        <v>180</v>
      </c>
      <c r="BM169" s="184" t="s">
        <v>452</v>
      </c>
    </row>
    <row r="170" spans="1:65" s="96" customFormat="1" ht="24">
      <c r="A170" s="93"/>
      <c r="B170" s="94"/>
      <c r="C170" s="173" t="s">
        <v>229</v>
      </c>
      <c r="D170" s="173" t="s">
        <v>115</v>
      </c>
      <c r="E170" s="174" t="s">
        <v>453</v>
      </c>
      <c r="F170" s="175" t="s">
        <v>454</v>
      </c>
      <c r="G170" s="176" t="s">
        <v>191</v>
      </c>
      <c r="H170" s="177">
        <v>154</v>
      </c>
      <c r="I170" s="77"/>
      <c r="J170" s="178">
        <f t="shared" si="10"/>
        <v>0</v>
      </c>
      <c r="K170" s="175" t="s">
        <v>358</v>
      </c>
      <c r="L170" s="94"/>
      <c r="M170" s="180" t="s">
        <v>1</v>
      </c>
      <c r="N170" s="181" t="s">
        <v>33</v>
      </c>
      <c r="O170" s="182">
        <v>0.42399999999999999</v>
      </c>
      <c r="P170" s="182">
        <f t="shared" si="11"/>
        <v>65.295999999999992</v>
      </c>
      <c r="Q170" s="182">
        <v>5.9000000000000003E-4</v>
      </c>
      <c r="R170" s="182">
        <f t="shared" si="12"/>
        <v>9.086000000000001E-2</v>
      </c>
      <c r="S170" s="182">
        <v>0</v>
      </c>
      <c r="T170" s="183">
        <f t="shared" si="13"/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R170" s="184" t="s">
        <v>180</v>
      </c>
      <c r="AT170" s="184" t="s">
        <v>115</v>
      </c>
      <c r="AU170" s="184" t="s">
        <v>120</v>
      </c>
      <c r="AY170" s="86" t="s">
        <v>112</v>
      </c>
      <c r="BE170" s="185">
        <f t="shared" si="14"/>
        <v>0</v>
      </c>
      <c r="BF170" s="185">
        <f t="shared" si="15"/>
        <v>0</v>
      </c>
      <c r="BG170" s="185">
        <f t="shared" si="16"/>
        <v>0</v>
      </c>
      <c r="BH170" s="185">
        <f t="shared" si="17"/>
        <v>0</v>
      </c>
      <c r="BI170" s="185">
        <f t="shared" si="18"/>
        <v>0</v>
      </c>
      <c r="BJ170" s="86" t="s">
        <v>76</v>
      </c>
      <c r="BK170" s="185">
        <f t="shared" si="19"/>
        <v>0</v>
      </c>
      <c r="BL170" s="86" t="s">
        <v>180</v>
      </c>
      <c r="BM170" s="184" t="s">
        <v>455</v>
      </c>
    </row>
    <row r="171" spans="1:65" s="96" customFormat="1" ht="24">
      <c r="A171" s="93"/>
      <c r="B171" s="94"/>
      <c r="C171" s="173" t="s">
        <v>235</v>
      </c>
      <c r="D171" s="173" t="s">
        <v>115</v>
      </c>
      <c r="E171" s="174" t="s">
        <v>456</v>
      </c>
      <c r="F171" s="175" t="s">
        <v>457</v>
      </c>
      <c r="G171" s="176" t="s">
        <v>191</v>
      </c>
      <c r="H171" s="177">
        <v>12</v>
      </c>
      <c r="I171" s="77"/>
      <c r="J171" s="178">
        <f t="shared" si="10"/>
        <v>0</v>
      </c>
      <c r="K171" s="175" t="s">
        <v>358</v>
      </c>
      <c r="L171" s="94"/>
      <c r="M171" s="180" t="s">
        <v>1</v>
      </c>
      <c r="N171" s="181" t="s">
        <v>33</v>
      </c>
      <c r="O171" s="182">
        <v>0.438</v>
      </c>
      <c r="P171" s="182">
        <f t="shared" si="11"/>
        <v>5.2560000000000002</v>
      </c>
      <c r="Q171" s="182">
        <v>1.2899999999999999E-3</v>
      </c>
      <c r="R171" s="182">
        <f t="shared" si="12"/>
        <v>1.5479999999999999E-2</v>
      </c>
      <c r="S171" s="182">
        <v>0</v>
      </c>
      <c r="T171" s="183">
        <f t="shared" si="13"/>
        <v>0</v>
      </c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R171" s="184" t="s">
        <v>180</v>
      </c>
      <c r="AT171" s="184" t="s">
        <v>115</v>
      </c>
      <c r="AU171" s="184" t="s">
        <v>120</v>
      </c>
      <c r="AY171" s="86" t="s">
        <v>112</v>
      </c>
      <c r="BE171" s="185">
        <f t="shared" si="14"/>
        <v>0</v>
      </c>
      <c r="BF171" s="185">
        <f t="shared" si="15"/>
        <v>0</v>
      </c>
      <c r="BG171" s="185">
        <f t="shared" si="16"/>
        <v>0</v>
      </c>
      <c r="BH171" s="185">
        <f t="shared" si="17"/>
        <v>0</v>
      </c>
      <c r="BI171" s="185">
        <f t="shared" si="18"/>
        <v>0</v>
      </c>
      <c r="BJ171" s="86" t="s">
        <v>76</v>
      </c>
      <c r="BK171" s="185">
        <f t="shared" si="19"/>
        <v>0</v>
      </c>
      <c r="BL171" s="86" t="s">
        <v>180</v>
      </c>
      <c r="BM171" s="184" t="s">
        <v>458</v>
      </c>
    </row>
    <row r="172" spans="1:65" s="96" customFormat="1" ht="24">
      <c r="A172" s="93"/>
      <c r="B172" s="94"/>
      <c r="C172" s="173" t="s">
        <v>243</v>
      </c>
      <c r="D172" s="173" t="s">
        <v>115</v>
      </c>
      <c r="E172" s="174" t="s">
        <v>459</v>
      </c>
      <c r="F172" s="175" t="s">
        <v>460</v>
      </c>
      <c r="G172" s="176" t="s">
        <v>191</v>
      </c>
      <c r="H172" s="177">
        <v>41</v>
      </c>
      <c r="I172" s="77"/>
      <c r="J172" s="178">
        <f t="shared" si="10"/>
        <v>0</v>
      </c>
      <c r="K172" s="175" t="s">
        <v>358</v>
      </c>
      <c r="L172" s="94"/>
      <c r="M172" s="180" t="s">
        <v>1</v>
      </c>
      <c r="N172" s="181" t="s">
        <v>33</v>
      </c>
      <c r="O172" s="182">
        <v>0.443</v>
      </c>
      <c r="P172" s="182">
        <f t="shared" si="11"/>
        <v>18.163</v>
      </c>
      <c r="Q172" s="182">
        <v>1.6100000000000001E-3</v>
      </c>
      <c r="R172" s="182">
        <f t="shared" si="12"/>
        <v>6.6009999999999999E-2</v>
      </c>
      <c r="S172" s="182">
        <v>0</v>
      </c>
      <c r="T172" s="183">
        <f t="shared" si="13"/>
        <v>0</v>
      </c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R172" s="184" t="s">
        <v>180</v>
      </c>
      <c r="AT172" s="184" t="s">
        <v>115</v>
      </c>
      <c r="AU172" s="184" t="s">
        <v>120</v>
      </c>
      <c r="AY172" s="86" t="s">
        <v>112</v>
      </c>
      <c r="BE172" s="185">
        <f t="shared" si="14"/>
        <v>0</v>
      </c>
      <c r="BF172" s="185">
        <f t="shared" si="15"/>
        <v>0</v>
      </c>
      <c r="BG172" s="185">
        <f t="shared" si="16"/>
        <v>0</v>
      </c>
      <c r="BH172" s="185">
        <f t="shared" si="17"/>
        <v>0</v>
      </c>
      <c r="BI172" s="185">
        <f t="shared" si="18"/>
        <v>0</v>
      </c>
      <c r="BJ172" s="86" t="s">
        <v>76</v>
      </c>
      <c r="BK172" s="185">
        <f t="shared" si="19"/>
        <v>0</v>
      </c>
      <c r="BL172" s="86" t="s">
        <v>180</v>
      </c>
      <c r="BM172" s="184" t="s">
        <v>461</v>
      </c>
    </row>
    <row r="173" spans="1:65" s="96" customFormat="1" ht="16.5" customHeight="1">
      <c r="A173" s="93"/>
      <c r="B173" s="94"/>
      <c r="C173" s="173" t="s">
        <v>247</v>
      </c>
      <c r="D173" s="173" t="s">
        <v>115</v>
      </c>
      <c r="E173" s="174" t="s">
        <v>462</v>
      </c>
      <c r="F173" s="175" t="s">
        <v>463</v>
      </c>
      <c r="G173" s="176" t="s">
        <v>191</v>
      </c>
      <c r="H173" s="177">
        <v>72</v>
      </c>
      <c r="I173" s="77"/>
      <c r="J173" s="178">
        <f t="shared" si="10"/>
        <v>0</v>
      </c>
      <c r="K173" s="175" t="s">
        <v>358</v>
      </c>
      <c r="L173" s="94"/>
      <c r="M173" s="180" t="s">
        <v>1</v>
      </c>
      <c r="N173" s="181" t="s">
        <v>33</v>
      </c>
      <c r="O173" s="182">
        <v>2.5999999999999999E-2</v>
      </c>
      <c r="P173" s="182">
        <f t="shared" si="11"/>
        <v>1.8719999999999999</v>
      </c>
      <c r="Q173" s="182">
        <v>3.6000000000000002E-4</v>
      </c>
      <c r="R173" s="182">
        <f t="shared" si="12"/>
        <v>2.5920000000000002E-2</v>
      </c>
      <c r="S173" s="182">
        <v>0</v>
      </c>
      <c r="T173" s="183">
        <f t="shared" si="13"/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4" t="s">
        <v>180</v>
      </c>
      <c r="AT173" s="184" t="s">
        <v>115</v>
      </c>
      <c r="AU173" s="184" t="s">
        <v>120</v>
      </c>
      <c r="AY173" s="86" t="s">
        <v>112</v>
      </c>
      <c r="BE173" s="185">
        <f t="shared" si="14"/>
        <v>0</v>
      </c>
      <c r="BF173" s="185">
        <f t="shared" si="15"/>
        <v>0</v>
      </c>
      <c r="BG173" s="185">
        <f t="shared" si="16"/>
        <v>0</v>
      </c>
      <c r="BH173" s="185">
        <f t="shared" si="17"/>
        <v>0</v>
      </c>
      <c r="BI173" s="185">
        <f t="shared" si="18"/>
        <v>0</v>
      </c>
      <c r="BJ173" s="86" t="s">
        <v>76</v>
      </c>
      <c r="BK173" s="185">
        <f t="shared" si="19"/>
        <v>0</v>
      </c>
      <c r="BL173" s="86" t="s">
        <v>180</v>
      </c>
      <c r="BM173" s="184" t="s">
        <v>464</v>
      </c>
    </row>
    <row r="174" spans="1:65" s="96" customFormat="1" ht="24">
      <c r="A174" s="93"/>
      <c r="B174" s="94"/>
      <c r="C174" s="173" t="s">
        <v>251</v>
      </c>
      <c r="D174" s="173" t="s">
        <v>115</v>
      </c>
      <c r="E174" s="174" t="s">
        <v>465</v>
      </c>
      <c r="F174" s="175" t="s">
        <v>466</v>
      </c>
      <c r="G174" s="176" t="s">
        <v>191</v>
      </c>
      <c r="H174" s="177">
        <v>403</v>
      </c>
      <c r="I174" s="77"/>
      <c r="J174" s="178">
        <f t="shared" si="10"/>
        <v>0</v>
      </c>
      <c r="K174" s="175" t="s">
        <v>358</v>
      </c>
      <c r="L174" s="94"/>
      <c r="M174" s="180" t="s">
        <v>1</v>
      </c>
      <c r="N174" s="181" t="s">
        <v>33</v>
      </c>
      <c r="O174" s="182">
        <v>3.7999999999999999E-2</v>
      </c>
      <c r="P174" s="182">
        <f t="shared" si="11"/>
        <v>15.314</v>
      </c>
      <c r="Q174" s="182">
        <v>0</v>
      </c>
      <c r="R174" s="182">
        <f t="shared" si="12"/>
        <v>0</v>
      </c>
      <c r="S174" s="182">
        <v>0</v>
      </c>
      <c r="T174" s="183">
        <f t="shared" si="13"/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R174" s="184" t="s">
        <v>180</v>
      </c>
      <c r="AT174" s="184" t="s">
        <v>115</v>
      </c>
      <c r="AU174" s="184" t="s">
        <v>120</v>
      </c>
      <c r="AY174" s="86" t="s">
        <v>112</v>
      </c>
      <c r="BE174" s="185">
        <f t="shared" si="14"/>
        <v>0</v>
      </c>
      <c r="BF174" s="185">
        <f t="shared" si="15"/>
        <v>0</v>
      </c>
      <c r="BG174" s="185">
        <f t="shared" si="16"/>
        <v>0</v>
      </c>
      <c r="BH174" s="185">
        <f t="shared" si="17"/>
        <v>0</v>
      </c>
      <c r="BI174" s="185">
        <f t="shared" si="18"/>
        <v>0</v>
      </c>
      <c r="BJ174" s="86" t="s">
        <v>76</v>
      </c>
      <c r="BK174" s="185">
        <f t="shared" si="19"/>
        <v>0</v>
      </c>
      <c r="BL174" s="86" t="s">
        <v>180</v>
      </c>
      <c r="BM174" s="184" t="s">
        <v>467</v>
      </c>
    </row>
    <row r="175" spans="1:65" s="96" customFormat="1" ht="44.25" customHeight="1">
      <c r="A175" s="93"/>
      <c r="B175" s="94"/>
      <c r="C175" s="173" t="s">
        <v>258</v>
      </c>
      <c r="D175" s="173" t="s">
        <v>115</v>
      </c>
      <c r="E175" s="174" t="s">
        <v>468</v>
      </c>
      <c r="F175" s="175" t="s">
        <v>469</v>
      </c>
      <c r="G175" s="176" t="s">
        <v>254</v>
      </c>
      <c r="H175" s="76"/>
      <c r="I175" s="77"/>
      <c r="J175" s="178">
        <f t="shared" si="10"/>
        <v>0</v>
      </c>
      <c r="K175" s="175" t="s">
        <v>358</v>
      </c>
      <c r="L175" s="94"/>
      <c r="M175" s="180" t="s">
        <v>1</v>
      </c>
      <c r="N175" s="181" t="s">
        <v>33</v>
      </c>
      <c r="O175" s="182">
        <v>0</v>
      </c>
      <c r="P175" s="182">
        <f t="shared" si="11"/>
        <v>0</v>
      </c>
      <c r="Q175" s="182">
        <v>0</v>
      </c>
      <c r="R175" s="182">
        <f t="shared" si="12"/>
        <v>0</v>
      </c>
      <c r="S175" s="182">
        <v>0</v>
      </c>
      <c r="T175" s="183">
        <f t="shared" si="13"/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R175" s="184" t="s">
        <v>180</v>
      </c>
      <c r="AT175" s="184" t="s">
        <v>115</v>
      </c>
      <c r="AU175" s="184" t="s">
        <v>120</v>
      </c>
      <c r="AY175" s="86" t="s">
        <v>112</v>
      </c>
      <c r="BE175" s="185">
        <f t="shared" si="14"/>
        <v>0</v>
      </c>
      <c r="BF175" s="185">
        <f t="shared" si="15"/>
        <v>0</v>
      </c>
      <c r="BG175" s="185">
        <f t="shared" si="16"/>
        <v>0</v>
      </c>
      <c r="BH175" s="185">
        <f t="shared" si="17"/>
        <v>0</v>
      </c>
      <c r="BI175" s="185">
        <f t="shared" si="18"/>
        <v>0</v>
      </c>
      <c r="BJ175" s="86" t="s">
        <v>76</v>
      </c>
      <c r="BK175" s="185">
        <f t="shared" si="19"/>
        <v>0</v>
      </c>
      <c r="BL175" s="86" t="s">
        <v>180</v>
      </c>
      <c r="BM175" s="184" t="s">
        <v>470</v>
      </c>
    </row>
    <row r="176" spans="1:65" s="160" customFormat="1" ht="22.9" customHeight="1">
      <c r="B176" s="161"/>
      <c r="D176" s="162" t="s">
        <v>67</v>
      </c>
      <c r="E176" s="171" t="s">
        <v>471</v>
      </c>
      <c r="F176" s="171" t="s">
        <v>472</v>
      </c>
      <c r="I176" s="85"/>
      <c r="J176" s="172">
        <f>BK176</f>
        <v>0</v>
      </c>
      <c r="L176" s="161"/>
      <c r="M176" s="165"/>
      <c r="N176" s="166"/>
      <c r="O176" s="166"/>
      <c r="P176" s="167">
        <f>SUM(P177:P188)</f>
        <v>9.8829999999999991</v>
      </c>
      <c r="Q176" s="166"/>
      <c r="R176" s="167">
        <f>SUM(R177:R188)</f>
        <v>3.4009999999999999E-2</v>
      </c>
      <c r="S176" s="166"/>
      <c r="T176" s="168">
        <f>SUM(T177:T188)</f>
        <v>0</v>
      </c>
      <c r="AR176" s="162" t="s">
        <v>120</v>
      </c>
      <c r="AT176" s="169" t="s">
        <v>67</v>
      </c>
      <c r="AU176" s="169" t="s">
        <v>76</v>
      </c>
      <c r="AY176" s="162" t="s">
        <v>112</v>
      </c>
      <c r="BK176" s="170">
        <f>SUM(BK177:BK188)</f>
        <v>0</v>
      </c>
    </row>
    <row r="177" spans="1:65" s="96" customFormat="1" ht="33" customHeight="1">
      <c r="A177" s="93"/>
      <c r="B177" s="94"/>
      <c r="C177" s="173" t="s">
        <v>262</v>
      </c>
      <c r="D177" s="173" t="s">
        <v>115</v>
      </c>
      <c r="E177" s="174" t="s">
        <v>473</v>
      </c>
      <c r="F177" s="175" t="s">
        <v>474</v>
      </c>
      <c r="G177" s="176" t="s">
        <v>118</v>
      </c>
      <c r="H177" s="177">
        <v>2</v>
      </c>
      <c r="I177" s="77"/>
      <c r="J177" s="178">
        <f t="shared" ref="J177:J188" si="20">ROUND(I177*H177,2)</f>
        <v>0</v>
      </c>
      <c r="K177" s="175" t="s">
        <v>358</v>
      </c>
      <c r="L177" s="94"/>
      <c r="M177" s="180" t="s">
        <v>1</v>
      </c>
      <c r="N177" s="181" t="s">
        <v>33</v>
      </c>
      <c r="O177" s="182">
        <v>0.15</v>
      </c>
      <c r="P177" s="182">
        <f t="shared" ref="P177:P188" si="21">O177*H177</f>
        <v>0.3</v>
      </c>
      <c r="Q177" s="182">
        <v>2.5999999999999998E-4</v>
      </c>
      <c r="R177" s="182">
        <f t="shared" ref="R177:R188" si="22">Q177*H177</f>
        <v>5.1999999999999995E-4</v>
      </c>
      <c r="S177" s="182">
        <v>0</v>
      </c>
      <c r="T177" s="183">
        <f t="shared" ref="T177:T188" si="23">S177*H177</f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R177" s="184" t="s">
        <v>180</v>
      </c>
      <c r="AT177" s="184" t="s">
        <v>115</v>
      </c>
      <c r="AU177" s="184" t="s">
        <v>120</v>
      </c>
      <c r="AY177" s="86" t="s">
        <v>112</v>
      </c>
      <c r="BE177" s="185">
        <f t="shared" ref="BE177:BE188" si="24">IF(N177="základní",J177,0)</f>
        <v>0</v>
      </c>
      <c r="BF177" s="185">
        <f t="shared" ref="BF177:BF188" si="25">IF(N177="snížená",J177,0)</f>
        <v>0</v>
      </c>
      <c r="BG177" s="185">
        <f t="shared" ref="BG177:BG188" si="26">IF(N177="zákl. přenesená",J177,0)</f>
        <v>0</v>
      </c>
      <c r="BH177" s="185">
        <f t="shared" ref="BH177:BH188" si="27">IF(N177="sníž. přenesená",J177,0)</f>
        <v>0</v>
      </c>
      <c r="BI177" s="185">
        <f t="shared" ref="BI177:BI188" si="28">IF(N177="nulová",J177,0)</f>
        <v>0</v>
      </c>
      <c r="BJ177" s="86" t="s">
        <v>76</v>
      </c>
      <c r="BK177" s="185">
        <f t="shared" ref="BK177:BK188" si="29">ROUND(I177*H177,2)</f>
        <v>0</v>
      </c>
      <c r="BL177" s="86" t="s">
        <v>180</v>
      </c>
      <c r="BM177" s="184" t="s">
        <v>475</v>
      </c>
    </row>
    <row r="178" spans="1:65" s="96" customFormat="1" ht="36">
      <c r="A178" s="93"/>
      <c r="B178" s="94"/>
      <c r="C178" s="173" t="s">
        <v>266</v>
      </c>
      <c r="D178" s="173" t="s">
        <v>115</v>
      </c>
      <c r="E178" s="174" t="s">
        <v>476</v>
      </c>
      <c r="F178" s="175" t="s">
        <v>477</v>
      </c>
      <c r="G178" s="176" t="s">
        <v>118</v>
      </c>
      <c r="H178" s="177">
        <v>29</v>
      </c>
      <c r="I178" s="77"/>
      <c r="J178" s="178">
        <f t="shared" si="20"/>
        <v>0</v>
      </c>
      <c r="K178" s="175" t="s">
        <v>1</v>
      </c>
      <c r="L178" s="94"/>
      <c r="M178" s="180" t="s">
        <v>1</v>
      </c>
      <c r="N178" s="181" t="s">
        <v>33</v>
      </c>
      <c r="O178" s="182">
        <v>3.5000000000000003E-2</v>
      </c>
      <c r="P178" s="182">
        <f t="shared" si="21"/>
        <v>1.0150000000000001</v>
      </c>
      <c r="Q178" s="182">
        <v>1.3999999999999999E-4</v>
      </c>
      <c r="R178" s="182">
        <f t="shared" si="22"/>
        <v>4.0599999999999994E-3</v>
      </c>
      <c r="S178" s="182">
        <v>0</v>
      </c>
      <c r="T178" s="183">
        <f t="shared" si="23"/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4" t="s">
        <v>180</v>
      </c>
      <c r="AT178" s="184" t="s">
        <v>115</v>
      </c>
      <c r="AU178" s="184" t="s">
        <v>120</v>
      </c>
      <c r="AY178" s="86" t="s">
        <v>112</v>
      </c>
      <c r="BE178" s="185">
        <f t="shared" si="24"/>
        <v>0</v>
      </c>
      <c r="BF178" s="185">
        <f t="shared" si="25"/>
        <v>0</v>
      </c>
      <c r="BG178" s="185">
        <f t="shared" si="26"/>
        <v>0</v>
      </c>
      <c r="BH178" s="185">
        <f t="shared" si="27"/>
        <v>0</v>
      </c>
      <c r="BI178" s="185">
        <f t="shared" si="28"/>
        <v>0</v>
      </c>
      <c r="BJ178" s="86" t="s">
        <v>76</v>
      </c>
      <c r="BK178" s="185">
        <f t="shared" si="29"/>
        <v>0</v>
      </c>
      <c r="BL178" s="86" t="s">
        <v>180</v>
      </c>
      <c r="BM178" s="184" t="s">
        <v>478</v>
      </c>
    </row>
    <row r="179" spans="1:65" s="96" customFormat="1" ht="21.75" customHeight="1">
      <c r="A179" s="93"/>
      <c r="B179" s="94"/>
      <c r="C179" s="173" t="s">
        <v>270</v>
      </c>
      <c r="D179" s="173" t="s">
        <v>115</v>
      </c>
      <c r="E179" s="174" t="s">
        <v>479</v>
      </c>
      <c r="F179" s="175" t="s">
        <v>480</v>
      </c>
      <c r="G179" s="176" t="s">
        <v>118</v>
      </c>
      <c r="H179" s="177">
        <v>2</v>
      </c>
      <c r="I179" s="77"/>
      <c r="J179" s="178">
        <f t="shared" si="20"/>
        <v>0</v>
      </c>
      <c r="K179" s="175" t="s">
        <v>358</v>
      </c>
      <c r="L179" s="94"/>
      <c r="M179" s="180" t="s">
        <v>1</v>
      </c>
      <c r="N179" s="181" t="s">
        <v>33</v>
      </c>
      <c r="O179" s="182">
        <v>0.20599999999999999</v>
      </c>
      <c r="P179" s="182">
        <f t="shared" si="21"/>
        <v>0.41199999999999998</v>
      </c>
      <c r="Q179" s="182">
        <v>1.8000000000000001E-4</v>
      </c>
      <c r="R179" s="182">
        <f t="shared" si="22"/>
        <v>3.6000000000000002E-4</v>
      </c>
      <c r="S179" s="182">
        <v>0</v>
      </c>
      <c r="T179" s="183">
        <f t="shared" si="23"/>
        <v>0</v>
      </c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R179" s="184" t="s">
        <v>180</v>
      </c>
      <c r="AT179" s="184" t="s">
        <v>115</v>
      </c>
      <c r="AU179" s="184" t="s">
        <v>120</v>
      </c>
      <c r="AY179" s="86" t="s">
        <v>112</v>
      </c>
      <c r="BE179" s="185">
        <f t="shared" si="24"/>
        <v>0</v>
      </c>
      <c r="BF179" s="185">
        <f t="shared" si="25"/>
        <v>0</v>
      </c>
      <c r="BG179" s="185">
        <f t="shared" si="26"/>
        <v>0</v>
      </c>
      <c r="BH179" s="185">
        <f t="shared" si="27"/>
        <v>0</v>
      </c>
      <c r="BI179" s="185">
        <f t="shared" si="28"/>
        <v>0</v>
      </c>
      <c r="BJ179" s="86" t="s">
        <v>76</v>
      </c>
      <c r="BK179" s="185">
        <f t="shared" si="29"/>
        <v>0</v>
      </c>
      <c r="BL179" s="86" t="s">
        <v>180</v>
      </c>
      <c r="BM179" s="184" t="s">
        <v>481</v>
      </c>
    </row>
    <row r="180" spans="1:65" s="96" customFormat="1" ht="33" customHeight="1">
      <c r="A180" s="93"/>
      <c r="B180" s="94"/>
      <c r="C180" s="173" t="s">
        <v>274</v>
      </c>
      <c r="D180" s="173" t="s">
        <v>115</v>
      </c>
      <c r="E180" s="174" t="s">
        <v>482</v>
      </c>
      <c r="F180" s="175" t="s">
        <v>483</v>
      </c>
      <c r="G180" s="176" t="s">
        <v>118</v>
      </c>
      <c r="H180" s="177">
        <v>27</v>
      </c>
      <c r="I180" s="77"/>
      <c r="J180" s="178">
        <f t="shared" si="20"/>
        <v>0</v>
      </c>
      <c r="K180" s="175" t="s">
        <v>358</v>
      </c>
      <c r="L180" s="94"/>
      <c r="M180" s="180" t="s">
        <v>1</v>
      </c>
      <c r="N180" s="181" t="s">
        <v>33</v>
      </c>
      <c r="O180" s="182">
        <v>0.16500000000000001</v>
      </c>
      <c r="P180" s="182">
        <f t="shared" si="21"/>
        <v>4.4550000000000001</v>
      </c>
      <c r="Q180" s="182">
        <v>6.9999999999999999E-4</v>
      </c>
      <c r="R180" s="182">
        <f t="shared" si="22"/>
        <v>1.89E-2</v>
      </c>
      <c r="S180" s="182">
        <v>0</v>
      </c>
      <c r="T180" s="183">
        <f t="shared" si="23"/>
        <v>0</v>
      </c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R180" s="184" t="s">
        <v>180</v>
      </c>
      <c r="AT180" s="184" t="s">
        <v>115</v>
      </c>
      <c r="AU180" s="184" t="s">
        <v>120</v>
      </c>
      <c r="AY180" s="86" t="s">
        <v>112</v>
      </c>
      <c r="BE180" s="185">
        <f t="shared" si="24"/>
        <v>0</v>
      </c>
      <c r="BF180" s="185">
        <f t="shared" si="25"/>
        <v>0</v>
      </c>
      <c r="BG180" s="185">
        <f t="shared" si="26"/>
        <v>0</v>
      </c>
      <c r="BH180" s="185">
        <f t="shared" si="27"/>
        <v>0</v>
      </c>
      <c r="BI180" s="185">
        <f t="shared" si="28"/>
        <v>0</v>
      </c>
      <c r="BJ180" s="86" t="s">
        <v>76</v>
      </c>
      <c r="BK180" s="185">
        <f t="shared" si="29"/>
        <v>0</v>
      </c>
      <c r="BL180" s="86" t="s">
        <v>180</v>
      </c>
      <c r="BM180" s="184" t="s">
        <v>484</v>
      </c>
    </row>
    <row r="181" spans="1:65" s="96" customFormat="1" ht="24">
      <c r="A181" s="93"/>
      <c r="B181" s="94"/>
      <c r="C181" s="173" t="s">
        <v>278</v>
      </c>
      <c r="D181" s="173" t="s">
        <v>115</v>
      </c>
      <c r="E181" s="174" t="s">
        <v>485</v>
      </c>
      <c r="F181" s="175" t="s">
        <v>486</v>
      </c>
      <c r="G181" s="176" t="s">
        <v>118</v>
      </c>
      <c r="H181" s="177">
        <v>2</v>
      </c>
      <c r="I181" s="77"/>
      <c r="J181" s="178">
        <f t="shared" si="20"/>
        <v>0</v>
      </c>
      <c r="K181" s="175" t="s">
        <v>358</v>
      </c>
      <c r="L181" s="94"/>
      <c r="M181" s="180" t="s">
        <v>1</v>
      </c>
      <c r="N181" s="181" t="s">
        <v>33</v>
      </c>
      <c r="O181" s="182">
        <v>0.11</v>
      </c>
      <c r="P181" s="182">
        <f t="shared" si="21"/>
        <v>0.22</v>
      </c>
      <c r="Q181" s="182">
        <v>2.7E-4</v>
      </c>
      <c r="R181" s="182">
        <f t="shared" si="22"/>
        <v>5.4000000000000001E-4</v>
      </c>
      <c r="S181" s="182">
        <v>0</v>
      </c>
      <c r="T181" s="183">
        <f t="shared" si="23"/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R181" s="184" t="s">
        <v>180</v>
      </c>
      <c r="AT181" s="184" t="s">
        <v>115</v>
      </c>
      <c r="AU181" s="184" t="s">
        <v>120</v>
      </c>
      <c r="AY181" s="86" t="s">
        <v>112</v>
      </c>
      <c r="BE181" s="185">
        <f t="shared" si="24"/>
        <v>0</v>
      </c>
      <c r="BF181" s="185">
        <f t="shared" si="25"/>
        <v>0</v>
      </c>
      <c r="BG181" s="185">
        <f t="shared" si="26"/>
        <v>0</v>
      </c>
      <c r="BH181" s="185">
        <f t="shared" si="27"/>
        <v>0</v>
      </c>
      <c r="BI181" s="185">
        <f t="shared" si="28"/>
        <v>0</v>
      </c>
      <c r="BJ181" s="86" t="s">
        <v>76</v>
      </c>
      <c r="BK181" s="185">
        <f t="shared" si="29"/>
        <v>0</v>
      </c>
      <c r="BL181" s="86" t="s">
        <v>180</v>
      </c>
      <c r="BM181" s="184" t="s">
        <v>487</v>
      </c>
    </row>
    <row r="182" spans="1:65" s="96" customFormat="1" ht="24">
      <c r="A182" s="93"/>
      <c r="B182" s="94"/>
      <c r="C182" s="173" t="s">
        <v>282</v>
      </c>
      <c r="D182" s="173" t="s">
        <v>115</v>
      </c>
      <c r="E182" s="174" t="s">
        <v>488</v>
      </c>
      <c r="F182" s="175" t="s">
        <v>489</v>
      </c>
      <c r="G182" s="176" t="s">
        <v>118</v>
      </c>
      <c r="H182" s="177">
        <v>6</v>
      </c>
      <c r="I182" s="77"/>
      <c r="J182" s="178">
        <f t="shared" si="20"/>
        <v>0</v>
      </c>
      <c r="K182" s="175" t="s">
        <v>358</v>
      </c>
      <c r="L182" s="94"/>
      <c r="M182" s="180" t="s">
        <v>1</v>
      </c>
      <c r="N182" s="181" t="s">
        <v>33</v>
      </c>
      <c r="O182" s="182">
        <v>0.26</v>
      </c>
      <c r="P182" s="182">
        <f t="shared" si="21"/>
        <v>1.56</v>
      </c>
      <c r="Q182" s="182">
        <v>6.9999999999999999E-4</v>
      </c>
      <c r="R182" s="182">
        <f t="shared" si="22"/>
        <v>4.1999999999999997E-3</v>
      </c>
      <c r="S182" s="182">
        <v>0</v>
      </c>
      <c r="T182" s="183">
        <f t="shared" si="23"/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R182" s="184" t="s">
        <v>180</v>
      </c>
      <c r="AT182" s="184" t="s">
        <v>115</v>
      </c>
      <c r="AU182" s="184" t="s">
        <v>120</v>
      </c>
      <c r="AY182" s="86" t="s">
        <v>112</v>
      </c>
      <c r="BE182" s="185">
        <f t="shared" si="24"/>
        <v>0</v>
      </c>
      <c r="BF182" s="185">
        <f t="shared" si="25"/>
        <v>0</v>
      </c>
      <c r="BG182" s="185">
        <f t="shared" si="26"/>
        <v>0</v>
      </c>
      <c r="BH182" s="185">
        <f t="shared" si="27"/>
        <v>0</v>
      </c>
      <c r="BI182" s="185">
        <f t="shared" si="28"/>
        <v>0</v>
      </c>
      <c r="BJ182" s="86" t="s">
        <v>76</v>
      </c>
      <c r="BK182" s="185">
        <f t="shared" si="29"/>
        <v>0</v>
      </c>
      <c r="BL182" s="86" t="s">
        <v>180</v>
      </c>
      <c r="BM182" s="184" t="s">
        <v>490</v>
      </c>
    </row>
    <row r="183" spans="1:65" s="96" customFormat="1" ht="33" customHeight="1">
      <c r="A183" s="93"/>
      <c r="B183" s="94"/>
      <c r="C183" s="173" t="s">
        <v>286</v>
      </c>
      <c r="D183" s="173" t="s">
        <v>115</v>
      </c>
      <c r="E183" s="174" t="s">
        <v>491</v>
      </c>
      <c r="F183" s="175" t="s">
        <v>492</v>
      </c>
      <c r="G183" s="176" t="s">
        <v>118</v>
      </c>
      <c r="H183" s="177">
        <v>1</v>
      </c>
      <c r="I183" s="77"/>
      <c r="J183" s="178">
        <f t="shared" si="20"/>
        <v>0</v>
      </c>
      <c r="K183" s="175" t="s">
        <v>1</v>
      </c>
      <c r="L183" s="94"/>
      <c r="M183" s="180" t="s">
        <v>1</v>
      </c>
      <c r="N183" s="181" t="s">
        <v>33</v>
      </c>
      <c r="O183" s="182">
        <v>0.41</v>
      </c>
      <c r="P183" s="182">
        <f t="shared" si="21"/>
        <v>0.41</v>
      </c>
      <c r="Q183" s="182">
        <v>1.82E-3</v>
      </c>
      <c r="R183" s="182">
        <f t="shared" si="22"/>
        <v>1.82E-3</v>
      </c>
      <c r="S183" s="182">
        <v>0</v>
      </c>
      <c r="T183" s="183">
        <f t="shared" si="23"/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R183" s="184" t="s">
        <v>180</v>
      </c>
      <c r="AT183" s="184" t="s">
        <v>115</v>
      </c>
      <c r="AU183" s="184" t="s">
        <v>120</v>
      </c>
      <c r="AY183" s="86" t="s">
        <v>112</v>
      </c>
      <c r="BE183" s="185">
        <f t="shared" si="24"/>
        <v>0</v>
      </c>
      <c r="BF183" s="185">
        <f t="shared" si="25"/>
        <v>0</v>
      </c>
      <c r="BG183" s="185">
        <f t="shared" si="26"/>
        <v>0</v>
      </c>
      <c r="BH183" s="185">
        <f t="shared" si="27"/>
        <v>0</v>
      </c>
      <c r="BI183" s="185">
        <f t="shared" si="28"/>
        <v>0</v>
      </c>
      <c r="BJ183" s="86" t="s">
        <v>76</v>
      </c>
      <c r="BK183" s="185">
        <f t="shared" si="29"/>
        <v>0</v>
      </c>
      <c r="BL183" s="86" t="s">
        <v>180</v>
      </c>
      <c r="BM183" s="184" t="s">
        <v>493</v>
      </c>
    </row>
    <row r="184" spans="1:65" s="96" customFormat="1" ht="36">
      <c r="A184" s="93"/>
      <c r="B184" s="94"/>
      <c r="C184" s="173" t="s">
        <v>292</v>
      </c>
      <c r="D184" s="173" t="s">
        <v>115</v>
      </c>
      <c r="E184" s="174" t="s">
        <v>494</v>
      </c>
      <c r="F184" s="175" t="s">
        <v>495</v>
      </c>
      <c r="G184" s="176" t="s">
        <v>118</v>
      </c>
      <c r="H184" s="177">
        <v>2</v>
      </c>
      <c r="I184" s="77"/>
      <c r="J184" s="178">
        <f t="shared" si="20"/>
        <v>0</v>
      </c>
      <c r="K184" s="175" t="s">
        <v>358</v>
      </c>
      <c r="L184" s="94"/>
      <c r="M184" s="180" t="s">
        <v>1</v>
      </c>
      <c r="N184" s="181" t="s">
        <v>33</v>
      </c>
      <c r="O184" s="182">
        <v>0.38100000000000001</v>
      </c>
      <c r="P184" s="182">
        <f t="shared" si="21"/>
        <v>0.76200000000000001</v>
      </c>
      <c r="Q184" s="182">
        <v>5.5999999999999995E-4</v>
      </c>
      <c r="R184" s="182">
        <f t="shared" si="22"/>
        <v>1.1199999999999999E-3</v>
      </c>
      <c r="S184" s="182">
        <v>0</v>
      </c>
      <c r="T184" s="183">
        <f t="shared" si="23"/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R184" s="184" t="s">
        <v>180</v>
      </c>
      <c r="AT184" s="184" t="s">
        <v>115</v>
      </c>
      <c r="AU184" s="184" t="s">
        <v>120</v>
      </c>
      <c r="AY184" s="86" t="s">
        <v>112</v>
      </c>
      <c r="BE184" s="185">
        <f t="shared" si="24"/>
        <v>0</v>
      </c>
      <c r="BF184" s="185">
        <f t="shared" si="25"/>
        <v>0</v>
      </c>
      <c r="BG184" s="185">
        <f t="shared" si="26"/>
        <v>0</v>
      </c>
      <c r="BH184" s="185">
        <f t="shared" si="27"/>
        <v>0</v>
      </c>
      <c r="BI184" s="185">
        <f t="shared" si="28"/>
        <v>0</v>
      </c>
      <c r="BJ184" s="86" t="s">
        <v>76</v>
      </c>
      <c r="BK184" s="185">
        <f t="shared" si="29"/>
        <v>0</v>
      </c>
      <c r="BL184" s="86" t="s">
        <v>180</v>
      </c>
      <c r="BM184" s="184" t="s">
        <v>496</v>
      </c>
    </row>
    <row r="185" spans="1:65" s="96" customFormat="1" ht="33" customHeight="1">
      <c r="A185" s="93"/>
      <c r="B185" s="94"/>
      <c r="C185" s="173" t="s">
        <v>296</v>
      </c>
      <c r="D185" s="173" t="s">
        <v>115</v>
      </c>
      <c r="E185" s="174" t="s">
        <v>497</v>
      </c>
      <c r="F185" s="175" t="s">
        <v>498</v>
      </c>
      <c r="G185" s="176" t="s">
        <v>118</v>
      </c>
      <c r="H185" s="177">
        <v>1</v>
      </c>
      <c r="I185" s="77"/>
      <c r="J185" s="178">
        <f t="shared" si="20"/>
        <v>0</v>
      </c>
      <c r="K185" s="175" t="s">
        <v>1</v>
      </c>
      <c r="L185" s="94"/>
      <c r="M185" s="180" t="s">
        <v>1</v>
      </c>
      <c r="N185" s="181" t="s">
        <v>33</v>
      </c>
      <c r="O185" s="182">
        <v>0.433</v>
      </c>
      <c r="P185" s="182">
        <f t="shared" si="21"/>
        <v>0.433</v>
      </c>
      <c r="Q185" s="182">
        <v>1.47E-3</v>
      </c>
      <c r="R185" s="182">
        <f t="shared" si="22"/>
        <v>1.47E-3</v>
      </c>
      <c r="S185" s="182">
        <v>0</v>
      </c>
      <c r="T185" s="183">
        <f t="shared" si="23"/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R185" s="184" t="s">
        <v>180</v>
      </c>
      <c r="AT185" s="184" t="s">
        <v>115</v>
      </c>
      <c r="AU185" s="184" t="s">
        <v>120</v>
      </c>
      <c r="AY185" s="86" t="s">
        <v>112</v>
      </c>
      <c r="BE185" s="185">
        <f t="shared" si="24"/>
        <v>0</v>
      </c>
      <c r="BF185" s="185">
        <f t="shared" si="25"/>
        <v>0</v>
      </c>
      <c r="BG185" s="185">
        <f t="shared" si="26"/>
        <v>0</v>
      </c>
      <c r="BH185" s="185">
        <f t="shared" si="27"/>
        <v>0</v>
      </c>
      <c r="BI185" s="185">
        <f t="shared" si="28"/>
        <v>0</v>
      </c>
      <c r="BJ185" s="86" t="s">
        <v>76</v>
      </c>
      <c r="BK185" s="185">
        <f t="shared" si="29"/>
        <v>0</v>
      </c>
      <c r="BL185" s="86" t="s">
        <v>180</v>
      </c>
      <c r="BM185" s="184" t="s">
        <v>499</v>
      </c>
    </row>
    <row r="186" spans="1:65" s="96" customFormat="1" ht="24">
      <c r="A186" s="93"/>
      <c r="B186" s="94"/>
      <c r="C186" s="173" t="s">
        <v>300</v>
      </c>
      <c r="D186" s="173" t="s">
        <v>115</v>
      </c>
      <c r="E186" s="174" t="s">
        <v>500</v>
      </c>
      <c r="F186" s="175" t="s">
        <v>501</v>
      </c>
      <c r="G186" s="176" t="s">
        <v>118</v>
      </c>
      <c r="H186" s="177">
        <v>1</v>
      </c>
      <c r="I186" s="77"/>
      <c r="J186" s="178">
        <f t="shared" si="20"/>
        <v>0</v>
      </c>
      <c r="K186" s="175" t="s">
        <v>358</v>
      </c>
      <c r="L186" s="94"/>
      <c r="M186" s="180" t="s">
        <v>1</v>
      </c>
      <c r="N186" s="181" t="s">
        <v>33</v>
      </c>
      <c r="O186" s="182">
        <v>0.20599999999999999</v>
      </c>
      <c r="P186" s="182">
        <f t="shared" si="21"/>
        <v>0.20599999999999999</v>
      </c>
      <c r="Q186" s="182">
        <v>7.5000000000000002E-4</v>
      </c>
      <c r="R186" s="182">
        <f t="shared" si="22"/>
        <v>7.5000000000000002E-4</v>
      </c>
      <c r="S186" s="182">
        <v>0</v>
      </c>
      <c r="T186" s="183">
        <f t="shared" si="23"/>
        <v>0</v>
      </c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R186" s="184" t="s">
        <v>180</v>
      </c>
      <c r="AT186" s="184" t="s">
        <v>115</v>
      </c>
      <c r="AU186" s="184" t="s">
        <v>120</v>
      </c>
      <c r="AY186" s="86" t="s">
        <v>112</v>
      </c>
      <c r="BE186" s="185">
        <f t="shared" si="24"/>
        <v>0</v>
      </c>
      <c r="BF186" s="185">
        <f t="shared" si="25"/>
        <v>0</v>
      </c>
      <c r="BG186" s="185">
        <f t="shared" si="26"/>
        <v>0</v>
      </c>
      <c r="BH186" s="185">
        <f t="shared" si="27"/>
        <v>0</v>
      </c>
      <c r="BI186" s="185">
        <f t="shared" si="28"/>
        <v>0</v>
      </c>
      <c r="BJ186" s="86" t="s">
        <v>76</v>
      </c>
      <c r="BK186" s="185">
        <f t="shared" si="29"/>
        <v>0</v>
      </c>
      <c r="BL186" s="86" t="s">
        <v>180</v>
      </c>
      <c r="BM186" s="184" t="s">
        <v>502</v>
      </c>
    </row>
    <row r="187" spans="1:65" s="96" customFormat="1" ht="24">
      <c r="A187" s="93"/>
      <c r="B187" s="94"/>
      <c r="C187" s="173" t="s">
        <v>306</v>
      </c>
      <c r="D187" s="173" t="s">
        <v>115</v>
      </c>
      <c r="E187" s="174" t="s">
        <v>503</v>
      </c>
      <c r="F187" s="175" t="s">
        <v>504</v>
      </c>
      <c r="G187" s="176" t="s">
        <v>118</v>
      </c>
      <c r="H187" s="177">
        <v>1</v>
      </c>
      <c r="I187" s="77"/>
      <c r="J187" s="178">
        <f t="shared" si="20"/>
        <v>0</v>
      </c>
      <c r="K187" s="175" t="s">
        <v>1</v>
      </c>
      <c r="L187" s="94"/>
      <c r="M187" s="180" t="s">
        <v>1</v>
      </c>
      <c r="N187" s="181" t="s">
        <v>33</v>
      </c>
      <c r="O187" s="182">
        <v>0.11</v>
      </c>
      <c r="P187" s="182">
        <f t="shared" si="21"/>
        <v>0.11</v>
      </c>
      <c r="Q187" s="182">
        <v>2.7E-4</v>
      </c>
      <c r="R187" s="182">
        <f t="shared" si="22"/>
        <v>2.7E-4</v>
      </c>
      <c r="S187" s="182">
        <v>0</v>
      </c>
      <c r="T187" s="183">
        <f t="shared" si="23"/>
        <v>0</v>
      </c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R187" s="184" t="s">
        <v>180</v>
      </c>
      <c r="AT187" s="184" t="s">
        <v>115</v>
      </c>
      <c r="AU187" s="184" t="s">
        <v>120</v>
      </c>
      <c r="AY187" s="86" t="s">
        <v>112</v>
      </c>
      <c r="BE187" s="185">
        <f t="shared" si="24"/>
        <v>0</v>
      </c>
      <c r="BF187" s="185">
        <f t="shared" si="25"/>
        <v>0</v>
      </c>
      <c r="BG187" s="185">
        <f t="shared" si="26"/>
        <v>0</v>
      </c>
      <c r="BH187" s="185">
        <f t="shared" si="27"/>
        <v>0</v>
      </c>
      <c r="BI187" s="185">
        <f t="shared" si="28"/>
        <v>0</v>
      </c>
      <c r="BJ187" s="86" t="s">
        <v>76</v>
      </c>
      <c r="BK187" s="185">
        <f t="shared" si="29"/>
        <v>0</v>
      </c>
      <c r="BL187" s="86" t="s">
        <v>180</v>
      </c>
      <c r="BM187" s="184" t="s">
        <v>505</v>
      </c>
    </row>
    <row r="188" spans="1:65" s="96" customFormat="1" ht="44.25" customHeight="1">
      <c r="A188" s="93"/>
      <c r="B188" s="94"/>
      <c r="C188" s="173" t="s">
        <v>310</v>
      </c>
      <c r="D188" s="173" t="s">
        <v>115</v>
      </c>
      <c r="E188" s="174" t="s">
        <v>506</v>
      </c>
      <c r="F188" s="175" t="s">
        <v>507</v>
      </c>
      <c r="G188" s="176" t="s">
        <v>254</v>
      </c>
      <c r="H188" s="76"/>
      <c r="I188" s="77"/>
      <c r="J188" s="178">
        <f t="shared" si="20"/>
        <v>0</v>
      </c>
      <c r="K188" s="175" t="s">
        <v>358</v>
      </c>
      <c r="L188" s="94"/>
      <c r="M188" s="180" t="s">
        <v>1</v>
      </c>
      <c r="N188" s="181" t="s">
        <v>33</v>
      </c>
      <c r="O188" s="182">
        <v>0</v>
      </c>
      <c r="P188" s="182">
        <f t="shared" si="21"/>
        <v>0</v>
      </c>
      <c r="Q188" s="182">
        <v>0</v>
      </c>
      <c r="R188" s="182">
        <f t="shared" si="22"/>
        <v>0</v>
      </c>
      <c r="S188" s="182">
        <v>0</v>
      </c>
      <c r="T188" s="183">
        <f t="shared" si="23"/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R188" s="184" t="s">
        <v>180</v>
      </c>
      <c r="AT188" s="184" t="s">
        <v>115</v>
      </c>
      <c r="AU188" s="184" t="s">
        <v>120</v>
      </c>
      <c r="AY188" s="86" t="s">
        <v>112</v>
      </c>
      <c r="BE188" s="185">
        <f t="shared" si="24"/>
        <v>0</v>
      </c>
      <c r="BF188" s="185">
        <f t="shared" si="25"/>
        <v>0</v>
      </c>
      <c r="BG188" s="185">
        <f t="shared" si="26"/>
        <v>0</v>
      </c>
      <c r="BH188" s="185">
        <f t="shared" si="27"/>
        <v>0</v>
      </c>
      <c r="BI188" s="185">
        <f t="shared" si="28"/>
        <v>0</v>
      </c>
      <c r="BJ188" s="86" t="s">
        <v>76</v>
      </c>
      <c r="BK188" s="185">
        <f t="shared" si="29"/>
        <v>0</v>
      </c>
      <c r="BL188" s="86" t="s">
        <v>180</v>
      </c>
      <c r="BM188" s="184" t="s">
        <v>508</v>
      </c>
    </row>
    <row r="189" spans="1:65" s="160" customFormat="1" ht="22.9" customHeight="1">
      <c r="B189" s="161"/>
      <c r="D189" s="162" t="s">
        <v>67</v>
      </c>
      <c r="E189" s="171" t="s">
        <v>509</v>
      </c>
      <c r="F189" s="171" t="s">
        <v>510</v>
      </c>
      <c r="I189" s="85"/>
      <c r="J189" s="172">
        <f>BK189</f>
        <v>0</v>
      </c>
      <c r="L189" s="161"/>
      <c r="M189" s="165"/>
      <c r="N189" s="166"/>
      <c r="O189" s="166"/>
      <c r="P189" s="167">
        <f>SUM(P190:P203)</f>
        <v>9.3180000000000014</v>
      </c>
      <c r="Q189" s="166"/>
      <c r="R189" s="167">
        <f>SUM(R190:R203)</f>
        <v>1.20888</v>
      </c>
      <c r="S189" s="166"/>
      <c r="T189" s="168">
        <f>SUM(T190:T203)</f>
        <v>0</v>
      </c>
      <c r="AR189" s="162" t="s">
        <v>120</v>
      </c>
      <c r="AT189" s="169" t="s">
        <v>67</v>
      </c>
      <c r="AU189" s="169" t="s">
        <v>76</v>
      </c>
      <c r="AY189" s="162" t="s">
        <v>112</v>
      </c>
      <c r="BK189" s="170">
        <f>SUM(BK190:BK203)</f>
        <v>0</v>
      </c>
    </row>
    <row r="190" spans="1:65" s="96" customFormat="1" ht="48">
      <c r="A190" s="93"/>
      <c r="B190" s="94"/>
      <c r="C190" s="173" t="s">
        <v>314</v>
      </c>
      <c r="D190" s="173" t="s">
        <v>115</v>
      </c>
      <c r="E190" s="174" t="s">
        <v>511</v>
      </c>
      <c r="F190" s="175" t="s">
        <v>512</v>
      </c>
      <c r="G190" s="176" t="s">
        <v>118</v>
      </c>
      <c r="H190" s="177">
        <v>1</v>
      </c>
      <c r="I190" s="77"/>
      <c r="J190" s="178">
        <f t="shared" ref="J190:J203" si="30">ROUND(I190*H190,2)</f>
        <v>0</v>
      </c>
      <c r="K190" s="175" t="s">
        <v>358</v>
      </c>
      <c r="L190" s="94"/>
      <c r="M190" s="180" t="s">
        <v>1</v>
      </c>
      <c r="N190" s="181" t="s">
        <v>33</v>
      </c>
      <c r="O190" s="182">
        <v>0.251</v>
      </c>
      <c r="P190" s="182">
        <f t="shared" ref="P190:P203" si="31">O190*H190</f>
        <v>0.251</v>
      </c>
      <c r="Q190" s="182">
        <v>1.8599999999999998E-2</v>
      </c>
      <c r="R190" s="182">
        <f t="shared" ref="R190:R203" si="32">Q190*H190</f>
        <v>1.8599999999999998E-2</v>
      </c>
      <c r="S190" s="182">
        <v>0</v>
      </c>
      <c r="T190" s="183">
        <f t="shared" ref="T190:T203" si="33">S190*H190</f>
        <v>0</v>
      </c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R190" s="184" t="s">
        <v>180</v>
      </c>
      <c r="AT190" s="184" t="s">
        <v>115</v>
      </c>
      <c r="AU190" s="184" t="s">
        <v>120</v>
      </c>
      <c r="AY190" s="86" t="s">
        <v>112</v>
      </c>
      <c r="BE190" s="185">
        <f t="shared" ref="BE190:BE203" si="34">IF(N190="základní",J190,0)</f>
        <v>0</v>
      </c>
      <c r="BF190" s="185">
        <f t="shared" ref="BF190:BF203" si="35">IF(N190="snížená",J190,0)</f>
        <v>0</v>
      </c>
      <c r="BG190" s="185">
        <f t="shared" ref="BG190:BG203" si="36">IF(N190="zákl. přenesená",J190,0)</f>
        <v>0</v>
      </c>
      <c r="BH190" s="185">
        <f t="shared" ref="BH190:BH203" si="37">IF(N190="sníž. přenesená",J190,0)</f>
        <v>0</v>
      </c>
      <c r="BI190" s="185">
        <f t="shared" ref="BI190:BI203" si="38">IF(N190="nulová",J190,0)</f>
        <v>0</v>
      </c>
      <c r="BJ190" s="86" t="s">
        <v>76</v>
      </c>
      <c r="BK190" s="185">
        <f t="shared" ref="BK190:BK203" si="39">ROUND(I190*H190,2)</f>
        <v>0</v>
      </c>
      <c r="BL190" s="86" t="s">
        <v>180</v>
      </c>
      <c r="BM190" s="184" t="s">
        <v>513</v>
      </c>
    </row>
    <row r="191" spans="1:65" s="96" customFormat="1" ht="48">
      <c r="A191" s="93"/>
      <c r="B191" s="94"/>
      <c r="C191" s="173" t="s">
        <v>320</v>
      </c>
      <c r="D191" s="173" t="s">
        <v>115</v>
      </c>
      <c r="E191" s="174" t="s">
        <v>514</v>
      </c>
      <c r="F191" s="175" t="s">
        <v>515</v>
      </c>
      <c r="G191" s="176" t="s">
        <v>118</v>
      </c>
      <c r="H191" s="177">
        <v>2</v>
      </c>
      <c r="I191" s="77"/>
      <c r="J191" s="178">
        <f t="shared" si="30"/>
        <v>0</v>
      </c>
      <c r="K191" s="175" t="s">
        <v>358</v>
      </c>
      <c r="L191" s="94"/>
      <c r="M191" s="180" t="s">
        <v>1</v>
      </c>
      <c r="N191" s="181" t="s">
        <v>33</v>
      </c>
      <c r="O191" s="182">
        <v>0.27</v>
      </c>
      <c r="P191" s="182">
        <f t="shared" si="31"/>
        <v>0.54</v>
      </c>
      <c r="Q191" s="182">
        <v>2.5020000000000001E-2</v>
      </c>
      <c r="R191" s="182">
        <f t="shared" si="32"/>
        <v>5.0040000000000001E-2</v>
      </c>
      <c r="S191" s="182">
        <v>0</v>
      </c>
      <c r="T191" s="183">
        <f t="shared" si="33"/>
        <v>0</v>
      </c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R191" s="184" t="s">
        <v>180</v>
      </c>
      <c r="AT191" s="184" t="s">
        <v>115</v>
      </c>
      <c r="AU191" s="184" t="s">
        <v>120</v>
      </c>
      <c r="AY191" s="86" t="s">
        <v>112</v>
      </c>
      <c r="BE191" s="185">
        <f t="shared" si="34"/>
        <v>0</v>
      </c>
      <c r="BF191" s="185">
        <f t="shared" si="35"/>
        <v>0</v>
      </c>
      <c r="BG191" s="185">
        <f t="shared" si="36"/>
        <v>0</v>
      </c>
      <c r="BH191" s="185">
        <f t="shared" si="37"/>
        <v>0</v>
      </c>
      <c r="BI191" s="185">
        <f t="shared" si="38"/>
        <v>0</v>
      </c>
      <c r="BJ191" s="86" t="s">
        <v>76</v>
      </c>
      <c r="BK191" s="185">
        <f t="shared" si="39"/>
        <v>0</v>
      </c>
      <c r="BL191" s="86" t="s">
        <v>180</v>
      </c>
      <c r="BM191" s="184" t="s">
        <v>516</v>
      </c>
    </row>
    <row r="192" spans="1:65" s="96" customFormat="1" ht="48">
      <c r="A192" s="93"/>
      <c r="B192" s="94"/>
      <c r="C192" s="173" t="s">
        <v>325</v>
      </c>
      <c r="D192" s="173" t="s">
        <v>115</v>
      </c>
      <c r="E192" s="174" t="s">
        <v>517</v>
      </c>
      <c r="F192" s="175" t="s">
        <v>518</v>
      </c>
      <c r="G192" s="176" t="s">
        <v>118</v>
      </c>
      <c r="H192" s="177">
        <v>2</v>
      </c>
      <c r="I192" s="77"/>
      <c r="J192" s="178">
        <f t="shared" si="30"/>
        <v>0</v>
      </c>
      <c r="K192" s="175" t="s">
        <v>358</v>
      </c>
      <c r="L192" s="94"/>
      <c r="M192" s="180" t="s">
        <v>1</v>
      </c>
      <c r="N192" s="181" t="s">
        <v>33</v>
      </c>
      <c r="O192" s="182">
        <v>0.28199999999999997</v>
      </c>
      <c r="P192" s="182">
        <f t="shared" si="31"/>
        <v>0.56399999999999995</v>
      </c>
      <c r="Q192" s="182">
        <v>2.828E-2</v>
      </c>
      <c r="R192" s="182">
        <f t="shared" si="32"/>
        <v>5.6559999999999999E-2</v>
      </c>
      <c r="S192" s="182">
        <v>0</v>
      </c>
      <c r="T192" s="183">
        <f t="shared" si="33"/>
        <v>0</v>
      </c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R192" s="184" t="s">
        <v>180</v>
      </c>
      <c r="AT192" s="184" t="s">
        <v>115</v>
      </c>
      <c r="AU192" s="184" t="s">
        <v>120</v>
      </c>
      <c r="AY192" s="86" t="s">
        <v>112</v>
      </c>
      <c r="BE192" s="185">
        <f t="shared" si="34"/>
        <v>0</v>
      </c>
      <c r="BF192" s="185">
        <f t="shared" si="35"/>
        <v>0</v>
      </c>
      <c r="BG192" s="185">
        <f t="shared" si="36"/>
        <v>0</v>
      </c>
      <c r="BH192" s="185">
        <f t="shared" si="37"/>
        <v>0</v>
      </c>
      <c r="BI192" s="185">
        <f t="shared" si="38"/>
        <v>0</v>
      </c>
      <c r="BJ192" s="86" t="s">
        <v>76</v>
      </c>
      <c r="BK192" s="185">
        <f t="shared" si="39"/>
        <v>0</v>
      </c>
      <c r="BL192" s="86" t="s">
        <v>180</v>
      </c>
      <c r="BM192" s="184" t="s">
        <v>519</v>
      </c>
    </row>
    <row r="193" spans="1:65" s="96" customFormat="1" ht="48">
      <c r="A193" s="93"/>
      <c r="B193" s="94"/>
      <c r="C193" s="173" t="s">
        <v>329</v>
      </c>
      <c r="D193" s="173" t="s">
        <v>115</v>
      </c>
      <c r="E193" s="174" t="s">
        <v>520</v>
      </c>
      <c r="F193" s="175" t="s">
        <v>521</v>
      </c>
      <c r="G193" s="176" t="s">
        <v>118</v>
      </c>
      <c r="H193" s="177">
        <v>2</v>
      </c>
      <c r="I193" s="77"/>
      <c r="J193" s="178">
        <f t="shared" si="30"/>
        <v>0</v>
      </c>
      <c r="K193" s="175" t="s">
        <v>358</v>
      </c>
      <c r="L193" s="94"/>
      <c r="M193" s="180" t="s">
        <v>1</v>
      </c>
      <c r="N193" s="181" t="s">
        <v>33</v>
      </c>
      <c r="O193" s="182">
        <v>0.28999999999999998</v>
      </c>
      <c r="P193" s="182">
        <f t="shared" si="31"/>
        <v>0.57999999999999996</v>
      </c>
      <c r="Q193" s="182">
        <v>3.1539999999999999E-2</v>
      </c>
      <c r="R193" s="182">
        <f t="shared" si="32"/>
        <v>6.3079999999999997E-2</v>
      </c>
      <c r="S193" s="182">
        <v>0</v>
      </c>
      <c r="T193" s="183">
        <f t="shared" si="33"/>
        <v>0</v>
      </c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R193" s="184" t="s">
        <v>180</v>
      </c>
      <c r="AT193" s="184" t="s">
        <v>115</v>
      </c>
      <c r="AU193" s="184" t="s">
        <v>120</v>
      </c>
      <c r="AY193" s="86" t="s">
        <v>112</v>
      </c>
      <c r="BE193" s="185">
        <f t="shared" si="34"/>
        <v>0</v>
      </c>
      <c r="BF193" s="185">
        <f t="shared" si="35"/>
        <v>0</v>
      </c>
      <c r="BG193" s="185">
        <f t="shared" si="36"/>
        <v>0</v>
      </c>
      <c r="BH193" s="185">
        <f t="shared" si="37"/>
        <v>0</v>
      </c>
      <c r="BI193" s="185">
        <f t="shared" si="38"/>
        <v>0</v>
      </c>
      <c r="BJ193" s="86" t="s">
        <v>76</v>
      </c>
      <c r="BK193" s="185">
        <f t="shared" si="39"/>
        <v>0</v>
      </c>
      <c r="BL193" s="86" t="s">
        <v>180</v>
      </c>
      <c r="BM193" s="184" t="s">
        <v>522</v>
      </c>
    </row>
    <row r="194" spans="1:65" s="96" customFormat="1" ht="48">
      <c r="A194" s="93"/>
      <c r="B194" s="94"/>
      <c r="C194" s="173" t="s">
        <v>333</v>
      </c>
      <c r="D194" s="173" t="s">
        <v>115</v>
      </c>
      <c r="E194" s="174" t="s">
        <v>523</v>
      </c>
      <c r="F194" s="175" t="s">
        <v>524</v>
      </c>
      <c r="G194" s="176" t="s">
        <v>118</v>
      </c>
      <c r="H194" s="177">
        <v>4</v>
      </c>
      <c r="I194" s="77"/>
      <c r="J194" s="178">
        <f t="shared" si="30"/>
        <v>0</v>
      </c>
      <c r="K194" s="175" t="s">
        <v>358</v>
      </c>
      <c r="L194" s="94"/>
      <c r="M194" s="180" t="s">
        <v>1</v>
      </c>
      <c r="N194" s="181" t="s">
        <v>33</v>
      </c>
      <c r="O194" s="182">
        <v>0.3</v>
      </c>
      <c r="P194" s="182">
        <f t="shared" si="31"/>
        <v>1.2</v>
      </c>
      <c r="Q194" s="182">
        <v>3.4799999999999998E-2</v>
      </c>
      <c r="R194" s="182">
        <f t="shared" si="32"/>
        <v>0.13919999999999999</v>
      </c>
      <c r="S194" s="182">
        <v>0</v>
      </c>
      <c r="T194" s="183">
        <f t="shared" si="33"/>
        <v>0</v>
      </c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R194" s="184" t="s">
        <v>180</v>
      </c>
      <c r="AT194" s="184" t="s">
        <v>115</v>
      </c>
      <c r="AU194" s="184" t="s">
        <v>120</v>
      </c>
      <c r="AY194" s="86" t="s">
        <v>112</v>
      </c>
      <c r="BE194" s="185">
        <f t="shared" si="34"/>
        <v>0</v>
      </c>
      <c r="BF194" s="185">
        <f t="shared" si="35"/>
        <v>0</v>
      </c>
      <c r="BG194" s="185">
        <f t="shared" si="36"/>
        <v>0</v>
      </c>
      <c r="BH194" s="185">
        <f t="shared" si="37"/>
        <v>0</v>
      </c>
      <c r="BI194" s="185">
        <f t="shared" si="38"/>
        <v>0</v>
      </c>
      <c r="BJ194" s="86" t="s">
        <v>76</v>
      </c>
      <c r="BK194" s="185">
        <f t="shared" si="39"/>
        <v>0</v>
      </c>
      <c r="BL194" s="86" t="s">
        <v>180</v>
      </c>
      <c r="BM194" s="184" t="s">
        <v>525</v>
      </c>
    </row>
    <row r="195" spans="1:65" s="96" customFormat="1" ht="48">
      <c r="A195" s="93"/>
      <c r="B195" s="94"/>
      <c r="C195" s="173" t="s">
        <v>526</v>
      </c>
      <c r="D195" s="173" t="s">
        <v>115</v>
      </c>
      <c r="E195" s="174" t="s">
        <v>527</v>
      </c>
      <c r="F195" s="175" t="s">
        <v>528</v>
      </c>
      <c r="G195" s="176" t="s">
        <v>118</v>
      </c>
      <c r="H195" s="177">
        <v>3</v>
      </c>
      <c r="I195" s="77"/>
      <c r="J195" s="178">
        <f t="shared" si="30"/>
        <v>0</v>
      </c>
      <c r="K195" s="175" t="s">
        <v>358</v>
      </c>
      <c r="L195" s="94"/>
      <c r="M195" s="180" t="s">
        <v>1</v>
      </c>
      <c r="N195" s="181" t="s">
        <v>33</v>
      </c>
      <c r="O195" s="182">
        <v>0.307</v>
      </c>
      <c r="P195" s="182">
        <f t="shared" si="31"/>
        <v>0.92100000000000004</v>
      </c>
      <c r="Q195" s="182">
        <v>3.7199999999999997E-2</v>
      </c>
      <c r="R195" s="182">
        <f t="shared" si="32"/>
        <v>0.11159999999999999</v>
      </c>
      <c r="S195" s="182">
        <v>0</v>
      </c>
      <c r="T195" s="183">
        <f t="shared" si="33"/>
        <v>0</v>
      </c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R195" s="184" t="s">
        <v>180</v>
      </c>
      <c r="AT195" s="184" t="s">
        <v>115</v>
      </c>
      <c r="AU195" s="184" t="s">
        <v>120</v>
      </c>
      <c r="AY195" s="86" t="s">
        <v>112</v>
      </c>
      <c r="BE195" s="185">
        <f t="shared" si="34"/>
        <v>0</v>
      </c>
      <c r="BF195" s="185">
        <f t="shared" si="35"/>
        <v>0</v>
      </c>
      <c r="BG195" s="185">
        <f t="shared" si="36"/>
        <v>0</v>
      </c>
      <c r="BH195" s="185">
        <f t="shared" si="37"/>
        <v>0</v>
      </c>
      <c r="BI195" s="185">
        <f t="shared" si="38"/>
        <v>0</v>
      </c>
      <c r="BJ195" s="86" t="s">
        <v>76</v>
      </c>
      <c r="BK195" s="185">
        <f t="shared" si="39"/>
        <v>0</v>
      </c>
      <c r="BL195" s="86" t="s">
        <v>180</v>
      </c>
      <c r="BM195" s="184" t="s">
        <v>529</v>
      </c>
    </row>
    <row r="196" spans="1:65" s="96" customFormat="1" ht="48">
      <c r="A196" s="93"/>
      <c r="B196" s="94"/>
      <c r="C196" s="173" t="s">
        <v>530</v>
      </c>
      <c r="D196" s="173" t="s">
        <v>115</v>
      </c>
      <c r="E196" s="174" t="s">
        <v>531</v>
      </c>
      <c r="F196" s="175" t="s">
        <v>532</v>
      </c>
      <c r="G196" s="176" t="s">
        <v>118</v>
      </c>
      <c r="H196" s="177">
        <v>4</v>
      </c>
      <c r="I196" s="77"/>
      <c r="J196" s="178">
        <f t="shared" si="30"/>
        <v>0</v>
      </c>
      <c r="K196" s="175" t="s">
        <v>358</v>
      </c>
      <c r="L196" s="94"/>
      <c r="M196" s="180" t="s">
        <v>1</v>
      </c>
      <c r="N196" s="181" t="s">
        <v>33</v>
      </c>
      <c r="O196" s="182">
        <v>0.33900000000000002</v>
      </c>
      <c r="P196" s="182">
        <f t="shared" si="31"/>
        <v>1.3560000000000001</v>
      </c>
      <c r="Q196" s="182">
        <v>4.7840000000000001E-2</v>
      </c>
      <c r="R196" s="182">
        <f t="shared" si="32"/>
        <v>0.19136</v>
      </c>
      <c r="S196" s="182">
        <v>0</v>
      </c>
      <c r="T196" s="183">
        <f t="shared" si="33"/>
        <v>0</v>
      </c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R196" s="184" t="s">
        <v>180</v>
      </c>
      <c r="AT196" s="184" t="s">
        <v>115</v>
      </c>
      <c r="AU196" s="184" t="s">
        <v>120</v>
      </c>
      <c r="AY196" s="86" t="s">
        <v>112</v>
      </c>
      <c r="BE196" s="185">
        <f t="shared" si="34"/>
        <v>0</v>
      </c>
      <c r="BF196" s="185">
        <f t="shared" si="35"/>
        <v>0</v>
      </c>
      <c r="BG196" s="185">
        <f t="shared" si="36"/>
        <v>0</v>
      </c>
      <c r="BH196" s="185">
        <f t="shared" si="37"/>
        <v>0</v>
      </c>
      <c r="BI196" s="185">
        <f t="shared" si="38"/>
        <v>0</v>
      </c>
      <c r="BJ196" s="86" t="s">
        <v>76</v>
      </c>
      <c r="BK196" s="185">
        <f t="shared" si="39"/>
        <v>0</v>
      </c>
      <c r="BL196" s="86" t="s">
        <v>180</v>
      </c>
      <c r="BM196" s="184" t="s">
        <v>533</v>
      </c>
    </row>
    <row r="197" spans="1:65" s="96" customFormat="1" ht="48">
      <c r="A197" s="93"/>
      <c r="B197" s="94"/>
      <c r="C197" s="173" t="s">
        <v>534</v>
      </c>
      <c r="D197" s="173" t="s">
        <v>115</v>
      </c>
      <c r="E197" s="174" t="s">
        <v>535</v>
      </c>
      <c r="F197" s="175" t="s">
        <v>536</v>
      </c>
      <c r="G197" s="176" t="s">
        <v>118</v>
      </c>
      <c r="H197" s="177">
        <v>3</v>
      </c>
      <c r="I197" s="77"/>
      <c r="J197" s="178">
        <f t="shared" si="30"/>
        <v>0</v>
      </c>
      <c r="K197" s="175" t="s">
        <v>358</v>
      </c>
      <c r="L197" s="94"/>
      <c r="M197" s="180" t="s">
        <v>1</v>
      </c>
      <c r="N197" s="181" t="s">
        <v>33</v>
      </c>
      <c r="O197" s="182">
        <v>0.35899999999999999</v>
      </c>
      <c r="P197" s="182">
        <f t="shared" si="31"/>
        <v>1.077</v>
      </c>
      <c r="Q197" s="182">
        <v>5.4359999999999999E-2</v>
      </c>
      <c r="R197" s="182">
        <f t="shared" si="32"/>
        <v>0.16308</v>
      </c>
      <c r="S197" s="182">
        <v>0</v>
      </c>
      <c r="T197" s="183">
        <f t="shared" si="33"/>
        <v>0</v>
      </c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R197" s="184" t="s">
        <v>180</v>
      </c>
      <c r="AT197" s="184" t="s">
        <v>115</v>
      </c>
      <c r="AU197" s="184" t="s">
        <v>120</v>
      </c>
      <c r="AY197" s="86" t="s">
        <v>112</v>
      </c>
      <c r="BE197" s="185">
        <f t="shared" si="34"/>
        <v>0</v>
      </c>
      <c r="BF197" s="185">
        <f t="shared" si="35"/>
        <v>0</v>
      </c>
      <c r="BG197" s="185">
        <f t="shared" si="36"/>
        <v>0</v>
      </c>
      <c r="BH197" s="185">
        <f t="shared" si="37"/>
        <v>0</v>
      </c>
      <c r="BI197" s="185">
        <f t="shared" si="38"/>
        <v>0</v>
      </c>
      <c r="BJ197" s="86" t="s">
        <v>76</v>
      </c>
      <c r="BK197" s="185">
        <f t="shared" si="39"/>
        <v>0</v>
      </c>
      <c r="BL197" s="86" t="s">
        <v>180</v>
      </c>
      <c r="BM197" s="184" t="s">
        <v>537</v>
      </c>
    </row>
    <row r="198" spans="1:65" s="96" customFormat="1" ht="48">
      <c r="A198" s="93"/>
      <c r="B198" s="94"/>
      <c r="C198" s="173" t="s">
        <v>538</v>
      </c>
      <c r="D198" s="173" t="s">
        <v>115</v>
      </c>
      <c r="E198" s="174" t="s">
        <v>539</v>
      </c>
      <c r="F198" s="175" t="s">
        <v>540</v>
      </c>
      <c r="G198" s="176" t="s">
        <v>118</v>
      </c>
      <c r="H198" s="177">
        <v>2</v>
      </c>
      <c r="I198" s="77"/>
      <c r="J198" s="178">
        <f t="shared" si="30"/>
        <v>0</v>
      </c>
      <c r="K198" s="175" t="s">
        <v>358</v>
      </c>
      <c r="L198" s="94"/>
      <c r="M198" s="180" t="s">
        <v>1</v>
      </c>
      <c r="N198" s="181" t="s">
        <v>33</v>
      </c>
      <c r="O198" s="182">
        <v>0.39400000000000002</v>
      </c>
      <c r="P198" s="182">
        <f t="shared" si="31"/>
        <v>0.78800000000000003</v>
      </c>
      <c r="Q198" s="182">
        <v>6.6360000000000002E-2</v>
      </c>
      <c r="R198" s="182">
        <f t="shared" si="32"/>
        <v>0.13272</v>
      </c>
      <c r="S198" s="182">
        <v>0</v>
      </c>
      <c r="T198" s="183">
        <f t="shared" si="33"/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R198" s="184" t="s">
        <v>180</v>
      </c>
      <c r="AT198" s="184" t="s">
        <v>115</v>
      </c>
      <c r="AU198" s="184" t="s">
        <v>120</v>
      </c>
      <c r="AY198" s="86" t="s">
        <v>112</v>
      </c>
      <c r="BE198" s="185">
        <f t="shared" si="34"/>
        <v>0</v>
      </c>
      <c r="BF198" s="185">
        <f t="shared" si="35"/>
        <v>0</v>
      </c>
      <c r="BG198" s="185">
        <f t="shared" si="36"/>
        <v>0</v>
      </c>
      <c r="BH198" s="185">
        <f t="shared" si="37"/>
        <v>0</v>
      </c>
      <c r="BI198" s="185">
        <f t="shared" si="38"/>
        <v>0</v>
      </c>
      <c r="BJ198" s="86" t="s">
        <v>76</v>
      </c>
      <c r="BK198" s="185">
        <f t="shared" si="39"/>
        <v>0</v>
      </c>
      <c r="BL198" s="86" t="s">
        <v>180</v>
      </c>
      <c r="BM198" s="184" t="s">
        <v>541</v>
      </c>
    </row>
    <row r="199" spans="1:65" s="96" customFormat="1" ht="48">
      <c r="A199" s="93"/>
      <c r="B199" s="94"/>
      <c r="C199" s="173" t="s">
        <v>542</v>
      </c>
      <c r="D199" s="173" t="s">
        <v>115</v>
      </c>
      <c r="E199" s="174" t="s">
        <v>543</v>
      </c>
      <c r="F199" s="175" t="s">
        <v>544</v>
      </c>
      <c r="G199" s="176" t="s">
        <v>118</v>
      </c>
      <c r="H199" s="177">
        <v>2</v>
      </c>
      <c r="I199" s="77"/>
      <c r="J199" s="178">
        <f t="shared" si="30"/>
        <v>0</v>
      </c>
      <c r="K199" s="175" t="s">
        <v>358</v>
      </c>
      <c r="L199" s="94"/>
      <c r="M199" s="180" t="s">
        <v>1</v>
      </c>
      <c r="N199" s="181" t="s">
        <v>33</v>
      </c>
      <c r="O199" s="182">
        <v>0.30199999999999999</v>
      </c>
      <c r="P199" s="182">
        <f t="shared" si="31"/>
        <v>0.60399999999999998</v>
      </c>
      <c r="Q199" s="182">
        <v>3.5680000000000003E-2</v>
      </c>
      <c r="R199" s="182">
        <f t="shared" si="32"/>
        <v>7.1360000000000007E-2</v>
      </c>
      <c r="S199" s="182">
        <v>0</v>
      </c>
      <c r="T199" s="183">
        <f t="shared" si="33"/>
        <v>0</v>
      </c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R199" s="184" t="s">
        <v>180</v>
      </c>
      <c r="AT199" s="184" t="s">
        <v>115</v>
      </c>
      <c r="AU199" s="184" t="s">
        <v>120</v>
      </c>
      <c r="AY199" s="86" t="s">
        <v>112</v>
      </c>
      <c r="BE199" s="185">
        <f t="shared" si="34"/>
        <v>0</v>
      </c>
      <c r="BF199" s="185">
        <f t="shared" si="35"/>
        <v>0</v>
      </c>
      <c r="BG199" s="185">
        <f t="shared" si="36"/>
        <v>0</v>
      </c>
      <c r="BH199" s="185">
        <f t="shared" si="37"/>
        <v>0</v>
      </c>
      <c r="BI199" s="185">
        <f t="shared" si="38"/>
        <v>0</v>
      </c>
      <c r="BJ199" s="86" t="s">
        <v>76</v>
      </c>
      <c r="BK199" s="185">
        <f t="shared" si="39"/>
        <v>0</v>
      </c>
      <c r="BL199" s="86" t="s">
        <v>180</v>
      </c>
      <c r="BM199" s="184" t="s">
        <v>545</v>
      </c>
    </row>
    <row r="200" spans="1:65" s="96" customFormat="1" ht="48">
      <c r="A200" s="93"/>
      <c r="B200" s="94"/>
      <c r="C200" s="173" t="s">
        <v>546</v>
      </c>
      <c r="D200" s="173" t="s">
        <v>115</v>
      </c>
      <c r="E200" s="174" t="s">
        <v>547</v>
      </c>
      <c r="F200" s="175" t="s">
        <v>548</v>
      </c>
      <c r="G200" s="176" t="s">
        <v>118</v>
      </c>
      <c r="H200" s="177">
        <v>1</v>
      </c>
      <c r="I200" s="77"/>
      <c r="J200" s="178">
        <f t="shared" si="30"/>
        <v>0</v>
      </c>
      <c r="K200" s="175" t="s">
        <v>358</v>
      </c>
      <c r="L200" s="94"/>
      <c r="M200" s="180" t="s">
        <v>1</v>
      </c>
      <c r="N200" s="181" t="s">
        <v>33</v>
      </c>
      <c r="O200" s="182">
        <v>0.40300000000000002</v>
      </c>
      <c r="P200" s="182">
        <f t="shared" si="31"/>
        <v>0.40300000000000002</v>
      </c>
      <c r="Q200" s="182">
        <v>6.9159999999999999E-2</v>
      </c>
      <c r="R200" s="182">
        <f t="shared" si="32"/>
        <v>6.9159999999999999E-2</v>
      </c>
      <c r="S200" s="182">
        <v>0</v>
      </c>
      <c r="T200" s="183">
        <f t="shared" si="33"/>
        <v>0</v>
      </c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R200" s="184" t="s">
        <v>180</v>
      </c>
      <c r="AT200" s="184" t="s">
        <v>115</v>
      </c>
      <c r="AU200" s="184" t="s">
        <v>120</v>
      </c>
      <c r="AY200" s="86" t="s">
        <v>112</v>
      </c>
      <c r="BE200" s="185">
        <f t="shared" si="34"/>
        <v>0</v>
      </c>
      <c r="BF200" s="185">
        <f t="shared" si="35"/>
        <v>0</v>
      </c>
      <c r="BG200" s="185">
        <f t="shared" si="36"/>
        <v>0</v>
      </c>
      <c r="BH200" s="185">
        <f t="shared" si="37"/>
        <v>0</v>
      </c>
      <c r="BI200" s="185">
        <f t="shared" si="38"/>
        <v>0</v>
      </c>
      <c r="BJ200" s="86" t="s">
        <v>76</v>
      </c>
      <c r="BK200" s="185">
        <f t="shared" si="39"/>
        <v>0</v>
      </c>
      <c r="BL200" s="86" t="s">
        <v>180</v>
      </c>
      <c r="BM200" s="184" t="s">
        <v>549</v>
      </c>
    </row>
    <row r="201" spans="1:65" s="96" customFormat="1" ht="48">
      <c r="A201" s="93"/>
      <c r="B201" s="94"/>
      <c r="C201" s="173" t="s">
        <v>550</v>
      </c>
      <c r="D201" s="173" t="s">
        <v>115</v>
      </c>
      <c r="E201" s="174" t="s">
        <v>551</v>
      </c>
      <c r="F201" s="175" t="s">
        <v>552</v>
      </c>
      <c r="G201" s="176" t="s">
        <v>118</v>
      </c>
      <c r="H201" s="177">
        <v>1</v>
      </c>
      <c r="I201" s="77"/>
      <c r="J201" s="178">
        <f t="shared" si="30"/>
        <v>0</v>
      </c>
      <c r="K201" s="175" t="s">
        <v>358</v>
      </c>
      <c r="L201" s="94"/>
      <c r="M201" s="180" t="s">
        <v>1</v>
      </c>
      <c r="N201" s="181" t="s">
        <v>33</v>
      </c>
      <c r="O201" s="182">
        <v>0.436</v>
      </c>
      <c r="P201" s="182">
        <f t="shared" si="31"/>
        <v>0.436</v>
      </c>
      <c r="Q201" s="182">
        <v>8.0320000000000003E-2</v>
      </c>
      <c r="R201" s="182">
        <f t="shared" si="32"/>
        <v>8.0320000000000003E-2</v>
      </c>
      <c r="S201" s="182">
        <v>0</v>
      </c>
      <c r="T201" s="183">
        <f t="shared" si="33"/>
        <v>0</v>
      </c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R201" s="184" t="s">
        <v>180</v>
      </c>
      <c r="AT201" s="184" t="s">
        <v>115</v>
      </c>
      <c r="AU201" s="184" t="s">
        <v>120</v>
      </c>
      <c r="AY201" s="86" t="s">
        <v>112</v>
      </c>
      <c r="BE201" s="185">
        <f t="shared" si="34"/>
        <v>0</v>
      </c>
      <c r="BF201" s="185">
        <f t="shared" si="35"/>
        <v>0</v>
      </c>
      <c r="BG201" s="185">
        <f t="shared" si="36"/>
        <v>0</v>
      </c>
      <c r="BH201" s="185">
        <f t="shared" si="37"/>
        <v>0</v>
      </c>
      <c r="BI201" s="185">
        <f t="shared" si="38"/>
        <v>0</v>
      </c>
      <c r="BJ201" s="86" t="s">
        <v>76</v>
      </c>
      <c r="BK201" s="185">
        <f t="shared" si="39"/>
        <v>0</v>
      </c>
      <c r="BL201" s="86" t="s">
        <v>180</v>
      </c>
      <c r="BM201" s="184" t="s">
        <v>553</v>
      </c>
    </row>
    <row r="202" spans="1:65" s="96" customFormat="1" ht="24">
      <c r="A202" s="93"/>
      <c r="B202" s="94"/>
      <c r="C202" s="173" t="s">
        <v>554</v>
      </c>
      <c r="D202" s="173" t="s">
        <v>115</v>
      </c>
      <c r="E202" s="174" t="s">
        <v>555</v>
      </c>
      <c r="F202" s="175" t="s">
        <v>556</v>
      </c>
      <c r="G202" s="176" t="s">
        <v>118</v>
      </c>
      <c r="H202" s="177">
        <v>2</v>
      </c>
      <c r="I202" s="77"/>
      <c r="J202" s="178">
        <f t="shared" si="30"/>
        <v>0</v>
      </c>
      <c r="K202" s="175" t="s">
        <v>1</v>
      </c>
      <c r="L202" s="94"/>
      <c r="M202" s="180" t="s">
        <v>1</v>
      </c>
      <c r="N202" s="181" t="s">
        <v>33</v>
      </c>
      <c r="O202" s="182">
        <v>0.29899999999999999</v>
      </c>
      <c r="P202" s="182">
        <f t="shared" si="31"/>
        <v>0.59799999999999998</v>
      </c>
      <c r="Q202" s="182">
        <v>3.09E-2</v>
      </c>
      <c r="R202" s="182">
        <f t="shared" si="32"/>
        <v>6.1800000000000001E-2</v>
      </c>
      <c r="S202" s="182">
        <v>0</v>
      </c>
      <c r="T202" s="183">
        <f t="shared" si="33"/>
        <v>0</v>
      </c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R202" s="184" t="s">
        <v>180</v>
      </c>
      <c r="AT202" s="184" t="s">
        <v>115</v>
      </c>
      <c r="AU202" s="184" t="s">
        <v>120</v>
      </c>
      <c r="AY202" s="86" t="s">
        <v>112</v>
      </c>
      <c r="BE202" s="185">
        <f t="shared" si="34"/>
        <v>0</v>
      </c>
      <c r="BF202" s="185">
        <f t="shared" si="35"/>
        <v>0</v>
      </c>
      <c r="BG202" s="185">
        <f t="shared" si="36"/>
        <v>0</v>
      </c>
      <c r="BH202" s="185">
        <f t="shared" si="37"/>
        <v>0</v>
      </c>
      <c r="BI202" s="185">
        <f t="shared" si="38"/>
        <v>0</v>
      </c>
      <c r="BJ202" s="86" t="s">
        <v>76</v>
      </c>
      <c r="BK202" s="185">
        <f t="shared" si="39"/>
        <v>0</v>
      </c>
      <c r="BL202" s="86" t="s">
        <v>180</v>
      </c>
      <c r="BM202" s="184" t="s">
        <v>557</v>
      </c>
    </row>
    <row r="203" spans="1:65" s="96" customFormat="1" ht="44.25" customHeight="1">
      <c r="A203" s="93"/>
      <c r="B203" s="94"/>
      <c r="C203" s="173" t="s">
        <v>558</v>
      </c>
      <c r="D203" s="173" t="s">
        <v>115</v>
      </c>
      <c r="E203" s="174" t="s">
        <v>559</v>
      </c>
      <c r="F203" s="175" t="s">
        <v>560</v>
      </c>
      <c r="G203" s="176" t="s">
        <v>254</v>
      </c>
      <c r="H203" s="76"/>
      <c r="I203" s="77"/>
      <c r="J203" s="178">
        <f t="shared" si="30"/>
        <v>0</v>
      </c>
      <c r="K203" s="175" t="s">
        <v>358</v>
      </c>
      <c r="L203" s="94"/>
      <c r="M203" s="180" t="s">
        <v>1</v>
      </c>
      <c r="N203" s="181" t="s">
        <v>33</v>
      </c>
      <c r="O203" s="182">
        <v>0</v>
      </c>
      <c r="P203" s="182">
        <f t="shared" si="31"/>
        <v>0</v>
      </c>
      <c r="Q203" s="182">
        <v>0</v>
      </c>
      <c r="R203" s="182">
        <f t="shared" si="32"/>
        <v>0</v>
      </c>
      <c r="S203" s="182">
        <v>0</v>
      </c>
      <c r="T203" s="183">
        <f t="shared" si="33"/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R203" s="184" t="s">
        <v>180</v>
      </c>
      <c r="AT203" s="184" t="s">
        <v>115</v>
      </c>
      <c r="AU203" s="184" t="s">
        <v>120</v>
      </c>
      <c r="AY203" s="86" t="s">
        <v>112</v>
      </c>
      <c r="BE203" s="185">
        <f t="shared" si="34"/>
        <v>0</v>
      </c>
      <c r="BF203" s="185">
        <f t="shared" si="35"/>
        <v>0</v>
      </c>
      <c r="BG203" s="185">
        <f t="shared" si="36"/>
        <v>0</v>
      </c>
      <c r="BH203" s="185">
        <f t="shared" si="37"/>
        <v>0</v>
      </c>
      <c r="BI203" s="185">
        <f t="shared" si="38"/>
        <v>0</v>
      </c>
      <c r="BJ203" s="86" t="s">
        <v>76</v>
      </c>
      <c r="BK203" s="185">
        <f t="shared" si="39"/>
        <v>0</v>
      </c>
      <c r="BL203" s="86" t="s">
        <v>180</v>
      </c>
      <c r="BM203" s="184" t="s">
        <v>561</v>
      </c>
    </row>
    <row r="204" spans="1:65" s="160" customFormat="1" ht="22.9" customHeight="1">
      <c r="B204" s="161"/>
      <c r="D204" s="162" t="s">
        <v>67</v>
      </c>
      <c r="E204" s="171" t="s">
        <v>562</v>
      </c>
      <c r="F204" s="171" t="s">
        <v>563</v>
      </c>
      <c r="I204" s="85"/>
      <c r="J204" s="172">
        <f>BK204</f>
        <v>0</v>
      </c>
      <c r="L204" s="161"/>
      <c r="M204" s="165"/>
      <c r="N204" s="166"/>
      <c r="O204" s="166"/>
      <c r="P204" s="167">
        <f>SUM(P205:P206)</f>
        <v>0.29899999999999999</v>
      </c>
      <c r="Q204" s="166"/>
      <c r="R204" s="167">
        <f>SUM(R205:R206)</f>
        <v>3.09E-2</v>
      </c>
      <c r="S204" s="166"/>
      <c r="T204" s="168">
        <f>SUM(T205:T206)</f>
        <v>0</v>
      </c>
      <c r="AR204" s="162" t="s">
        <v>120</v>
      </c>
      <c r="AT204" s="169" t="s">
        <v>67</v>
      </c>
      <c r="AU204" s="169" t="s">
        <v>76</v>
      </c>
      <c r="AY204" s="162" t="s">
        <v>112</v>
      </c>
      <c r="BK204" s="170">
        <f>SUM(BK205:BK206)</f>
        <v>0</v>
      </c>
    </row>
    <row r="205" spans="1:65" s="96" customFormat="1" ht="60">
      <c r="A205" s="93"/>
      <c r="B205" s="94"/>
      <c r="C205" s="173" t="s">
        <v>564</v>
      </c>
      <c r="D205" s="173" t="s">
        <v>115</v>
      </c>
      <c r="E205" s="174" t="s">
        <v>565</v>
      </c>
      <c r="F205" s="175" t="s">
        <v>566</v>
      </c>
      <c r="G205" s="176" t="s">
        <v>387</v>
      </c>
      <c r="H205" s="177">
        <v>1</v>
      </c>
      <c r="I205" s="77"/>
      <c r="J205" s="178">
        <f>ROUND(I205*H205,2)</f>
        <v>0</v>
      </c>
      <c r="K205" s="175" t="s">
        <v>1</v>
      </c>
      <c r="L205" s="94"/>
      <c r="M205" s="180" t="s">
        <v>1</v>
      </c>
      <c r="N205" s="181" t="s">
        <v>33</v>
      </c>
      <c r="O205" s="182">
        <v>0.29899999999999999</v>
      </c>
      <c r="P205" s="182">
        <f>O205*H205</f>
        <v>0.29899999999999999</v>
      </c>
      <c r="Q205" s="182">
        <v>3.09E-2</v>
      </c>
      <c r="R205" s="182">
        <f>Q205*H205</f>
        <v>3.09E-2</v>
      </c>
      <c r="S205" s="182">
        <v>0</v>
      </c>
      <c r="T205" s="183">
        <f>S205*H205</f>
        <v>0</v>
      </c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R205" s="184" t="s">
        <v>180</v>
      </c>
      <c r="AT205" s="184" t="s">
        <v>115</v>
      </c>
      <c r="AU205" s="184" t="s">
        <v>120</v>
      </c>
      <c r="AY205" s="86" t="s">
        <v>112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86" t="s">
        <v>76</v>
      </c>
      <c r="BK205" s="185">
        <f>ROUND(I205*H205,2)</f>
        <v>0</v>
      </c>
      <c r="BL205" s="86" t="s">
        <v>180</v>
      </c>
      <c r="BM205" s="184" t="s">
        <v>567</v>
      </c>
    </row>
    <row r="206" spans="1:65" s="96" customFormat="1" ht="44.25" customHeight="1">
      <c r="A206" s="93"/>
      <c r="B206" s="94"/>
      <c r="C206" s="173" t="s">
        <v>568</v>
      </c>
      <c r="D206" s="173" t="s">
        <v>115</v>
      </c>
      <c r="E206" s="174" t="s">
        <v>569</v>
      </c>
      <c r="F206" s="175" t="s">
        <v>570</v>
      </c>
      <c r="G206" s="176" t="s">
        <v>254</v>
      </c>
      <c r="H206" s="76"/>
      <c r="I206" s="77"/>
      <c r="J206" s="178">
        <f>ROUND(I206*H206,2)</f>
        <v>0</v>
      </c>
      <c r="K206" s="175" t="s">
        <v>358</v>
      </c>
      <c r="L206" s="94"/>
      <c r="M206" s="180" t="s">
        <v>1</v>
      </c>
      <c r="N206" s="181" t="s">
        <v>33</v>
      </c>
      <c r="O206" s="182">
        <v>0</v>
      </c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R206" s="184" t="s">
        <v>180</v>
      </c>
      <c r="AT206" s="184" t="s">
        <v>115</v>
      </c>
      <c r="AU206" s="184" t="s">
        <v>120</v>
      </c>
      <c r="AY206" s="86" t="s">
        <v>112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86" t="s">
        <v>76</v>
      </c>
      <c r="BK206" s="185">
        <f>ROUND(I206*H206,2)</f>
        <v>0</v>
      </c>
      <c r="BL206" s="86" t="s">
        <v>180</v>
      </c>
      <c r="BM206" s="184" t="s">
        <v>571</v>
      </c>
    </row>
    <row r="207" spans="1:65" s="160" customFormat="1" ht="22.9" customHeight="1">
      <c r="B207" s="161"/>
      <c r="D207" s="162" t="s">
        <v>67</v>
      </c>
      <c r="E207" s="171" t="s">
        <v>290</v>
      </c>
      <c r="F207" s="171" t="s">
        <v>291</v>
      </c>
      <c r="I207" s="85"/>
      <c r="J207" s="172">
        <f>BK207</f>
        <v>0</v>
      </c>
      <c r="L207" s="161"/>
      <c r="M207" s="165"/>
      <c r="N207" s="166"/>
      <c r="O207" s="166"/>
      <c r="P207" s="167">
        <f>SUM(P208:P209)</f>
        <v>2.7279999999999998</v>
      </c>
      <c r="Q207" s="166"/>
      <c r="R207" s="167">
        <f>SUM(R208:R209)</f>
        <v>1.5500000000000002E-3</v>
      </c>
      <c r="S207" s="166"/>
      <c r="T207" s="168">
        <f>SUM(T208:T209)</f>
        <v>0</v>
      </c>
      <c r="AR207" s="162" t="s">
        <v>120</v>
      </c>
      <c r="AT207" s="169" t="s">
        <v>67</v>
      </c>
      <c r="AU207" s="169" t="s">
        <v>76</v>
      </c>
      <c r="AY207" s="162" t="s">
        <v>112</v>
      </c>
      <c r="BK207" s="170">
        <f>SUM(BK208:BK209)</f>
        <v>0</v>
      </c>
    </row>
    <row r="208" spans="1:65" s="96" customFormat="1" ht="24">
      <c r="A208" s="93"/>
      <c r="B208" s="94"/>
      <c r="C208" s="173" t="s">
        <v>572</v>
      </c>
      <c r="D208" s="173" t="s">
        <v>115</v>
      </c>
      <c r="E208" s="174" t="s">
        <v>573</v>
      </c>
      <c r="F208" s="175" t="s">
        <v>574</v>
      </c>
      <c r="G208" s="176" t="s">
        <v>191</v>
      </c>
      <c r="H208" s="177">
        <v>31</v>
      </c>
      <c r="I208" s="77"/>
      <c r="J208" s="178">
        <f>ROUND(I208*H208,2)</f>
        <v>0</v>
      </c>
      <c r="K208" s="175" t="s">
        <v>358</v>
      </c>
      <c r="L208" s="94"/>
      <c r="M208" s="180" t="s">
        <v>1</v>
      </c>
      <c r="N208" s="181" t="s">
        <v>33</v>
      </c>
      <c r="O208" s="182">
        <v>2.8000000000000001E-2</v>
      </c>
      <c r="P208" s="182">
        <f>O208*H208</f>
        <v>0.86799999999999999</v>
      </c>
      <c r="Q208" s="182">
        <v>2.0000000000000002E-5</v>
      </c>
      <c r="R208" s="182">
        <f>Q208*H208</f>
        <v>6.2E-4</v>
      </c>
      <c r="S208" s="182">
        <v>0</v>
      </c>
      <c r="T208" s="183">
        <f>S208*H208</f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R208" s="184" t="s">
        <v>180</v>
      </c>
      <c r="AT208" s="184" t="s">
        <v>115</v>
      </c>
      <c r="AU208" s="184" t="s">
        <v>120</v>
      </c>
      <c r="AY208" s="86" t="s">
        <v>112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86" t="s">
        <v>76</v>
      </c>
      <c r="BK208" s="185">
        <f>ROUND(I208*H208,2)</f>
        <v>0</v>
      </c>
      <c r="BL208" s="86" t="s">
        <v>180</v>
      </c>
      <c r="BM208" s="184" t="s">
        <v>575</v>
      </c>
    </row>
    <row r="209" spans="1:65" s="96" customFormat="1" ht="33" customHeight="1">
      <c r="A209" s="93"/>
      <c r="B209" s="94"/>
      <c r="C209" s="173" t="s">
        <v>576</v>
      </c>
      <c r="D209" s="173" t="s">
        <v>115</v>
      </c>
      <c r="E209" s="174" t="s">
        <v>577</v>
      </c>
      <c r="F209" s="175" t="s">
        <v>578</v>
      </c>
      <c r="G209" s="176" t="s">
        <v>191</v>
      </c>
      <c r="H209" s="177">
        <v>31</v>
      </c>
      <c r="I209" s="77"/>
      <c r="J209" s="178">
        <f>ROUND(I209*H209,2)</f>
        <v>0</v>
      </c>
      <c r="K209" s="175" t="s">
        <v>358</v>
      </c>
      <c r="L209" s="94"/>
      <c r="M209" s="180" t="s">
        <v>1</v>
      </c>
      <c r="N209" s="181" t="s">
        <v>33</v>
      </c>
      <c r="O209" s="182">
        <v>0.06</v>
      </c>
      <c r="P209" s="182">
        <f>O209*H209</f>
        <v>1.8599999999999999</v>
      </c>
      <c r="Q209" s="182">
        <v>3.0000000000000001E-5</v>
      </c>
      <c r="R209" s="182">
        <f>Q209*H209</f>
        <v>9.3000000000000005E-4</v>
      </c>
      <c r="S209" s="182">
        <v>0</v>
      </c>
      <c r="T209" s="183">
        <f>S209*H209</f>
        <v>0</v>
      </c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R209" s="184" t="s">
        <v>180</v>
      </c>
      <c r="AT209" s="184" t="s">
        <v>115</v>
      </c>
      <c r="AU209" s="184" t="s">
        <v>120</v>
      </c>
      <c r="AY209" s="86" t="s">
        <v>112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86" t="s">
        <v>76</v>
      </c>
      <c r="BK209" s="185">
        <f>ROUND(I209*H209,2)</f>
        <v>0</v>
      </c>
      <c r="BL209" s="86" t="s">
        <v>180</v>
      </c>
      <c r="BM209" s="184" t="s">
        <v>579</v>
      </c>
    </row>
    <row r="210" spans="1:65" s="160" customFormat="1" ht="25.9" customHeight="1">
      <c r="B210" s="161"/>
      <c r="D210" s="162" t="s">
        <v>67</v>
      </c>
      <c r="E210" s="163" t="s">
        <v>580</v>
      </c>
      <c r="F210" s="163" t="s">
        <v>581</v>
      </c>
      <c r="I210" s="85"/>
      <c r="J210" s="164">
        <f>BK210</f>
        <v>0</v>
      </c>
      <c r="L210" s="161"/>
      <c r="M210" s="165"/>
      <c r="N210" s="166"/>
      <c r="O210" s="166"/>
      <c r="P210" s="167">
        <f>SUM(P211:P212)</f>
        <v>120</v>
      </c>
      <c r="Q210" s="166"/>
      <c r="R210" s="167">
        <f>SUM(R211:R212)</f>
        <v>0</v>
      </c>
      <c r="S210" s="166"/>
      <c r="T210" s="168">
        <f>SUM(T211:T212)</f>
        <v>0</v>
      </c>
      <c r="AR210" s="162" t="s">
        <v>119</v>
      </c>
      <c r="AT210" s="169" t="s">
        <v>67</v>
      </c>
      <c r="AU210" s="169" t="s">
        <v>68</v>
      </c>
      <c r="AY210" s="162" t="s">
        <v>112</v>
      </c>
      <c r="BK210" s="170">
        <f>SUM(BK211:BK212)</f>
        <v>0</v>
      </c>
    </row>
    <row r="211" spans="1:65" s="96" customFormat="1" ht="36">
      <c r="A211" s="93"/>
      <c r="B211" s="94"/>
      <c r="C211" s="173" t="s">
        <v>582</v>
      </c>
      <c r="D211" s="173" t="s">
        <v>115</v>
      </c>
      <c r="E211" s="174" t="s">
        <v>583</v>
      </c>
      <c r="F211" s="175" t="s">
        <v>584</v>
      </c>
      <c r="G211" s="176" t="s">
        <v>178</v>
      </c>
      <c r="H211" s="177">
        <v>120</v>
      </c>
      <c r="I211" s="77"/>
      <c r="J211" s="178">
        <f>ROUND(I211*H211,2)</f>
        <v>0</v>
      </c>
      <c r="K211" s="175" t="s">
        <v>358</v>
      </c>
      <c r="L211" s="94"/>
      <c r="M211" s="180" t="s">
        <v>1</v>
      </c>
      <c r="N211" s="181" t="s">
        <v>33</v>
      </c>
      <c r="O211" s="182">
        <v>1</v>
      </c>
      <c r="P211" s="182">
        <f>O211*H211</f>
        <v>120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R211" s="184" t="s">
        <v>585</v>
      </c>
      <c r="AT211" s="184" t="s">
        <v>115</v>
      </c>
      <c r="AU211" s="184" t="s">
        <v>76</v>
      </c>
      <c r="AY211" s="86" t="s">
        <v>112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86" t="s">
        <v>76</v>
      </c>
      <c r="BK211" s="185">
        <f>ROUND(I211*H211,2)</f>
        <v>0</v>
      </c>
      <c r="BL211" s="86" t="s">
        <v>585</v>
      </c>
      <c r="BM211" s="184" t="s">
        <v>586</v>
      </c>
    </row>
    <row r="212" spans="1:65" s="96" customFormat="1" ht="19.5">
      <c r="A212" s="93"/>
      <c r="B212" s="94"/>
      <c r="C212" s="93"/>
      <c r="D212" s="200" t="s">
        <v>426</v>
      </c>
      <c r="E212" s="93"/>
      <c r="F212" s="201" t="s">
        <v>587</v>
      </c>
      <c r="G212" s="93"/>
      <c r="H212" s="93"/>
      <c r="I212" s="84"/>
      <c r="J212" s="93"/>
      <c r="K212" s="93"/>
      <c r="L212" s="94"/>
      <c r="M212" s="202"/>
      <c r="N212" s="203"/>
      <c r="O212" s="204"/>
      <c r="P212" s="204"/>
      <c r="Q212" s="204"/>
      <c r="R212" s="204"/>
      <c r="S212" s="204"/>
      <c r="T212" s="205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T212" s="86" t="s">
        <v>426</v>
      </c>
      <c r="AU212" s="86" t="s">
        <v>76</v>
      </c>
    </row>
    <row r="213" spans="1:65" s="160" customFormat="1" ht="25.9" customHeight="1">
      <c r="B213" s="161"/>
      <c r="D213" s="162" t="s">
        <v>67</v>
      </c>
      <c r="E213" s="163" t="s">
        <v>318</v>
      </c>
      <c r="F213" s="163" t="s">
        <v>319</v>
      </c>
      <c r="I213" s="85"/>
      <c r="J213" s="164">
        <f>BK213</f>
        <v>0</v>
      </c>
      <c r="L213" s="161"/>
      <c r="M213" s="165"/>
      <c r="N213" s="166"/>
      <c r="O213" s="166"/>
      <c r="P213" s="167">
        <f>P214+P216+P219</f>
        <v>0</v>
      </c>
      <c r="Q213" s="166"/>
      <c r="R213" s="167">
        <f>R214+R216+R219</f>
        <v>0</v>
      </c>
      <c r="S213" s="166"/>
      <c r="T213" s="168">
        <f>T214+T216+T219</f>
        <v>0</v>
      </c>
      <c r="AR213" s="162" t="s">
        <v>135</v>
      </c>
      <c r="AT213" s="169" t="s">
        <v>67</v>
      </c>
      <c r="AU213" s="169" t="s">
        <v>68</v>
      </c>
      <c r="AY213" s="162" t="s">
        <v>112</v>
      </c>
      <c r="BK213" s="170">
        <f>BK214+BK216+BK219</f>
        <v>0</v>
      </c>
    </row>
    <row r="214" spans="1:65" s="160" customFormat="1" ht="22.9" customHeight="1">
      <c r="B214" s="161"/>
      <c r="D214" s="162" t="s">
        <v>67</v>
      </c>
      <c r="E214" s="171" t="s">
        <v>588</v>
      </c>
      <c r="F214" s="171" t="s">
        <v>589</v>
      </c>
      <c r="I214" s="85"/>
      <c r="J214" s="172">
        <f>BK214</f>
        <v>0</v>
      </c>
      <c r="L214" s="161"/>
      <c r="M214" s="165"/>
      <c r="N214" s="166"/>
      <c r="O214" s="166"/>
      <c r="P214" s="167">
        <f>P215</f>
        <v>0</v>
      </c>
      <c r="Q214" s="166"/>
      <c r="R214" s="167">
        <f>R215</f>
        <v>0</v>
      </c>
      <c r="S214" s="166"/>
      <c r="T214" s="168">
        <f>T215</f>
        <v>0</v>
      </c>
      <c r="AR214" s="162" t="s">
        <v>135</v>
      </c>
      <c r="AT214" s="169" t="s">
        <v>67</v>
      </c>
      <c r="AU214" s="169" t="s">
        <v>76</v>
      </c>
      <c r="AY214" s="162" t="s">
        <v>112</v>
      </c>
      <c r="BK214" s="170">
        <f>BK215</f>
        <v>0</v>
      </c>
    </row>
    <row r="215" spans="1:65" s="96" customFormat="1" ht="16.5" customHeight="1">
      <c r="A215" s="93"/>
      <c r="B215" s="94"/>
      <c r="C215" s="173" t="s">
        <v>590</v>
      </c>
      <c r="D215" s="173" t="s">
        <v>115</v>
      </c>
      <c r="E215" s="174" t="s">
        <v>591</v>
      </c>
      <c r="F215" s="175" t="s">
        <v>592</v>
      </c>
      <c r="G215" s="176" t="s">
        <v>387</v>
      </c>
      <c r="H215" s="177">
        <v>1</v>
      </c>
      <c r="I215" s="77"/>
      <c r="J215" s="178">
        <f>ROUND(I215*H215,2)</f>
        <v>0</v>
      </c>
      <c r="K215" s="175" t="s">
        <v>358</v>
      </c>
      <c r="L215" s="94"/>
      <c r="M215" s="180" t="s">
        <v>1</v>
      </c>
      <c r="N215" s="181" t="s">
        <v>33</v>
      </c>
      <c r="O215" s="182">
        <v>0</v>
      </c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R215" s="184" t="s">
        <v>323</v>
      </c>
      <c r="AT215" s="184" t="s">
        <v>115</v>
      </c>
      <c r="AU215" s="184" t="s">
        <v>120</v>
      </c>
      <c r="AY215" s="86" t="s">
        <v>112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86" t="s">
        <v>76</v>
      </c>
      <c r="BK215" s="185">
        <f>ROUND(I215*H215,2)</f>
        <v>0</v>
      </c>
      <c r="BL215" s="86" t="s">
        <v>323</v>
      </c>
      <c r="BM215" s="184" t="s">
        <v>593</v>
      </c>
    </row>
    <row r="216" spans="1:65" s="160" customFormat="1" ht="22.9" customHeight="1">
      <c r="B216" s="161"/>
      <c r="D216" s="162" t="s">
        <v>67</v>
      </c>
      <c r="E216" s="171" t="s">
        <v>594</v>
      </c>
      <c r="F216" s="171" t="s">
        <v>595</v>
      </c>
      <c r="I216" s="85"/>
      <c r="J216" s="172">
        <f>BK216</f>
        <v>0</v>
      </c>
      <c r="L216" s="161"/>
      <c r="M216" s="165"/>
      <c r="N216" s="166"/>
      <c r="O216" s="166"/>
      <c r="P216" s="167">
        <f>SUM(P217:P218)</f>
        <v>0</v>
      </c>
      <c r="Q216" s="166"/>
      <c r="R216" s="167">
        <f>SUM(R217:R218)</f>
        <v>0</v>
      </c>
      <c r="S216" s="166"/>
      <c r="T216" s="168">
        <f>SUM(T217:T218)</f>
        <v>0</v>
      </c>
      <c r="AR216" s="162" t="s">
        <v>135</v>
      </c>
      <c r="AT216" s="169" t="s">
        <v>67</v>
      </c>
      <c r="AU216" s="169" t="s">
        <v>76</v>
      </c>
      <c r="AY216" s="162" t="s">
        <v>112</v>
      </c>
      <c r="BK216" s="170">
        <f>SUM(BK217:BK218)</f>
        <v>0</v>
      </c>
    </row>
    <row r="217" spans="1:65" s="96" customFormat="1" ht="24">
      <c r="A217" s="93"/>
      <c r="B217" s="94"/>
      <c r="C217" s="173" t="s">
        <v>596</v>
      </c>
      <c r="D217" s="173" t="s">
        <v>115</v>
      </c>
      <c r="E217" s="174" t="s">
        <v>597</v>
      </c>
      <c r="F217" s="175" t="s">
        <v>598</v>
      </c>
      <c r="G217" s="176" t="s">
        <v>387</v>
      </c>
      <c r="H217" s="177">
        <v>1</v>
      </c>
      <c r="I217" s="77"/>
      <c r="J217" s="178">
        <f>ROUND(I217*H217,2)</f>
        <v>0</v>
      </c>
      <c r="K217" s="175" t="s">
        <v>1</v>
      </c>
      <c r="L217" s="94"/>
      <c r="M217" s="180" t="s">
        <v>1</v>
      </c>
      <c r="N217" s="181" t="s">
        <v>33</v>
      </c>
      <c r="O217" s="182">
        <v>0</v>
      </c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R217" s="184" t="s">
        <v>323</v>
      </c>
      <c r="AT217" s="184" t="s">
        <v>115</v>
      </c>
      <c r="AU217" s="184" t="s">
        <v>120</v>
      </c>
      <c r="AY217" s="86" t="s">
        <v>112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86" t="s">
        <v>76</v>
      </c>
      <c r="BK217" s="185">
        <f>ROUND(I217*H217,2)</f>
        <v>0</v>
      </c>
      <c r="BL217" s="86" t="s">
        <v>323</v>
      </c>
      <c r="BM217" s="184" t="s">
        <v>599</v>
      </c>
    </row>
    <row r="218" spans="1:65" s="96" customFormat="1" ht="16.5" customHeight="1">
      <c r="A218" s="93"/>
      <c r="B218" s="94"/>
      <c r="C218" s="173" t="s">
        <v>600</v>
      </c>
      <c r="D218" s="173" t="s">
        <v>115</v>
      </c>
      <c r="E218" s="174" t="s">
        <v>601</v>
      </c>
      <c r="F218" s="175" t="s">
        <v>602</v>
      </c>
      <c r="G218" s="176" t="s">
        <v>387</v>
      </c>
      <c r="H218" s="177">
        <v>1</v>
      </c>
      <c r="I218" s="77"/>
      <c r="J218" s="178">
        <f>ROUND(I218*H218,2)</f>
        <v>0</v>
      </c>
      <c r="K218" s="175" t="s">
        <v>1</v>
      </c>
      <c r="L218" s="94"/>
      <c r="M218" s="180" t="s">
        <v>1</v>
      </c>
      <c r="N218" s="181" t="s">
        <v>33</v>
      </c>
      <c r="O218" s="182">
        <v>0</v>
      </c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R218" s="184" t="s">
        <v>323</v>
      </c>
      <c r="AT218" s="184" t="s">
        <v>115</v>
      </c>
      <c r="AU218" s="184" t="s">
        <v>120</v>
      </c>
      <c r="AY218" s="86" t="s">
        <v>112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86" t="s">
        <v>76</v>
      </c>
      <c r="BK218" s="185">
        <f>ROUND(I218*H218,2)</f>
        <v>0</v>
      </c>
      <c r="BL218" s="86" t="s">
        <v>323</v>
      </c>
      <c r="BM218" s="184" t="s">
        <v>603</v>
      </c>
    </row>
    <row r="219" spans="1:65" s="160" customFormat="1" ht="22.9" customHeight="1">
      <c r="B219" s="161"/>
      <c r="D219" s="162" t="s">
        <v>67</v>
      </c>
      <c r="E219" s="171" t="s">
        <v>604</v>
      </c>
      <c r="F219" s="171" t="s">
        <v>605</v>
      </c>
      <c r="I219" s="85"/>
      <c r="J219" s="172">
        <f>BK219</f>
        <v>0</v>
      </c>
      <c r="L219" s="161"/>
      <c r="M219" s="165"/>
      <c r="N219" s="166"/>
      <c r="O219" s="166"/>
      <c r="P219" s="167">
        <f>P220</f>
        <v>0</v>
      </c>
      <c r="Q219" s="166"/>
      <c r="R219" s="167">
        <f>R220</f>
        <v>0</v>
      </c>
      <c r="S219" s="166"/>
      <c r="T219" s="168">
        <f>T220</f>
        <v>0</v>
      </c>
      <c r="AR219" s="162" t="s">
        <v>135</v>
      </c>
      <c r="AT219" s="169" t="s">
        <v>67</v>
      </c>
      <c r="AU219" s="169" t="s">
        <v>76</v>
      </c>
      <c r="AY219" s="162" t="s">
        <v>112</v>
      </c>
      <c r="BK219" s="170">
        <f>BK220</f>
        <v>0</v>
      </c>
    </row>
    <row r="220" spans="1:65" s="96" customFormat="1" ht="24">
      <c r="A220" s="93"/>
      <c r="B220" s="94"/>
      <c r="C220" s="173" t="s">
        <v>606</v>
      </c>
      <c r="D220" s="173" t="s">
        <v>115</v>
      </c>
      <c r="E220" s="174" t="s">
        <v>607</v>
      </c>
      <c r="F220" s="175" t="s">
        <v>608</v>
      </c>
      <c r="G220" s="176" t="s">
        <v>387</v>
      </c>
      <c r="H220" s="177">
        <v>1</v>
      </c>
      <c r="I220" s="77"/>
      <c r="J220" s="178">
        <f>ROUND(I220*H220,2)</f>
        <v>0</v>
      </c>
      <c r="K220" s="175" t="s">
        <v>1</v>
      </c>
      <c r="L220" s="94"/>
      <c r="M220" s="196" t="s">
        <v>1</v>
      </c>
      <c r="N220" s="197" t="s">
        <v>33</v>
      </c>
      <c r="O220" s="198">
        <v>0</v>
      </c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R220" s="184" t="s">
        <v>323</v>
      </c>
      <c r="AT220" s="184" t="s">
        <v>115</v>
      </c>
      <c r="AU220" s="184" t="s">
        <v>120</v>
      </c>
      <c r="AY220" s="86" t="s">
        <v>112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86" t="s">
        <v>76</v>
      </c>
      <c r="BK220" s="185">
        <f>ROUND(I220*H220,2)</f>
        <v>0</v>
      </c>
      <c r="BL220" s="86" t="s">
        <v>323</v>
      </c>
      <c r="BM220" s="184" t="s">
        <v>609</v>
      </c>
    </row>
    <row r="221" spans="1:65" s="96" customFormat="1" ht="6.95" customHeight="1">
      <c r="A221" s="93"/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94"/>
      <c r="M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</sheetData>
  <sheetProtection algorithmName="SHA-512" hashValue="RVJYkFB6gUcjYzS3AH7ysZN4WhDSilZXpK5aAcKLmxRJ+AtM6wmlLOHeCcJbdVtFJolIE0BK0hGrJHE0/Zop4g==" saltValue="nGcye+RzVokb1CW3xYRfag==" spinCount="100000" sheet="1" objects="1" scenarios="1"/>
  <autoFilter ref="C132:K22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01 - Stavební úpravy</vt:lpstr>
      <vt:lpstr>D.1.4. - Vytápění, plynovod</vt:lpstr>
      <vt:lpstr>'D.1.4. - Vytápění, plynovod'!Názvy_tisku</vt:lpstr>
      <vt:lpstr>'Rekapitulace stavby'!Názvy_tisku</vt:lpstr>
      <vt:lpstr>'SO 01 - Stavební úpravy'!Názvy_tisku</vt:lpstr>
      <vt:lpstr>'D.1.4. - Vytápění, plynovod'!Oblast_tisku</vt:lpstr>
      <vt:lpstr>'Rekapitulace stavby'!Oblast_tisku</vt:lpstr>
      <vt:lpstr>'SO 01 - Stavební úpravy'!Oblast_tisku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Vávra</dc:creator>
  <cp:lastModifiedBy>Pavlína Tůmová</cp:lastModifiedBy>
  <cp:lastPrinted>2021-09-09T08:26:25Z</cp:lastPrinted>
  <dcterms:created xsi:type="dcterms:W3CDTF">2021-09-09T08:19:16Z</dcterms:created>
  <dcterms:modified xsi:type="dcterms:W3CDTF">2021-09-21T09:13:30Z</dcterms:modified>
</cp:coreProperties>
</file>