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1"/>
  </bookViews>
  <sheets>
    <sheet name="Rekapitulace stavby" sheetId="1" r:id="rId1"/>
    <sheet name="N02-1 - Benešov účelov..." sheetId="2" r:id="rId2"/>
  </sheets>
  <definedNames>
    <definedName name="_xlnm._FilterDatabase" localSheetId="1" hidden="1">'N02-1 - Benešov účelov...'!$C$125:$K$277</definedName>
    <definedName name="_xlnm.Print_Area" localSheetId="1">'N02-1 - Benešov účelov...'!$C$4:$J$76,'N02-1 - Benešov účelov...'!$C$113:$J$277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'N02-1 - Benešov účelov...'!$125:$125</definedName>
  </definedNames>
  <calcPr calcId="191029"/>
  <extLst/>
</workbook>
</file>

<file path=xl/sharedStrings.xml><?xml version="1.0" encoding="utf-8"?>
<sst xmlns="http://schemas.openxmlformats.org/spreadsheetml/2006/main" count="1875" uniqueCount="441">
  <si>
    <t>Export Komplet</t>
  </si>
  <si>
    <t/>
  </si>
  <si>
    <t>2.0</t>
  </si>
  <si>
    <t>ZAMOK</t>
  </si>
  <si>
    <t>False</t>
  </si>
  <si>
    <t>{d3dbbdb5-8d88-4c72-bced-49e90f15bebd}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</si>
  <si>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</si>
  <si>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</si>
  <si>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</si>
  <si>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</si>
  <si>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</si>
  <si>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</si>
  <si>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</si>
  <si>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</si>
  <si>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</si>
  <si>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</si>
  <si>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Benešov - obnova povrchu místních komunikací a chodníků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</si>
  <si>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</si>
  <si>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</si>
  <si>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</si>
  <si>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</si>
  <si>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</si>
  <si>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</si>
  <si>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</si>
  <si>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</si>
  <si>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</si>
  <si>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</si>
  <si>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</si>
  <si>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</si>
  <si>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</si>
  <si>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</si>
  <si>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</si>
  <si>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</si>
  <si>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</si>
  <si>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</si>
  <si>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</si>
  <si>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</si>
  <si>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</si>
  <si>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</si>
  <si>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</si>
  <si>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</si>
  <si>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</si>
  <si>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</si>
  <si>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</si>
  <si>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</si>
  <si>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</si>
  <si>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</si>
  <si>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</si>
  <si>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</si>
  <si>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</si>
  <si>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</si>
  <si>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</si>
  <si>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</si>
  <si>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</si>
  <si>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</si>
  <si>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</si>
  <si>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</si>
  <si>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</si>
  <si>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</si>
  <si>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</si>
  <si>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</si>
  <si>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</si>
  <si>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</si>
  <si>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</si>
  <si>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</si>
  <si>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</si>
  <si>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</si>
  <si>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</si>
  <si>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</si>
  <si>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</si>
  <si>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</si>
  <si>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</si>
  <si>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</si>
  <si>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</si>
  <si>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</si>
  <si>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</si>
  <si>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Benešov účelová komunikace od ul. Pražská  za Bioskou k MŠ, ZŠ Dukelská a k ul. Mendelova</t>
  </si>
  <si>
    <t>STA</t>
  </si>
  <si>
    <t>1</t>
  </si>
  <si>
    <t>{e8198cf6-803f-41a1-8220-94cadde42a00}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</si>
  <si>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</si>
  <si>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</si>
  <si>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</si>
  <si>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</si>
  <si>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</si>
  <si>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</si>
  <si>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</si>
  <si>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</si>
  <si>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</si>
  <si>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</si>
  <si>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</si>
  <si>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</si>
  <si>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</si>
  <si>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</si>
  <si>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</si>
  <si>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</si>
  <si>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</si>
  <si>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</si>
  <si>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</si>
  <si>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</si>
  <si>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</si>
  <si>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</si>
  <si>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</si>
  <si>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</si>
  <si>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</si>
  <si>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</si>
  <si>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</si>
  <si>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</si>
  <si>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</si>
  <si>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</si>
  <si>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</si>
  <si>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</si>
  <si>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</si>
  <si>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</si>
  <si>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</si>
  <si>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</si>
  <si>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</si>
  <si>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</si>
  <si>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</si>
  <si>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</si>
  <si>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-1055440103</t>
  </si>
  <si>
    <t>VV</t>
  </si>
  <si>
    <t>"pročištění krajnice  stan 53-87 P" (87-53)*1,5</t>
  </si>
  <si>
    <t>49</t>
  </si>
  <si>
    <t>113107153</t>
  </si>
  <si>
    <t>Odstranění podkladu z kameniva těženého tl 300 mm strojně pl přes 50 do 200 m2</t>
  </si>
  <si>
    <t>106886264</t>
  </si>
  <si>
    <t>"parkoviště před MŠ" 97 + 50</t>
  </si>
  <si>
    <t>3</t>
  </si>
  <si>
    <t>113107313</t>
  </si>
  <si>
    <t>Odstranění podkladu z kameniva těženého tl 300 mm strojně pl do 50 m2</t>
  </si>
  <si>
    <t>2057592183</t>
  </si>
  <si>
    <t>"Výsprava nestabilních podkladů 10%" 1399*0,1</t>
  </si>
  <si>
    <t>113107142</t>
  </si>
  <si>
    <t>Odstranění podkladu živičného tl 100 mm ručně</t>
  </si>
  <si>
    <t>1698236066</t>
  </si>
  <si>
    <t xml:space="preserve">" napojení na stávající povrchy" </t>
  </si>
  <si>
    <t>"stan. 0 " 5,5*1</t>
  </si>
  <si>
    <t>"stan 164 KU" 16,5*1,5</t>
  </si>
  <si>
    <t>"stan 46  odoč. P " (53,5-46)*1,5</t>
  </si>
  <si>
    <t>"stan 6,5-20 L+P podél zdi" (20-6,5)*0,5*2</t>
  </si>
  <si>
    <t>"stan 53-105 L podél plotu bazénu" (105-53)*0,5</t>
  </si>
  <si>
    <t>"stan 50-78 P podél zdi" (78-50)*0,5</t>
  </si>
  <si>
    <t>"parkoviště před MŠ" 10*0,5</t>
  </si>
  <si>
    <t>Součet</t>
  </si>
  <si>
    <t>50</t>
  </si>
  <si>
    <t>113107344</t>
  </si>
  <si>
    <t>Odstranění podkladu živičného tl 200 mm strojně pl do 50 m2</t>
  </si>
  <si>
    <t>-238017725</t>
  </si>
  <si>
    <t>"parkoviště před MŠ" 50-10*0,5</t>
  </si>
  <si>
    <t>7</t>
  </si>
  <si>
    <t>113154234</t>
  </si>
  <si>
    <t>Frézování živičného krytu tl 100 mm pruh š 2 m pl do 1000 m2 bez překážek v trase</t>
  </si>
  <si>
    <t>1559994135</t>
  </si>
  <si>
    <t>8</t>
  </si>
  <si>
    <t>113202111</t>
  </si>
  <si>
    <t>Vytrhání obrub krajníků obrubníků stojatých</t>
  </si>
  <si>
    <t>m</t>
  </si>
  <si>
    <t>577431239</t>
  </si>
  <si>
    <t>"strana L"114,5</t>
  </si>
  <si>
    <t>"stana P"158+10,5</t>
  </si>
  <si>
    <t>"odbočka L" 78</t>
  </si>
  <si>
    <t>"odbočka P"50+6</t>
  </si>
  <si>
    <t>"komunikace mezi ZŠ a MŠ" 48+52</t>
  </si>
  <si>
    <t>"parkoviště před MŠ" 17</t>
  </si>
  <si>
    <t>9</t>
  </si>
  <si>
    <t>120901121</t>
  </si>
  <si>
    <t>Bourání zdiva z betonu prostého neprokládaného v odkopávkách nebo prokopávkách ručně</t>
  </si>
  <si>
    <t>m3</t>
  </si>
  <si>
    <t>1375825091</t>
  </si>
  <si>
    <t xml:space="preserve">"bourání beton lože obrub 75%" (522,4)*0,3*0,2*0,75   </t>
  </si>
  <si>
    <t>"odbourání části zídky u parkoviště před MŠ" 5,7*0,6*0,1</t>
  </si>
  <si>
    <t>10</t>
  </si>
  <si>
    <t>120901123</t>
  </si>
  <si>
    <t>Bourání zdiva z ŽB nebo předpjatého betonu v odkopávkách nebo prokopávkách ručně</t>
  </si>
  <si>
    <t>-259348772</t>
  </si>
  <si>
    <t>"základ před školkou stan. 152-158" (158-152+2)*0,4*0,7</t>
  </si>
  <si>
    <t>11</t>
  </si>
  <si>
    <t>131212501</t>
  </si>
  <si>
    <t>Hloubení jamek pro sloupky, zábradlí, značky objem do 0,5 m3 v soudržných horninách třídy těžitelnosti I skupiny 3 ručně</t>
  </si>
  <si>
    <t>-1785279084</t>
  </si>
  <si>
    <t>"chodník u laviček - 3ks" 3*3*2*0,4</t>
  </si>
  <si>
    <t>12</t>
  </si>
  <si>
    <t>162751113</t>
  </si>
  <si>
    <t>Vodorovné přemístění přes 5 000 do 6000 m výkopku/sypaniny z horniny třídy těžitelnosti I skupiny 1 až 3</t>
  </si>
  <si>
    <t>1536665955</t>
  </si>
  <si>
    <t>2,24</t>
  </si>
  <si>
    <t>7,2</t>
  </si>
  <si>
    <t>13</t>
  </si>
  <si>
    <t>171251201</t>
  </si>
  <si>
    <t>Uložení sypaniny na skládky nebo meziskládky</t>
  </si>
  <si>
    <t>2040016425</t>
  </si>
  <si>
    <t>14</t>
  </si>
  <si>
    <t>171201221</t>
  </si>
  <si>
    <t>Poplatek za uložení na skládce (skládkovné) zeminy a kamení kód odpadu 17 05 04</t>
  </si>
  <si>
    <t>t</t>
  </si>
  <si>
    <t>-1389096428</t>
  </si>
  <si>
    <t>2,24*2,5+7,2*2</t>
  </si>
  <si>
    <t>181152302</t>
  </si>
  <si>
    <t>Úprava pláně pro silnice a dálnice v zářezech se zhutněním</t>
  </si>
  <si>
    <t>-284499503</t>
  </si>
  <si>
    <t>16</t>
  </si>
  <si>
    <t>181111111</t>
  </si>
  <si>
    <t>Plošná úprava terénu do 500 m2 zemina skupiny 1 až 4 nerovnosti přes 50 do 100 mm v rovinně a svahu do 1:5</t>
  </si>
  <si>
    <t>-458561979</t>
  </si>
  <si>
    <t>"úprava pásu za obrubou š. 1,5m" (517-50-6)*1,5</t>
  </si>
  <si>
    <t>17</t>
  </si>
  <si>
    <t>M</t>
  </si>
  <si>
    <t>10364100</t>
  </si>
  <si>
    <t>zemina pro terénní úpravy - tříděná</t>
  </si>
  <si>
    <t>272615012</t>
  </si>
  <si>
    <t>Svislé a kompletní konstrukce</t>
  </si>
  <si>
    <t>66</t>
  </si>
  <si>
    <t>345351005</t>
  </si>
  <si>
    <t>Zřízení bednění plnostěnných zídek atikových, parapetních, zábradelních</t>
  </si>
  <si>
    <t>-471051780</t>
  </si>
  <si>
    <t>"sanace zídky u MŠ - ouboustranné bednění" 5,7*0,25*2</t>
  </si>
  <si>
    <t>5</t>
  </si>
  <si>
    <t>Komunikace pozemní</t>
  </si>
  <si>
    <t>52</t>
  </si>
  <si>
    <t>564750111</t>
  </si>
  <si>
    <t>Podklad z kameniva hrubého drceného vel. 16-32 mm tl 150 mm</t>
  </si>
  <si>
    <t>756562209</t>
  </si>
  <si>
    <t>51</t>
  </si>
  <si>
    <t>564831111</t>
  </si>
  <si>
    <t>Podklad ze štěrkodrtě ŠD tl 100 mm</t>
  </si>
  <si>
    <t>1875851462</t>
  </si>
  <si>
    <t>"parkoviště před MŠ"  147</t>
  </si>
  <si>
    <t>18</t>
  </si>
  <si>
    <t>566301111</t>
  </si>
  <si>
    <t>Úprava krytu z kameniva drceného pro nový kryt s doplněním kameniva drceného do 0,06 m3/m2</t>
  </si>
  <si>
    <t>-1265908533</t>
  </si>
  <si>
    <t>"úsek za kř. nad MŠ+odbočka" 995,3*1,1</t>
  </si>
  <si>
    <t>19</t>
  </si>
  <si>
    <t>566901173</t>
  </si>
  <si>
    <t>Vyspravení podkladu po překopech ing sítí plochy do 15 m2 směsí stmelenou cementem SC 20/25 tl 200mm</t>
  </si>
  <si>
    <t>-1423627695</t>
  </si>
  <si>
    <t>"stan. 65 vyrovnání okolo energokanálu" 4*2*2</t>
  </si>
  <si>
    <t>"úprava chodníku v ul. Dukelská" 2*4</t>
  </si>
  <si>
    <t>566901243</t>
  </si>
  <si>
    <t>Vyspravení podkladu po překopech ing sítí plochy přes 15 m2 kamenivem hrubým drceným tl. 200 mm</t>
  </si>
  <si>
    <t>1475700566</t>
  </si>
  <si>
    <t>22</t>
  </si>
  <si>
    <t>565135121</t>
  </si>
  <si>
    <t>Asfaltový beton vrstva podkladní ACP 16 (obalované kamenivo OKS) tl 50 mm š přes 3 m</t>
  </si>
  <si>
    <t>416765049</t>
  </si>
  <si>
    <t>23</t>
  </si>
  <si>
    <t>573231109</t>
  </si>
  <si>
    <t>Postřik živičný spojovací ze silniční emulze v množství 0,60 kg/m2</t>
  </si>
  <si>
    <t>-1980918353</t>
  </si>
  <si>
    <t>24</t>
  </si>
  <si>
    <t>577144121</t>
  </si>
  <si>
    <t>Asfaltový beton vrstva obrusná ACO 11 (ABS) tř. I tl 50 mm š přes 3 m z nemodifikovaného asfaltu</t>
  </si>
  <si>
    <t>-1921409736</t>
  </si>
  <si>
    <t>25</t>
  </si>
  <si>
    <t>596211230</t>
  </si>
  <si>
    <t>Kladení zámkové dlažby komunikací pro pěší ručně tl 80 mm skupiny C pl do 50 m2</t>
  </si>
  <si>
    <t>1815901078</t>
  </si>
  <si>
    <t>"úprava okolo laviček 3 ks" 3*1,5*2</t>
  </si>
  <si>
    <t>"úprava vchodu do bazénu" 3*1</t>
  </si>
  <si>
    <t>26</t>
  </si>
  <si>
    <t>59245275</t>
  </si>
  <si>
    <t>dlažba zámková vlnová 225x112x80mm barevná</t>
  </si>
  <si>
    <t>603187325</t>
  </si>
  <si>
    <t>"úprava okolo laviček 3 ks 100%" 3*1,5*2*1,03</t>
  </si>
  <si>
    <t>"úprava vchodu do bazénu 50%" 3*1*0,5</t>
  </si>
  <si>
    <t>"úprava chodníku v ul. Dukelská 20% " 2*1,5*1,7*0,2</t>
  </si>
  <si>
    <t>53</t>
  </si>
  <si>
    <t>596212211</t>
  </si>
  <si>
    <t>Kladení zámkové dlažby pozemních komunikací tl 80 mm skupiny A pl do 100 m2</t>
  </si>
  <si>
    <t>1511878924</t>
  </si>
  <si>
    <t>54</t>
  </si>
  <si>
    <t>59245020</t>
  </si>
  <si>
    <t>dlažba skladebná betonová 200x100x80mm přírodní</t>
  </si>
  <si>
    <t>1207210129</t>
  </si>
  <si>
    <t>27</t>
  </si>
  <si>
    <t>596811120</t>
  </si>
  <si>
    <t>Kladení betonové dlažby komunikací pro pěší do lože z kameniva vel do 0,09 m2 plochy do 50 m2</t>
  </si>
  <si>
    <t>-254682922</t>
  </si>
  <si>
    <t>"oprava napojení chodníku - odbočka stan 70 L"1</t>
  </si>
  <si>
    <t>59</t>
  </si>
  <si>
    <t>596841220</t>
  </si>
  <si>
    <t>Kladení betonové dlažby komunikací pro pěší do lože z cement malty vel do 0,25 m2 plochy do 50 m2</t>
  </si>
  <si>
    <t>-776202439</t>
  </si>
  <si>
    <t>"parkoviště před MŠ - zídka k dolnímu vchodu" 5,7</t>
  </si>
  <si>
    <t>62</t>
  </si>
  <si>
    <t>59245620</t>
  </si>
  <si>
    <t>dlažba desková betonová 500x500x60mm přírodní</t>
  </si>
  <si>
    <t>454912193</t>
  </si>
  <si>
    <t>"Sanace zídky u parkoviště MŠ" 5,7*0,5</t>
  </si>
  <si>
    <t>6</t>
  </si>
  <si>
    <t>Úpravy povrchů, podlahy a osazování výplní</t>
  </si>
  <si>
    <t>60</t>
  </si>
  <si>
    <t>632450124</t>
  </si>
  <si>
    <t>Vyrovnávací cementový potěr tl přes 40 do 50 mm ze suchých směsí provedený v pásu</t>
  </si>
  <si>
    <t>-872338213</t>
  </si>
  <si>
    <t>"parkoviště u MŠ - zídka u dolního vstupu" 5,7*0,6*2</t>
  </si>
  <si>
    <t>61</t>
  </si>
  <si>
    <t>637121112</t>
  </si>
  <si>
    <t>Okapový chodník z kačírku tl 150 mm s udusáním</t>
  </si>
  <si>
    <t>-1768290675</t>
  </si>
  <si>
    <t>"parkoviště u MŠ " 17*0,7</t>
  </si>
  <si>
    <t>Trubní vedení</t>
  </si>
  <si>
    <t>28</t>
  </si>
  <si>
    <t>899231111</t>
  </si>
  <si>
    <t>Výšková úprava uličního vstupu nebo vpusti do 200 mm zvýšením mříže</t>
  </si>
  <si>
    <t>kus</t>
  </si>
  <si>
    <t>2058323168</t>
  </si>
  <si>
    <t>"komunikace" 2</t>
  </si>
  <si>
    <t>"parkoviště před MŠ" 1</t>
  </si>
  <si>
    <t>29</t>
  </si>
  <si>
    <t>899331111</t>
  </si>
  <si>
    <t>Výšková úprava uličního vstupu nebo vpusti do 200 mm zvýšením poklopu</t>
  </si>
  <si>
    <t>1748862237</t>
  </si>
  <si>
    <t>30</t>
  </si>
  <si>
    <t>899431111</t>
  </si>
  <si>
    <t>Výšková úprava uličního vstupu nebo vpusti do 200 mm zvýšením krycího hrnce, šoupěte nebo hydrantu</t>
  </si>
  <si>
    <t>-989838970</t>
  </si>
  <si>
    <t>Ostatní konstrukce a práce, bourání</t>
  </si>
  <si>
    <t>31</t>
  </si>
  <si>
    <t>912111112</t>
  </si>
  <si>
    <t>Montáž zábrany parkovací sloupku v do 800 mm se zabetonovanou patkou</t>
  </si>
  <si>
    <t>-274000795</t>
  </si>
  <si>
    <t>32</t>
  </si>
  <si>
    <t>916131213</t>
  </si>
  <si>
    <t>Osazení silničního obrubníku betonového stojatého s boční opěrou do lože z betonu prostého</t>
  </si>
  <si>
    <t>225580780</t>
  </si>
  <si>
    <t xml:space="preserve">"obruby silnice -tráva" </t>
  </si>
  <si>
    <t>"strana P úsek Pražská - vrata do MŠ" 155</t>
  </si>
  <si>
    <t>"strana P úsek vrata do MŠ - Park K+R" 48</t>
  </si>
  <si>
    <t>"strana L úsek Pražská - křiž. za MŠ" 115</t>
  </si>
  <si>
    <t>"strana L úsek křiž. za MŠ - ZŠ park K+R" 59</t>
  </si>
  <si>
    <t>"odbočka L " 78</t>
  </si>
  <si>
    <t>"odbočka L - obruby okolo laviček" 3*(1,5*2+2)</t>
  </si>
  <si>
    <t>"odbočka P - vchod do bazénu" 3</t>
  </si>
  <si>
    <t>"odbočka P - vjezd zahrada" 4</t>
  </si>
  <si>
    <t>" parkoviště před MŠ" (5,7+17)*2+(5+10)*2</t>
  </si>
  <si>
    <t>33</t>
  </si>
  <si>
    <t>59217031</t>
  </si>
  <si>
    <t>obrubník betonový silniční 1000x150x250mm</t>
  </si>
  <si>
    <t>-1668391517</t>
  </si>
  <si>
    <t>432-10</t>
  </si>
  <si>
    <t>55</t>
  </si>
  <si>
    <t>59217029</t>
  </si>
  <si>
    <t>obrubník betonový silniční nájezdový 1000x150x150mm</t>
  </si>
  <si>
    <t>-1117654727</t>
  </si>
  <si>
    <t>"parkoviště před MŠ - hrana  ÚK/parkoviště"  17+10</t>
  </si>
  <si>
    <t>27*1,02 'Přepočtené koeficientem množství</t>
  </si>
  <si>
    <t>56</t>
  </si>
  <si>
    <t>59217016</t>
  </si>
  <si>
    <t>obrubník betonový chodníkový 1000x80x250mm</t>
  </si>
  <si>
    <t>-572875595</t>
  </si>
  <si>
    <t>"parkoviště před MŠ" 5,7*2+17+5*2+10</t>
  </si>
  <si>
    <t>48,4*1,02 'Přepočtené koeficientem množství</t>
  </si>
  <si>
    <t>34</t>
  </si>
  <si>
    <t>59217030</t>
  </si>
  <si>
    <t>obrubník betonový silniční přechodový 1000x150x150-250mm</t>
  </si>
  <si>
    <t>1570029152</t>
  </si>
  <si>
    <t>10,0715990453461*1,03 'Přepočtené koeficientem množství</t>
  </si>
  <si>
    <t>35</t>
  </si>
  <si>
    <t>916991121</t>
  </si>
  <si>
    <t>Lože pod obrubníky, krajníky nebo obruby z dlažebních kostek z betonu prostého</t>
  </si>
  <si>
    <t>1091659796</t>
  </si>
  <si>
    <t>522,4*0,2*0,35</t>
  </si>
  <si>
    <t>36</t>
  </si>
  <si>
    <t>919112212</t>
  </si>
  <si>
    <t>Řezání spár pro vytvoření komůrky š 10 mm hl 20 mm pro těsnící zálivku v živičném krytu</t>
  </si>
  <si>
    <t>745858425</t>
  </si>
  <si>
    <t>"stan. 0 " 5,5</t>
  </si>
  <si>
    <t>"stan  KU" 4+3,5+3,5</t>
  </si>
  <si>
    <t xml:space="preserve">"stan 46  odboč. P " (53,5-46) </t>
  </si>
  <si>
    <t>37</t>
  </si>
  <si>
    <t>919122111</t>
  </si>
  <si>
    <t>Těsnění spár zálivkou za tepla pro komůrky š 10 mm hl 20 mm s těsnicím profilem</t>
  </si>
  <si>
    <t>-1545576737</t>
  </si>
  <si>
    <t>38</t>
  </si>
  <si>
    <t>919735111</t>
  </si>
  <si>
    <t>Řezání stávajícího živičného krytu hl do 50 mm</t>
  </si>
  <si>
    <t>403320185</t>
  </si>
  <si>
    <t>39</t>
  </si>
  <si>
    <t>919794441</t>
  </si>
  <si>
    <t>Úprava ploch kolem hydrantů, šoupat, poklopů a mříží nebo sloupů v živičných krytech pl do 2 m2</t>
  </si>
  <si>
    <t>368458225</t>
  </si>
  <si>
    <t>2+7+7</t>
  </si>
  <si>
    <t>997</t>
  </si>
  <si>
    <t>Přesun sutě</t>
  </si>
  <si>
    <t>40</t>
  </si>
  <si>
    <t>997221551</t>
  </si>
  <si>
    <t>Vodorovná doprava suti ze sypkých materiálů do 1 km</t>
  </si>
  <si>
    <t>528767622</t>
  </si>
  <si>
    <t>41</t>
  </si>
  <si>
    <t>997221559</t>
  </si>
  <si>
    <t>Příplatek ZKD 1 km u vodorovné dopravy suti ze sypkých materiálů</t>
  </si>
  <si>
    <t>-1506943467</t>
  </si>
  <si>
    <t>"AC vyfrézovaný - skládka investora 5km :"  358,144*4</t>
  </si>
  <si>
    <t>"AC kry + ŠD + beton - skládka do 17km :" (73,5+69,95+22+20,25+109,47)*16</t>
  </si>
  <si>
    <t>47</t>
  </si>
  <si>
    <t>997221861</t>
  </si>
  <si>
    <t>Poplatek za uložení stavebního odpadu na recyklační skládce (skládkovné) z prostého betonu pod kódem 17 01 01</t>
  </si>
  <si>
    <t>1216892348</t>
  </si>
  <si>
    <t>"beton celkem : "  109,47</t>
  </si>
  <si>
    <t>42</t>
  </si>
  <si>
    <t>997221855</t>
  </si>
  <si>
    <t>Uložení na deponii bez skládkovného - vyfrézovaný AC</t>
  </si>
  <si>
    <t>1424500196</t>
  </si>
  <si>
    <t>"Vyfrézovaný AC - pouze uložení na skládce investorabez skládkovného " 358,144</t>
  </si>
  <si>
    <t>58</t>
  </si>
  <si>
    <t>997221873</t>
  </si>
  <si>
    <t>Poplatek za uložení stavebního odpadu na recyklační skládce (skládkovné) zeminy a kamení zatříděného do Katalogu odpadů pod kódem 17 05 04</t>
  </si>
  <si>
    <t>-114797275</t>
  </si>
  <si>
    <t>73,5+69,95</t>
  </si>
  <si>
    <t>57</t>
  </si>
  <si>
    <t>997221875</t>
  </si>
  <si>
    <t>Poplatek za uložení stavebního odpadu na recyklační skládce (skládkovné) asfaltového bez obsahu dehtu zatříděného do Katalogu odpadů pod kódem 17 03 02</t>
  </si>
  <si>
    <t>964930650</t>
  </si>
  <si>
    <t>"vybourané AC" 22+20,25</t>
  </si>
  <si>
    <t>998</t>
  </si>
  <si>
    <t>Přesun hmot</t>
  </si>
  <si>
    <t>43</t>
  </si>
  <si>
    <t>998225111</t>
  </si>
  <si>
    <t>Přesun hmot pro pozemní komunikace s krytem z kamene, monolitickým betonovým nebo živičným</t>
  </si>
  <si>
    <t>-2006231531</t>
  </si>
  <si>
    <t>VRN</t>
  </si>
  <si>
    <t>Vedlejší rozpočtové náklady</t>
  </si>
  <si>
    <t>44</t>
  </si>
  <si>
    <t>043002000</t>
  </si>
  <si>
    <t>Zkoušky a ostatní měření - kontrola vedení inženýrských sítí</t>
  </si>
  <si>
    <t>kpl</t>
  </si>
  <si>
    <t>1024</t>
  </si>
  <si>
    <t>-1908036574</t>
  </si>
  <si>
    <t>45</t>
  </si>
  <si>
    <t>030001000</t>
  </si>
  <si>
    <t>Zařízení staveniště</t>
  </si>
  <si>
    <t>550528404</t>
  </si>
  <si>
    <t>48</t>
  </si>
  <si>
    <t>060001000</t>
  </si>
  <si>
    <t>Územní vlivy - DIO - zajišťuje investor</t>
  </si>
  <si>
    <t>…</t>
  </si>
  <si>
    <t>-340742823</t>
  </si>
  <si>
    <t>N02</t>
  </si>
  <si>
    <t>N02-1 - Benešov účelová komunikace od ul. Pražská  za Bioskou k MŠ, ZŠ Dukelská a k ul. Mendelova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</si>
</sst>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37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9" t="s">
        <v>439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2"/>
      <c r="AQ5" s="22"/>
      <c r="AR5" s="20"/>
      <c r="BE5" s="276" t="s">
        <v>14</v>
      </c>
      <c r="BS5" s="17" t="s">
        <v>6</v>
      </c>
    </row>
    <row r="6" spans="2:71" s="1" customFormat="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281" t="s">
        <v>16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2"/>
      <c r="AQ6" s="22"/>
      <c r="AR6" s="20"/>
      <c r="BE6" s="277"/>
      <c r="BS6" s="17" t="s">
        <v>6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77"/>
      <c r="BS7" s="17" t="s">
        <v>6</v>
      </c>
    </row>
    <row r="8" spans="2:71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246">
        <v>44644</v>
      </c>
      <c r="AO8" s="22"/>
      <c r="AP8" s="22"/>
      <c r="AQ8" s="22"/>
      <c r="AR8" s="20"/>
      <c r="BE8" s="27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7"/>
      <c r="BS9" s="17" t="s">
        <v>6</v>
      </c>
    </row>
    <row r="10" spans="2:71" s="1" customFormat="1" ht="12" customHeight="1">
      <c r="B10" s="21"/>
      <c r="C10" s="22"/>
      <c r="D10" s="29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23</v>
      </c>
      <c r="AL10" s="22"/>
      <c r="AM10" s="22"/>
      <c r="AN10" s="27" t="s">
        <v>1</v>
      </c>
      <c r="AO10" s="22"/>
      <c r="AP10" s="22"/>
      <c r="AQ10" s="22"/>
      <c r="AR10" s="20"/>
      <c r="BE10" s="277"/>
      <c r="BS10" s="17" t="s">
        <v>6</v>
      </c>
    </row>
    <row r="11" spans="2:71" s="1" customFormat="1" ht="18.4" customHeight="1">
      <c r="B11" s="21"/>
      <c r="C11" s="22"/>
      <c r="D11" s="22"/>
      <c r="E11" s="27" t="s">
        <v>20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24</v>
      </c>
      <c r="AL11" s="22"/>
      <c r="AM11" s="22"/>
      <c r="AN11" s="27" t="s">
        <v>1</v>
      </c>
      <c r="AO11" s="22"/>
      <c r="AP11" s="22"/>
      <c r="AQ11" s="22"/>
      <c r="AR11" s="20"/>
      <c r="BE11" s="27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7"/>
      <c r="BS12" s="17" t="s">
        <v>6</v>
      </c>
    </row>
    <row r="13" spans="2:71" s="1" customFormat="1" ht="12" customHeight="1">
      <c r="B13" s="21"/>
      <c r="C13" s="22"/>
      <c r="D13" s="29" t="s">
        <v>25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23</v>
      </c>
      <c r="AL13" s="22"/>
      <c r="AM13" s="22"/>
      <c r="AN13" s="31" t="s">
        <v>26</v>
      </c>
      <c r="AO13" s="22"/>
      <c r="AP13" s="22"/>
      <c r="AQ13" s="22"/>
      <c r="AR13" s="20"/>
      <c r="BE13" s="277"/>
      <c r="BS13" s="17" t="s">
        <v>6</v>
      </c>
    </row>
    <row r="14" spans="2:71" ht="12.75">
      <c r="B14" s="21"/>
      <c r="C14" s="22"/>
      <c r="D14" s="22"/>
      <c r="E14" s="282" t="s">
        <v>26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9" t="s">
        <v>24</v>
      </c>
      <c r="AL14" s="22"/>
      <c r="AM14" s="22"/>
      <c r="AN14" s="31" t="s">
        <v>26</v>
      </c>
      <c r="AO14" s="22"/>
      <c r="AP14" s="22"/>
      <c r="AQ14" s="22"/>
      <c r="AR14" s="20"/>
      <c r="BE14" s="27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7"/>
      <c r="BS15" s="17" t="s">
        <v>4</v>
      </c>
    </row>
    <row r="16" spans="2:71" s="1" customFormat="1" ht="12" customHeight="1">
      <c r="B16" s="21"/>
      <c r="C16" s="22"/>
      <c r="D16" s="29" t="s">
        <v>27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23</v>
      </c>
      <c r="AL16" s="22"/>
      <c r="AM16" s="22"/>
      <c r="AN16" s="27" t="s">
        <v>1</v>
      </c>
      <c r="AO16" s="22"/>
      <c r="AP16" s="22"/>
      <c r="AQ16" s="22"/>
      <c r="AR16" s="20"/>
      <c r="BE16" s="277"/>
      <c r="BS16" s="17" t="s">
        <v>4</v>
      </c>
    </row>
    <row r="17" spans="2:71" s="1" customFormat="1" ht="18.4" customHeight="1">
      <c r="B17" s="21"/>
      <c r="C17" s="22"/>
      <c r="D17" s="22"/>
      <c r="E17" s="27" t="s">
        <v>20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24</v>
      </c>
      <c r="AL17" s="22"/>
      <c r="AM17" s="22"/>
      <c r="AN17" s="27" t="s">
        <v>1</v>
      </c>
      <c r="AO17" s="22"/>
      <c r="AP17" s="22"/>
      <c r="AQ17" s="22"/>
      <c r="AR17" s="20"/>
      <c r="BE17" s="277"/>
      <c r="BS17" s="17" t="s">
        <v>28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7"/>
      <c r="BS18" s="17" t="s">
        <v>6</v>
      </c>
    </row>
    <row r="19" spans="2:71" s="1" customFormat="1" ht="12" customHeight="1">
      <c r="B19" s="21"/>
      <c r="C19" s="22"/>
      <c r="D19" s="29" t="s">
        <v>29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23</v>
      </c>
      <c r="AL19" s="22"/>
      <c r="AM19" s="22"/>
      <c r="AN19" s="27" t="s">
        <v>1</v>
      </c>
      <c r="AO19" s="22"/>
      <c r="AP19" s="22"/>
      <c r="AQ19" s="22"/>
      <c r="AR19" s="20"/>
      <c r="BE19" s="277"/>
      <c r="BS19" s="17" t="s">
        <v>6</v>
      </c>
    </row>
    <row r="20" spans="2:71" s="1" customFormat="1" ht="18.4" customHeight="1">
      <c r="B20" s="21"/>
      <c r="C20" s="22"/>
      <c r="D20" s="22"/>
      <c r="E20" s="27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24</v>
      </c>
      <c r="AL20" s="22"/>
      <c r="AM20" s="22"/>
      <c r="AN20" s="27" t="s">
        <v>1</v>
      </c>
      <c r="AO20" s="22"/>
      <c r="AP20" s="22"/>
      <c r="AQ20" s="22"/>
      <c r="AR20" s="20"/>
      <c r="BE20" s="277"/>
      <c r="BS20" s="17" t="s">
        <v>28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7"/>
    </row>
    <row r="22" spans="2:57" s="1" customFormat="1" ht="12" customHeight="1">
      <c r="B22" s="21"/>
      <c r="C22" s="22"/>
      <c r="D22" s="29" t="s">
        <v>30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7"/>
    </row>
    <row r="23" spans="2:57" s="1" customFormat="1" ht="16.5" customHeight="1">
      <c r="B23" s="21"/>
      <c r="C23" s="22"/>
      <c r="D23" s="22"/>
      <c r="E23" s="284" t="s">
        <v>1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2"/>
      <c r="AP23" s="22"/>
      <c r="AQ23" s="22"/>
      <c r="AR23" s="20"/>
      <c r="BE23" s="27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7"/>
    </row>
    <row r="26" spans="1:57" s="2" customFormat="1" ht="25.9" customHeight="1">
      <c r="A26" s="34"/>
      <c r="B26" s="35"/>
      <c r="C26" s="36"/>
      <c r="D26" s="37" t="s">
        <v>31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5">
        <f>ROUND(AG94,2)</f>
        <v>0</v>
      </c>
      <c r="AL26" s="286"/>
      <c r="AM26" s="286"/>
      <c r="AN26" s="286"/>
      <c r="AO26" s="286"/>
      <c r="AP26" s="36"/>
      <c r="AQ26" s="36"/>
      <c r="AR26" s="39"/>
      <c r="BE26" s="27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7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7" t="s">
        <v>32</v>
      </c>
      <c r="M28" s="287"/>
      <c r="N28" s="287"/>
      <c r="O28" s="287"/>
      <c r="P28" s="287"/>
      <c r="Q28" s="36"/>
      <c r="R28" s="36"/>
      <c r="S28" s="36"/>
      <c r="T28" s="36"/>
      <c r="U28" s="36"/>
      <c r="V28" s="36"/>
      <c r="W28" s="287" t="s">
        <v>33</v>
      </c>
      <c r="X28" s="287"/>
      <c r="Y28" s="287"/>
      <c r="Z28" s="287"/>
      <c r="AA28" s="287"/>
      <c r="AB28" s="287"/>
      <c r="AC28" s="287"/>
      <c r="AD28" s="287"/>
      <c r="AE28" s="287"/>
      <c r="AF28" s="36"/>
      <c r="AG28" s="36"/>
      <c r="AH28" s="36"/>
      <c r="AI28" s="36"/>
      <c r="AJ28" s="36"/>
      <c r="AK28" s="287" t="s">
        <v>34</v>
      </c>
      <c r="AL28" s="287"/>
      <c r="AM28" s="287"/>
      <c r="AN28" s="287"/>
      <c r="AO28" s="287"/>
      <c r="AP28" s="36"/>
      <c r="AQ28" s="36"/>
      <c r="AR28" s="39"/>
      <c r="BE28" s="277"/>
    </row>
    <row r="29" spans="2:57" s="3" customFormat="1" ht="14.45" customHeight="1">
      <c r="B29" s="40"/>
      <c r="C29" s="41"/>
      <c r="D29" s="29" t="s">
        <v>35</v>
      </c>
      <c r="E29" s="41"/>
      <c r="F29" s="29" t="s">
        <v>36</v>
      </c>
      <c r="G29" s="41"/>
      <c r="H29" s="41"/>
      <c r="I29" s="41"/>
      <c r="J29" s="41"/>
      <c r="K29" s="41"/>
      <c r="L29" s="271">
        <v>0.21</v>
      </c>
      <c r="M29" s="270"/>
      <c r="N29" s="270"/>
      <c r="O29" s="270"/>
      <c r="P29" s="270"/>
      <c r="Q29" s="41"/>
      <c r="R29" s="41"/>
      <c r="S29" s="41"/>
      <c r="T29" s="41"/>
      <c r="U29" s="41"/>
      <c r="V29" s="41"/>
      <c r="W29" s="269">
        <f>ROUND(AZ94,2)</f>
        <v>0</v>
      </c>
      <c r="X29" s="270"/>
      <c r="Y29" s="270"/>
      <c r="Z29" s="270"/>
      <c r="AA29" s="270"/>
      <c r="AB29" s="270"/>
      <c r="AC29" s="270"/>
      <c r="AD29" s="270"/>
      <c r="AE29" s="270"/>
      <c r="AF29" s="41"/>
      <c r="AG29" s="41"/>
      <c r="AH29" s="41"/>
      <c r="AI29" s="41"/>
      <c r="AJ29" s="41"/>
      <c r="AK29" s="269">
        <f>ROUND(AV94,2)</f>
        <v>0</v>
      </c>
      <c r="AL29" s="270"/>
      <c r="AM29" s="270"/>
      <c r="AN29" s="270"/>
      <c r="AO29" s="270"/>
      <c r="AP29" s="41"/>
      <c r="AQ29" s="41"/>
      <c r="AR29" s="42"/>
      <c r="BE29" s="278"/>
    </row>
    <row r="30" spans="2:57" s="3" customFormat="1" ht="14.45" customHeight="1">
      <c r="B30" s="40"/>
      <c r="C30" s="41"/>
      <c r="D30" s="41"/>
      <c r="E30" s="41"/>
      <c r="F30" s="29" t="s">
        <v>37</v>
      </c>
      <c r="G30" s="41"/>
      <c r="H30" s="41"/>
      <c r="I30" s="41"/>
      <c r="J30" s="41"/>
      <c r="K30" s="41"/>
      <c r="L30" s="271">
        <v>0.15</v>
      </c>
      <c r="M30" s="270"/>
      <c r="N30" s="270"/>
      <c r="O30" s="270"/>
      <c r="P30" s="270"/>
      <c r="Q30" s="41"/>
      <c r="R30" s="41"/>
      <c r="S30" s="41"/>
      <c r="T30" s="41"/>
      <c r="U30" s="41"/>
      <c r="V30" s="41"/>
      <c r="W30" s="269">
        <f>ROUND(BA94,2)</f>
        <v>0</v>
      </c>
      <c r="X30" s="270"/>
      <c r="Y30" s="270"/>
      <c r="Z30" s="270"/>
      <c r="AA30" s="270"/>
      <c r="AB30" s="270"/>
      <c r="AC30" s="270"/>
      <c r="AD30" s="270"/>
      <c r="AE30" s="270"/>
      <c r="AF30" s="41"/>
      <c r="AG30" s="41"/>
      <c r="AH30" s="41"/>
      <c r="AI30" s="41"/>
      <c r="AJ30" s="41"/>
      <c r="AK30" s="269">
        <f>ROUND(AW94,2)</f>
        <v>0</v>
      </c>
      <c r="AL30" s="270"/>
      <c r="AM30" s="270"/>
      <c r="AN30" s="270"/>
      <c r="AO30" s="270"/>
      <c r="AP30" s="41"/>
      <c r="AQ30" s="41"/>
      <c r="AR30" s="42"/>
      <c r="BE30" s="278"/>
    </row>
    <row r="31" spans="2:57" s="3" customFormat="1" ht="14.45" customHeight="1" hidden="1">
      <c r="B31" s="40"/>
      <c r="C31" s="41"/>
      <c r="D31" s="41"/>
      <c r="E31" s="41"/>
      <c r="F31" s="29" t="s">
        <v>38</v>
      </c>
      <c r="G31" s="41"/>
      <c r="H31" s="41"/>
      <c r="I31" s="41"/>
      <c r="J31" s="41"/>
      <c r="K31" s="41"/>
      <c r="L31" s="271">
        <v>0.21</v>
      </c>
      <c r="M31" s="270"/>
      <c r="N31" s="270"/>
      <c r="O31" s="270"/>
      <c r="P31" s="270"/>
      <c r="Q31" s="41"/>
      <c r="R31" s="41"/>
      <c r="S31" s="41"/>
      <c r="T31" s="41"/>
      <c r="U31" s="41"/>
      <c r="V31" s="41"/>
      <c r="W31" s="269">
        <f>ROUND(BB94,2)</f>
        <v>0</v>
      </c>
      <c r="X31" s="270"/>
      <c r="Y31" s="270"/>
      <c r="Z31" s="270"/>
      <c r="AA31" s="270"/>
      <c r="AB31" s="270"/>
      <c r="AC31" s="270"/>
      <c r="AD31" s="270"/>
      <c r="AE31" s="270"/>
      <c r="AF31" s="41"/>
      <c r="AG31" s="41"/>
      <c r="AH31" s="41"/>
      <c r="AI31" s="41"/>
      <c r="AJ31" s="41"/>
      <c r="AK31" s="269">
        <v>0</v>
      </c>
      <c r="AL31" s="270"/>
      <c r="AM31" s="270"/>
      <c r="AN31" s="270"/>
      <c r="AO31" s="270"/>
      <c r="AP31" s="41"/>
      <c r="AQ31" s="41"/>
      <c r="AR31" s="42"/>
      <c r="BE31" s="278"/>
    </row>
    <row r="32" spans="2:57" s="3" customFormat="1" ht="14.45" customHeight="1" hidden="1">
      <c r="B32" s="40"/>
      <c r="C32" s="41"/>
      <c r="D32" s="41"/>
      <c r="E32" s="41"/>
      <c r="F32" s="29" t="s">
        <v>39</v>
      </c>
      <c r="G32" s="41"/>
      <c r="H32" s="41"/>
      <c r="I32" s="41"/>
      <c r="J32" s="41"/>
      <c r="K32" s="41"/>
      <c r="L32" s="271">
        <v>0.15</v>
      </c>
      <c r="M32" s="270"/>
      <c r="N32" s="270"/>
      <c r="O32" s="270"/>
      <c r="P32" s="270"/>
      <c r="Q32" s="41"/>
      <c r="R32" s="41"/>
      <c r="S32" s="41"/>
      <c r="T32" s="41"/>
      <c r="U32" s="41"/>
      <c r="V32" s="41"/>
      <c r="W32" s="269">
        <f>ROUND(BC94,2)</f>
        <v>0</v>
      </c>
      <c r="X32" s="270"/>
      <c r="Y32" s="270"/>
      <c r="Z32" s="270"/>
      <c r="AA32" s="270"/>
      <c r="AB32" s="270"/>
      <c r="AC32" s="270"/>
      <c r="AD32" s="270"/>
      <c r="AE32" s="270"/>
      <c r="AF32" s="41"/>
      <c r="AG32" s="41"/>
      <c r="AH32" s="41"/>
      <c r="AI32" s="41"/>
      <c r="AJ32" s="41"/>
      <c r="AK32" s="269">
        <v>0</v>
      </c>
      <c r="AL32" s="270"/>
      <c r="AM32" s="270"/>
      <c r="AN32" s="270"/>
      <c r="AO32" s="270"/>
      <c r="AP32" s="41"/>
      <c r="AQ32" s="41"/>
      <c r="AR32" s="42"/>
      <c r="BE32" s="278"/>
    </row>
    <row r="33" spans="2:57" s="3" customFormat="1" ht="14.45" customHeight="1" hidden="1">
      <c r="B33" s="40"/>
      <c r="C33" s="41"/>
      <c r="D33" s="41"/>
      <c r="E33" s="41"/>
      <c r="F33" s="29" t="s">
        <v>40</v>
      </c>
      <c r="G33" s="41"/>
      <c r="H33" s="41"/>
      <c r="I33" s="41"/>
      <c r="J33" s="41"/>
      <c r="K33" s="41"/>
      <c r="L33" s="271">
        <v>0</v>
      </c>
      <c r="M33" s="270"/>
      <c r="N33" s="270"/>
      <c r="O33" s="270"/>
      <c r="P33" s="270"/>
      <c r="Q33" s="41"/>
      <c r="R33" s="41"/>
      <c r="S33" s="41"/>
      <c r="T33" s="41"/>
      <c r="U33" s="41"/>
      <c r="V33" s="41"/>
      <c r="W33" s="269">
        <f>ROUND(BD94,2)</f>
        <v>0</v>
      </c>
      <c r="X33" s="270"/>
      <c r="Y33" s="270"/>
      <c r="Z33" s="270"/>
      <c r="AA33" s="270"/>
      <c r="AB33" s="270"/>
      <c r="AC33" s="270"/>
      <c r="AD33" s="270"/>
      <c r="AE33" s="270"/>
      <c r="AF33" s="41"/>
      <c r="AG33" s="41"/>
      <c r="AH33" s="41"/>
      <c r="AI33" s="41"/>
      <c r="AJ33" s="41"/>
      <c r="AK33" s="269">
        <v>0</v>
      </c>
      <c r="AL33" s="270"/>
      <c r="AM33" s="270"/>
      <c r="AN33" s="270"/>
      <c r="AO33" s="270"/>
      <c r="AP33" s="41"/>
      <c r="AQ33" s="41"/>
      <c r="AR33" s="42"/>
      <c r="BE33" s="27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7"/>
    </row>
    <row r="35" spans="1:57" s="2" customFormat="1" ht="25.9" customHeight="1">
      <c r="A35" s="34"/>
      <c r="B35" s="35"/>
      <c r="C35" s="43"/>
      <c r="D35" s="44" t="s">
        <v>41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42</v>
      </c>
      <c r="U35" s="45"/>
      <c r="V35" s="45"/>
      <c r="W35" s="45"/>
      <c r="X35" s="272" t="s">
        <v>43</v>
      </c>
      <c r="Y35" s="273"/>
      <c r="Z35" s="273"/>
      <c r="AA35" s="273"/>
      <c r="AB35" s="273"/>
      <c r="AC35" s="45"/>
      <c r="AD35" s="45"/>
      <c r="AE35" s="45"/>
      <c r="AF35" s="45"/>
      <c r="AG35" s="45"/>
      <c r="AH35" s="45"/>
      <c r="AI35" s="45"/>
      <c r="AJ35" s="45"/>
      <c r="AK35" s="274">
        <f>SUM(AK26:AK33)</f>
        <v>0</v>
      </c>
      <c r="AL35" s="273"/>
      <c r="AM35" s="273"/>
      <c r="AN35" s="273"/>
      <c r="AO35" s="27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45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47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46</v>
      </c>
      <c r="AI60" s="38"/>
      <c r="AJ60" s="38"/>
      <c r="AK60" s="38"/>
      <c r="AL60" s="38"/>
      <c r="AM60" s="52" t="s">
        <v>47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48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49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46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47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46</v>
      </c>
      <c r="AI75" s="38"/>
      <c r="AJ75" s="38"/>
      <c r="AK75" s="38"/>
      <c r="AL75" s="38"/>
      <c r="AM75" s="52" t="s">
        <v>47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N02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15</v>
      </c>
      <c r="D85" s="63"/>
      <c r="E85" s="63"/>
      <c r="F85" s="63"/>
      <c r="G85" s="63"/>
      <c r="H85" s="63"/>
      <c r="I85" s="63"/>
      <c r="J85" s="63"/>
      <c r="K85" s="63"/>
      <c r="L85" s="258" t="str">
        <f>K6</f>
        <v>Benešov - obnova povrchu místních komunikací a chodníků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60">
        <f>IF(AN8="","",AN8)</f>
        <v>44644</v>
      </c>
      <c r="AN87" s="260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22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27</v>
      </c>
      <c r="AJ89" s="36"/>
      <c r="AK89" s="36"/>
      <c r="AL89" s="36"/>
      <c r="AM89" s="261" t="str">
        <f>IF(E17="","",E17)</f>
        <v xml:space="preserve"> </v>
      </c>
      <c r="AN89" s="262"/>
      <c r="AO89" s="262"/>
      <c r="AP89" s="262"/>
      <c r="AQ89" s="36"/>
      <c r="AR89" s="39"/>
      <c r="AS89" s="263" t="s">
        <v>51</v>
      </c>
      <c r="AT89" s="264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25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29</v>
      </c>
      <c r="AJ90" s="36"/>
      <c r="AK90" s="36"/>
      <c r="AL90" s="36"/>
      <c r="AM90" s="261" t="str">
        <f>IF(E20="","",E20)</f>
        <v xml:space="preserve"> </v>
      </c>
      <c r="AN90" s="262"/>
      <c r="AO90" s="262"/>
      <c r="AP90" s="262"/>
      <c r="AQ90" s="36"/>
      <c r="AR90" s="39"/>
      <c r="AS90" s="265"/>
      <c r="AT90" s="266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7"/>
      <c r="AT91" s="268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48" t="s">
        <v>52</v>
      </c>
      <c r="D92" s="249"/>
      <c r="E92" s="249"/>
      <c r="F92" s="249"/>
      <c r="G92" s="249"/>
      <c r="H92" s="73"/>
      <c r="I92" s="250" t="s">
        <v>53</v>
      </c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51" t="s">
        <v>54</v>
      </c>
      <c r="AH92" s="249"/>
      <c r="AI92" s="249"/>
      <c r="AJ92" s="249"/>
      <c r="AK92" s="249"/>
      <c r="AL92" s="249"/>
      <c r="AM92" s="249"/>
      <c r="AN92" s="250" t="s">
        <v>55</v>
      </c>
      <c r="AO92" s="249"/>
      <c r="AP92" s="252"/>
      <c r="AQ92" s="74" t="s">
        <v>56</v>
      </c>
      <c r="AR92" s="39"/>
      <c r="AS92" s="75" t="s">
        <v>57</v>
      </c>
      <c r="AT92" s="76" t="s">
        <v>58</v>
      </c>
      <c r="AU92" s="76" t="s">
        <v>59</v>
      </c>
      <c r="AV92" s="76" t="s">
        <v>60</v>
      </c>
      <c r="AW92" s="76" t="s">
        <v>61</v>
      </c>
      <c r="AX92" s="76" t="s">
        <v>62</v>
      </c>
      <c r="AY92" s="76" t="s">
        <v>63</v>
      </c>
      <c r="AZ92" s="76" t="s">
        <v>64</v>
      </c>
      <c r="BA92" s="76" t="s">
        <v>65</v>
      </c>
      <c r="BB92" s="76" t="s">
        <v>66</v>
      </c>
      <c r="BC92" s="76" t="s">
        <v>67</v>
      </c>
      <c r="BD92" s="77" t="s">
        <v>68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69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6">
        <f>ROUND(AG95,2)</f>
        <v>0</v>
      </c>
      <c r="AH94" s="256"/>
      <c r="AI94" s="256"/>
      <c r="AJ94" s="256"/>
      <c r="AK94" s="256"/>
      <c r="AL94" s="256"/>
      <c r="AM94" s="256"/>
      <c r="AN94" s="257">
        <f>SUM(AG94,AT94)</f>
        <v>0</v>
      </c>
      <c r="AO94" s="257"/>
      <c r="AP94" s="257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70</v>
      </c>
      <c r="BT94" s="91" t="s">
        <v>71</v>
      </c>
      <c r="BU94" s="92" t="s">
        <v>72</v>
      </c>
      <c r="BV94" s="91" t="s">
        <v>73</v>
      </c>
      <c r="BW94" s="91" t="s">
        <v>5</v>
      </c>
      <c r="BX94" s="91" t="s">
        <v>74</v>
      </c>
      <c r="CL94" s="91" t="s">
        <v>1</v>
      </c>
    </row>
    <row r="95" spans="1:91" s="7" customFormat="1" ht="37.5" customHeight="1">
      <c r="A95" s="93" t="s">
        <v>75</v>
      </c>
      <c r="B95" s="94"/>
      <c r="C95" s="95"/>
      <c r="D95" s="255" t="s">
        <v>439</v>
      </c>
      <c r="E95" s="255"/>
      <c r="F95" s="255"/>
      <c r="G95" s="255"/>
      <c r="H95" s="255"/>
      <c r="I95" s="96"/>
      <c r="J95" s="255" t="s">
        <v>76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3">
        <f>'N02-1 - Benešov účelov...'!J30</f>
        <v>0</v>
      </c>
      <c r="AH95" s="254"/>
      <c r="AI95" s="254"/>
      <c r="AJ95" s="254"/>
      <c r="AK95" s="254"/>
      <c r="AL95" s="254"/>
      <c r="AM95" s="254"/>
      <c r="AN95" s="253">
        <f>SUM(AG95,AT95)</f>
        <v>0</v>
      </c>
      <c r="AO95" s="254"/>
      <c r="AP95" s="254"/>
      <c r="AQ95" s="97" t="s">
        <v>77</v>
      </c>
      <c r="AR95" s="98"/>
      <c r="AS95" s="99">
        <v>0</v>
      </c>
      <c r="AT95" s="100">
        <f>ROUND(SUM(AV95:AW95),2)</f>
        <v>0</v>
      </c>
      <c r="AU95" s="101">
        <f>'N02-1 - Benešov účelov...'!P126</f>
        <v>0</v>
      </c>
      <c r="AV95" s="100">
        <f>'N02-1 - Benešov účelov...'!J33</f>
        <v>0</v>
      </c>
      <c r="AW95" s="100">
        <f>'N02-1 - Benešov účelov...'!J34</f>
        <v>0</v>
      </c>
      <c r="AX95" s="100">
        <f>'N02-1 - Benešov účelov...'!J35</f>
        <v>0</v>
      </c>
      <c r="AY95" s="100">
        <f>'N02-1 - Benešov účelov...'!J36</f>
        <v>0</v>
      </c>
      <c r="AZ95" s="100">
        <f>'N02-1 - Benešov účelov...'!F33</f>
        <v>0</v>
      </c>
      <c r="BA95" s="100">
        <f>'N02-1 - Benešov účelov...'!F34</f>
        <v>0</v>
      </c>
      <c r="BB95" s="100">
        <f>'N02-1 - Benešov účelov...'!F35</f>
        <v>0</v>
      </c>
      <c r="BC95" s="100">
        <f>'N02-1 - Benešov účelov...'!F36</f>
        <v>0</v>
      </c>
      <c r="BD95" s="102">
        <f>'N02-1 - Benešov účelov...'!F37</f>
        <v>0</v>
      </c>
      <c r="BT95" s="103" t="s">
        <v>78</v>
      </c>
      <c r="BV95" s="103" t="s">
        <v>73</v>
      </c>
      <c r="BW95" s="103" t="s">
        <v>79</v>
      </c>
      <c r="BX95" s="103" t="s">
        <v>5</v>
      </c>
      <c r="CL95" s="103" t="s">
        <v>1</v>
      </c>
      <c r="CM95" s="103" t="s">
        <v>80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pr8WxVerAhtjfLM4FWfQfQGfcmx+idUHBQFFOGKIC98RQte1uWy9WJYgPnVyjbKs3JRRcudAGrkYhTuf/V//Tg==" saltValue="WuqPfD3DzoTxVhbJ6M7TDw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N18601-4 - Benešov účel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8"/>
  <sheetViews>
    <sheetView showGridLines="0" tabSelected="1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79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80</v>
      </c>
    </row>
    <row r="4" spans="2:46" s="1" customFormat="1" ht="24.95" customHeight="1">
      <c r="B4" s="20"/>
      <c r="D4" s="106" t="s">
        <v>81</v>
      </c>
      <c r="L4" s="20"/>
      <c r="M4" s="10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8" t="s">
        <v>15</v>
      </c>
      <c r="L6" s="20"/>
    </row>
    <row r="7" spans="2:12" s="1" customFormat="1" ht="16.5" customHeight="1">
      <c r="B7" s="20"/>
      <c r="E7" s="291" t="str">
        <f>'Rekapitulace stavby'!K6</f>
        <v>Benešov - obnova povrchu místních komunikací a chodníků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08" t="s">
        <v>82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293" t="s">
        <v>440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17</v>
      </c>
      <c r="E11" s="34"/>
      <c r="F11" s="109" t="s">
        <v>1</v>
      </c>
      <c r="G11" s="34"/>
      <c r="H11" s="34"/>
      <c r="I11" s="108" t="s">
        <v>18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19</v>
      </c>
      <c r="E12" s="34"/>
      <c r="F12" s="109" t="s">
        <v>20</v>
      </c>
      <c r="G12" s="34"/>
      <c r="H12" s="34"/>
      <c r="I12" s="108" t="s">
        <v>21</v>
      </c>
      <c r="J12" s="110">
        <f>'Rekapitulace stavby'!AN8</f>
        <v>44644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22</v>
      </c>
      <c r="E14" s="34"/>
      <c r="F14" s="34"/>
      <c r="G14" s="34"/>
      <c r="H14" s="34"/>
      <c r="I14" s="108" t="s">
        <v>23</v>
      </c>
      <c r="J14" s="109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tr">
        <f>IF('Rekapitulace stavby'!E11="","",'Rekapitulace stavby'!E11)</f>
        <v xml:space="preserve"> </v>
      </c>
      <c r="F15" s="34"/>
      <c r="G15" s="34"/>
      <c r="H15" s="34"/>
      <c r="I15" s="108" t="s">
        <v>24</v>
      </c>
      <c r="J15" s="109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25</v>
      </c>
      <c r="E17" s="34"/>
      <c r="F17" s="34"/>
      <c r="G17" s="34"/>
      <c r="H17" s="34"/>
      <c r="I17" s="108" t="s">
        <v>23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08" t="s">
        <v>24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27</v>
      </c>
      <c r="E20" s="34"/>
      <c r="F20" s="34"/>
      <c r="G20" s="34"/>
      <c r="H20" s="34"/>
      <c r="I20" s="108" t="s">
        <v>23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24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29</v>
      </c>
      <c r="E23" s="34"/>
      <c r="F23" s="34"/>
      <c r="G23" s="34"/>
      <c r="H23" s="34"/>
      <c r="I23" s="108" t="s">
        <v>23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24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30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7" t="s">
        <v>1</v>
      </c>
      <c r="F27" s="297"/>
      <c r="G27" s="297"/>
      <c r="H27" s="29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31</v>
      </c>
      <c r="E30" s="34"/>
      <c r="F30" s="34"/>
      <c r="G30" s="34"/>
      <c r="H30" s="34"/>
      <c r="I30" s="34"/>
      <c r="J30" s="116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33</v>
      </c>
      <c r="G32" s="34"/>
      <c r="H32" s="34"/>
      <c r="I32" s="117" t="s">
        <v>32</v>
      </c>
      <c r="J32" s="117" t="s">
        <v>34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35</v>
      </c>
      <c r="E33" s="108" t="s">
        <v>36</v>
      </c>
      <c r="F33" s="119">
        <f>ROUND((SUM(BE126:BE277)),2)</f>
        <v>0</v>
      </c>
      <c r="G33" s="34"/>
      <c r="H33" s="34"/>
      <c r="I33" s="120">
        <v>0.21</v>
      </c>
      <c r="J33" s="119">
        <f>ROUND(((SUM(BE126:BE277))*I33),2)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8" t="s">
        <v>37</v>
      </c>
      <c r="F34" s="119">
        <f>ROUND((SUM(BF126:BF277)),2)</f>
        <v>0</v>
      </c>
      <c r="G34" s="34"/>
      <c r="H34" s="34"/>
      <c r="I34" s="120">
        <v>0.15</v>
      </c>
      <c r="J34" s="119">
        <f>ROUND(((SUM(BF126:BF277))*I34),2)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8" t="s">
        <v>38</v>
      </c>
      <c r="F35" s="119">
        <f>ROUND((SUM(BG126:BG277)),2)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8" t="s">
        <v>39</v>
      </c>
      <c r="F36" s="119">
        <f>ROUND((SUM(BH126:BH277)),2)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40</v>
      </c>
      <c r="F37" s="119">
        <f>ROUND((SUM(BI126:BI277)),2)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41</v>
      </c>
      <c r="E39" s="123"/>
      <c r="F39" s="123"/>
      <c r="G39" s="124" t="s">
        <v>42</v>
      </c>
      <c r="H39" s="125" t="s">
        <v>43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8" t="s">
        <v>44</v>
      </c>
      <c r="E50" s="129"/>
      <c r="F50" s="129"/>
      <c r="G50" s="128" t="s">
        <v>45</v>
      </c>
      <c r="H50" s="129"/>
      <c r="I50" s="129"/>
      <c r="J50" s="129"/>
      <c r="K50" s="12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0" t="s">
        <v>46</v>
      </c>
      <c r="E61" s="131"/>
      <c r="F61" s="132" t="s">
        <v>47</v>
      </c>
      <c r="G61" s="130" t="s">
        <v>46</v>
      </c>
      <c r="H61" s="131"/>
      <c r="I61" s="131"/>
      <c r="J61" s="133" t="s">
        <v>47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28" t="s">
        <v>48</v>
      </c>
      <c r="E65" s="134"/>
      <c r="F65" s="134"/>
      <c r="G65" s="128" t="s">
        <v>49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0" t="s">
        <v>46</v>
      </c>
      <c r="E76" s="131"/>
      <c r="F76" s="132" t="s">
        <v>47</v>
      </c>
      <c r="G76" s="130" t="s">
        <v>46</v>
      </c>
      <c r="H76" s="131"/>
      <c r="I76" s="131"/>
      <c r="J76" s="133" t="s">
        <v>47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83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89" t="str">
        <f>E7</f>
        <v>Benešov - obnova povrchu místních komunikací a chodníků</v>
      </c>
      <c r="F85" s="290"/>
      <c r="G85" s="290"/>
      <c r="H85" s="29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82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30" customHeight="1" hidden="1">
      <c r="A87" s="34"/>
      <c r="B87" s="35"/>
      <c r="C87" s="36"/>
      <c r="D87" s="36"/>
      <c r="E87" s="258" t="str">
        <f>E9</f>
        <v>N02-1 - Benešov účelová komunikace od ul. Pražská  za Bioskou k MŠ, ZŠ Dukelská a k ul. Mendelova</v>
      </c>
      <c r="F87" s="288"/>
      <c r="G87" s="288"/>
      <c r="H87" s="28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>
        <f>IF(J12="","",J12)</f>
        <v>44644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27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25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9" t="s">
        <v>84</v>
      </c>
      <c r="D94" s="140"/>
      <c r="E94" s="140"/>
      <c r="F94" s="140"/>
      <c r="G94" s="140"/>
      <c r="H94" s="140"/>
      <c r="I94" s="140"/>
      <c r="J94" s="141" t="s">
        <v>85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2" t="s">
        <v>86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87</v>
      </c>
    </row>
    <row r="97" spans="2:12" s="9" customFormat="1" ht="24.95" customHeight="1" hidden="1">
      <c r="B97" s="143"/>
      <c r="C97" s="144"/>
      <c r="D97" s="145" t="s">
        <v>88</v>
      </c>
      <c r="E97" s="146"/>
      <c r="F97" s="146"/>
      <c r="G97" s="146"/>
      <c r="H97" s="146"/>
      <c r="I97" s="146"/>
      <c r="J97" s="147">
        <f>J127</f>
        <v>0</v>
      </c>
      <c r="K97" s="144"/>
      <c r="L97" s="148"/>
    </row>
    <row r="98" spans="2:12" s="10" customFormat="1" ht="19.9" customHeight="1" hidden="1">
      <c r="B98" s="149"/>
      <c r="C98" s="150"/>
      <c r="D98" s="151" t="s">
        <v>89</v>
      </c>
      <c r="E98" s="152"/>
      <c r="F98" s="152"/>
      <c r="G98" s="152"/>
      <c r="H98" s="152"/>
      <c r="I98" s="152"/>
      <c r="J98" s="153">
        <f>J128</f>
        <v>0</v>
      </c>
      <c r="K98" s="150"/>
      <c r="L98" s="154"/>
    </row>
    <row r="99" spans="2:12" s="10" customFormat="1" ht="19.9" customHeight="1" hidden="1">
      <c r="B99" s="149"/>
      <c r="C99" s="150"/>
      <c r="D99" s="151" t="s">
        <v>90</v>
      </c>
      <c r="E99" s="152"/>
      <c r="F99" s="152"/>
      <c r="G99" s="152"/>
      <c r="H99" s="152"/>
      <c r="I99" s="152"/>
      <c r="J99" s="153">
        <f>J175</f>
        <v>0</v>
      </c>
      <c r="K99" s="150"/>
      <c r="L99" s="154"/>
    </row>
    <row r="100" spans="2:12" s="10" customFormat="1" ht="19.9" customHeight="1" hidden="1">
      <c r="B100" s="149"/>
      <c r="C100" s="150"/>
      <c r="D100" s="151" t="s">
        <v>91</v>
      </c>
      <c r="E100" s="152"/>
      <c r="F100" s="152"/>
      <c r="G100" s="152"/>
      <c r="H100" s="152"/>
      <c r="I100" s="152"/>
      <c r="J100" s="153">
        <f>J178</f>
        <v>0</v>
      </c>
      <c r="K100" s="150"/>
      <c r="L100" s="154"/>
    </row>
    <row r="101" spans="2:12" s="10" customFormat="1" ht="19.9" customHeight="1" hidden="1">
      <c r="B101" s="149"/>
      <c r="C101" s="150"/>
      <c r="D101" s="151" t="s">
        <v>92</v>
      </c>
      <c r="E101" s="152"/>
      <c r="F101" s="152"/>
      <c r="G101" s="152"/>
      <c r="H101" s="152"/>
      <c r="I101" s="152"/>
      <c r="J101" s="153">
        <f>J210</f>
        <v>0</v>
      </c>
      <c r="K101" s="150"/>
      <c r="L101" s="154"/>
    </row>
    <row r="102" spans="2:12" s="10" customFormat="1" ht="19.9" customHeight="1" hidden="1">
      <c r="B102" s="149"/>
      <c r="C102" s="150"/>
      <c r="D102" s="151" t="s">
        <v>93</v>
      </c>
      <c r="E102" s="152"/>
      <c r="F102" s="152"/>
      <c r="G102" s="152"/>
      <c r="H102" s="152"/>
      <c r="I102" s="152"/>
      <c r="J102" s="153">
        <f>J215</f>
        <v>0</v>
      </c>
      <c r="K102" s="150"/>
      <c r="L102" s="154"/>
    </row>
    <row r="103" spans="2:12" s="10" customFormat="1" ht="19.9" customHeight="1" hidden="1">
      <c r="B103" s="149"/>
      <c r="C103" s="150"/>
      <c r="D103" s="151" t="s">
        <v>94</v>
      </c>
      <c r="E103" s="152"/>
      <c r="F103" s="152"/>
      <c r="G103" s="152"/>
      <c r="H103" s="152"/>
      <c r="I103" s="152"/>
      <c r="J103" s="153">
        <f>J222</f>
        <v>0</v>
      </c>
      <c r="K103" s="150"/>
      <c r="L103" s="154"/>
    </row>
    <row r="104" spans="2:12" s="10" customFormat="1" ht="19.9" customHeight="1" hidden="1">
      <c r="B104" s="149"/>
      <c r="C104" s="150"/>
      <c r="D104" s="151" t="s">
        <v>95</v>
      </c>
      <c r="E104" s="152"/>
      <c r="F104" s="152"/>
      <c r="G104" s="152"/>
      <c r="H104" s="152"/>
      <c r="I104" s="152"/>
      <c r="J104" s="153">
        <f>J258</f>
        <v>0</v>
      </c>
      <c r="K104" s="150"/>
      <c r="L104" s="154"/>
    </row>
    <row r="105" spans="2:12" s="10" customFormat="1" ht="19.9" customHeight="1" hidden="1">
      <c r="B105" s="149"/>
      <c r="C105" s="150"/>
      <c r="D105" s="151" t="s">
        <v>96</v>
      </c>
      <c r="E105" s="152"/>
      <c r="F105" s="152"/>
      <c r="G105" s="152"/>
      <c r="H105" s="152"/>
      <c r="I105" s="152"/>
      <c r="J105" s="153">
        <f>J272</f>
        <v>0</v>
      </c>
      <c r="K105" s="150"/>
      <c r="L105" s="154"/>
    </row>
    <row r="106" spans="2:12" s="9" customFormat="1" ht="24.95" customHeight="1" hidden="1">
      <c r="B106" s="143"/>
      <c r="C106" s="144"/>
      <c r="D106" s="145" t="s">
        <v>97</v>
      </c>
      <c r="E106" s="146"/>
      <c r="F106" s="146"/>
      <c r="G106" s="146"/>
      <c r="H106" s="146"/>
      <c r="I106" s="146"/>
      <c r="J106" s="147">
        <f>J274</f>
        <v>0</v>
      </c>
      <c r="K106" s="144"/>
      <c r="L106" s="148"/>
    </row>
    <row r="107" spans="1:31" s="2" customFormat="1" ht="21.75" customHeight="1" hidden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 hidden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t="12" hidden="1"/>
    <row r="110" ht="12" hidden="1"/>
    <row r="111" ht="12" hidden="1"/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98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15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89" t="str">
        <f>E7</f>
        <v>Benešov - obnova povrchu místních komunikací a chodníků</v>
      </c>
      <c r="F116" s="290"/>
      <c r="G116" s="290"/>
      <c r="H116" s="290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82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30" customHeight="1">
      <c r="A118" s="34"/>
      <c r="B118" s="35"/>
      <c r="C118" s="36"/>
      <c r="D118" s="36"/>
      <c r="E118" s="258" t="str">
        <f>E9</f>
        <v>N02-1 - Benešov účelová komunikace od ul. Pražská  za Bioskou k MŠ, ZŠ Dukelská a k ul. Mendelova</v>
      </c>
      <c r="F118" s="288"/>
      <c r="G118" s="288"/>
      <c r="H118" s="288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19</v>
      </c>
      <c r="D120" s="36"/>
      <c r="E120" s="36"/>
      <c r="F120" s="27" t="str">
        <f>F12</f>
        <v xml:space="preserve"> </v>
      </c>
      <c r="G120" s="36"/>
      <c r="H120" s="36"/>
      <c r="I120" s="29" t="s">
        <v>21</v>
      </c>
      <c r="J120" s="66">
        <f>IF(J12="","",J12)</f>
        <v>44644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22</v>
      </c>
      <c r="D122" s="36"/>
      <c r="E122" s="36"/>
      <c r="F122" s="27" t="str">
        <f>E15</f>
        <v xml:space="preserve"> </v>
      </c>
      <c r="G122" s="36"/>
      <c r="H122" s="36"/>
      <c r="I122" s="29" t="s">
        <v>27</v>
      </c>
      <c r="J122" s="32" t="str">
        <f>E21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25</v>
      </c>
      <c r="D123" s="36"/>
      <c r="E123" s="36"/>
      <c r="F123" s="27" t="str">
        <f>IF(E18="","",E18)</f>
        <v>Vyplň údaj</v>
      </c>
      <c r="G123" s="36"/>
      <c r="H123" s="36"/>
      <c r="I123" s="29" t="s">
        <v>29</v>
      </c>
      <c r="J123" s="32" t="str">
        <f>E24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55"/>
      <c r="B125" s="156"/>
      <c r="C125" s="157" t="s">
        <v>99</v>
      </c>
      <c r="D125" s="158" t="s">
        <v>56</v>
      </c>
      <c r="E125" s="158" t="s">
        <v>52</v>
      </c>
      <c r="F125" s="158" t="s">
        <v>53</v>
      </c>
      <c r="G125" s="158" t="s">
        <v>100</v>
      </c>
      <c r="H125" s="158" t="s">
        <v>101</v>
      </c>
      <c r="I125" s="158" t="s">
        <v>102</v>
      </c>
      <c r="J125" s="159" t="s">
        <v>85</v>
      </c>
      <c r="K125" s="160" t="s">
        <v>103</v>
      </c>
      <c r="L125" s="161"/>
      <c r="M125" s="75" t="s">
        <v>1</v>
      </c>
      <c r="N125" s="76" t="s">
        <v>35</v>
      </c>
      <c r="O125" s="76" t="s">
        <v>104</v>
      </c>
      <c r="P125" s="76" t="s">
        <v>105</v>
      </c>
      <c r="Q125" s="76" t="s">
        <v>106</v>
      </c>
      <c r="R125" s="76" t="s">
        <v>107</v>
      </c>
      <c r="S125" s="76" t="s">
        <v>108</v>
      </c>
      <c r="T125" s="77" t="s">
        <v>109</v>
      </c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</row>
    <row r="126" spans="1:63" s="2" customFormat="1" ht="22.9" customHeight="1">
      <c r="A126" s="34"/>
      <c r="B126" s="35"/>
      <c r="C126" s="82" t="s">
        <v>110</v>
      </c>
      <c r="D126" s="36"/>
      <c r="E126" s="36"/>
      <c r="F126" s="36"/>
      <c r="G126" s="36"/>
      <c r="H126" s="36"/>
      <c r="I126" s="36"/>
      <c r="J126" s="162">
        <f>BK126</f>
        <v>0</v>
      </c>
      <c r="K126" s="36"/>
      <c r="L126" s="39"/>
      <c r="M126" s="78"/>
      <c r="N126" s="163"/>
      <c r="O126" s="79"/>
      <c r="P126" s="164">
        <f>P127+P274</f>
        <v>0</v>
      </c>
      <c r="Q126" s="79"/>
      <c r="R126" s="164">
        <f>R127+R274</f>
        <v>582.7356715200001</v>
      </c>
      <c r="S126" s="79"/>
      <c r="T126" s="165">
        <f>T127+T274</f>
        <v>653.3140000000001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70</v>
      </c>
      <c r="AU126" s="17" t="s">
        <v>87</v>
      </c>
      <c r="BK126" s="166">
        <f>BK127+BK274</f>
        <v>0</v>
      </c>
    </row>
    <row r="127" spans="2:63" s="12" customFormat="1" ht="25.9" customHeight="1">
      <c r="B127" s="167"/>
      <c r="C127" s="168"/>
      <c r="D127" s="169" t="s">
        <v>70</v>
      </c>
      <c r="E127" s="170" t="s">
        <v>111</v>
      </c>
      <c r="F127" s="170" t="s">
        <v>112</v>
      </c>
      <c r="G127" s="168"/>
      <c r="H127" s="168"/>
      <c r="I127" s="171"/>
      <c r="J127" s="172">
        <f>BK127</f>
        <v>0</v>
      </c>
      <c r="K127" s="168"/>
      <c r="L127" s="173"/>
      <c r="M127" s="174"/>
      <c r="N127" s="175"/>
      <c r="O127" s="175"/>
      <c r="P127" s="176">
        <f>P128+P175+P178+P210+P215+P222+P258+P272</f>
        <v>0</v>
      </c>
      <c r="Q127" s="175"/>
      <c r="R127" s="176">
        <f>R128+R175+R178+R210+R215+R222+R258+R272</f>
        <v>582.7356715200001</v>
      </c>
      <c r="S127" s="175"/>
      <c r="T127" s="177">
        <f>T128+T175+T178+T210+T215+T222+T258+T272</f>
        <v>653.3140000000001</v>
      </c>
      <c r="AR127" s="178" t="s">
        <v>78</v>
      </c>
      <c r="AT127" s="179" t="s">
        <v>70</v>
      </c>
      <c r="AU127" s="179" t="s">
        <v>71</v>
      </c>
      <c r="AY127" s="178" t="s">
        <v>113</v>
      </c>
      <c r="BK127" s="180">
        <f>BK128+BK175+BK178+BK210+BK215+BK222+BK258+BK272</f>
        <v>0</v>
      </c>
    </row>
    <row r="128" spans="2:63" s="12" customFormat="1" ht="22.9" customHeight="1">
      <c r="B128" s="167"/>
      <c r="C128" s="168"/>
      <c r="D128" s="169" t="s">
        <v>70</v>
      </c>
      <c r="E128" s="181" t="s">
        <v>78</v>
      </c>
      <c r="F128" s="181" t="s">
        <v>114</v>
      </c>
      <c r="G128" s="168"/>
      <c r="H128" s="168"/>
      <c r="I128" s="171"/>
      <c r="J128" s="182">
        <f>BK128</f>
        <v>0</v>
      </c>
      <c r="K128" s="168"/>
      <c r="L128" s="173"/>
      <c r="M128" s="174"/>
      <c r="N128" s="175"/>
      <c r="O128" s="175"/>
      <c r="P128" s="176">
        <f>SUM(P129:P174)</f>
        <v>0</v>
      </c>
      <c r="Q128" s="175"/>
      <c r="R128" s="176">
        <f>SUM(R129:R174)</f>
        <v>124.65187</v>
      </c>
      <c r="S128" s="175"/>
      <c r="T128" s="177">
        <f>SUM(T129:T174)</f>
        <v>653.3140000000001</v>
      </c>
      <c r="AR128" s="178" t="s">
        <v>78</v>
      </c>
      <c r="AT128" s="179" t="s">
        <v>70</v>
      </c>
      <c r="AU128" s="179" t="s">
        <v>78</v>
      </c>
      <c r="AY128" s="178" t="s">
        <v>113</v>
      </c>
      <c r="BK128" s="180">
        <f>SUM(BK129:BK174)</f>
        <v>0</v>
      </c>
    </row>
    <row r="129" spans="1:65" s="2" customFormat="1" ht="33" customHeight="1">
      <c r="A129" s="34"/>
      <c r="B129" s="35"/>
      <c r="C129" s="183" t="s">
        <v>78</v>
      </c>
      <c r="D129" s="183" t="s">
        <v>115</v>
      </c>
      <c r="E129" s="184" t="s">
        <v>116</v>
      </c>
      <c r="F129" s="185" t="s">
        <v>117</v>
      </c>
      <c r="G129" s="186" t="s">
        <v>118</v>
      </c>
      <c r="H129" s="187">
        <v>51</v>
      </c>
      <c r="I129" s="188"/>
      <c r="J129" s="189">
        <f>ROUND(I129*H129,2)</f>
        <v>0</v>
      </c>
      <c r="K129" s="190"/>
      <c r="L129" s="39"/>
      <c r="M129" s="191" t="s">
        <v>1</v>
      </c>
      <c r="N129" s="192" t="s">
        <v>36</v>
      </c>
      <c r="O129" s="71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5" t="s">
        <v>119</v>
      </c>
      <c r="AT129" s="195" t="s">
        <v>115</v>
      </c>
      <c r="AU129" s="195" t="s">
        <v>80</v>
      </c>
      <c r="AY129" s="17" t="s">
        <v>113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7" t="s">
        <v>78</v>
      </c>
      <c r="BK129" s="196">
        <f>ROUND(I129*H129,2)</f>
        <v>0</v>
      </c>
      <c r="BL129" s="17" t="s">
        <v>119</v>
      </c>
      <c r="BM129" s="195" t="s">
        <v>120</v>
      </c>
    </row>
    <row r="130" spans="2:51" s="13" customFormat="1" ht="12">
      <c r="B130" s="197"/>
      <c r="C130" s="198"/>
      <c r="D130" s="199" t="s">
        <v>121</v>
      </c>
      <c r="E130" s="200" t="s">
        <v>1</v>
      </c>
      <c r="F130" s="201" t="s">
        <v>122</v>
      </c>
      <c r="G130" s="198"/>
      <c r="H130" s="202">
        <v>51</v>
      </c>
      <c r="I130" s="203"/>
      <c r="J130" s="198"/>
      <c r="K130" s="198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121</v>
      </c>
      <c r="AU130" s="208" t="s">
        <v>80</v>
      </c>
      <c r="AV130" s="13" t="s">
        <v>80</v>
      </c>
      <c r="AW130" s="13" t="s">
        <v>28</v>
      </c>
      <c r="AX130" s="13" t="s">
        <v>78</v>
      </c>
      <c r="AY130" s="208" t="s">
        <v>113</v>
      </c>
    </row>
    <row r="131" spans="1:65" s="2" customFormat="1" ht="24.2" customHeight="1">
      <c r="A131" s="34"/>
      <c r="B131" s="35"/>
      <c r="C131" s="183" t="s">
        <v>123</v>
      </c>
      <c r="D131" s="183" t="s">
        <v>115</v>
      </c>
      <c r="E131" s="184" t="s">
        <v>124</v>
      </c>
      <c r="F131" s="185" t="s">
        <v>125</v>
      </c>
      <c r="G131" s="186" t="s">
        <v>118</v>
      </c>
      <c r="H131" s="187">
        <v>147</v>
      </c>
      <c r="I131" s="188"/>
      <c r="J131" s="189">
        <f>ROUND(I131*H131,2)</f>
        <v>0</v>
      </c>
      <c r="K131" s="190"/>
      <c r="L131" s="39"/>
      <c r="M131" s="191" t="s">
        <v>1</v>
      </c>
      <c r="N131" s="192" t="s">
        <v>36</v>
      </c>
      <c r="O131" s="71"/>
      <c r="P131" s="193">
        <f>O131*H131</f>
        <v>0</v>
      </c>
      <c r="Q131" s="193">
        <v>0</v>
      </c>
      <c r="R131" s="193">
        <f>Q131*H131</f>
        <v>0</v>
      </c>
      <c r="S131" s="193">
        <v>0.5</v>
      </c>
      <c r="T131" s="194">
        <f>S131*H131</f>
        <v>73.5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5" t="s">
        <v>119</v>
      </c>
      <c r="AT131" s="195" t="s">
        <v>115</v>
      </c>
      <c r="AU131" s="195" t="s">
        <v>80</v>
      </c>
      <c r="AY131" s="17" t="s">
        <v>113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17" t="s">
        <v>78</v>
      </c>
      <c r="BK131" s="196">
        <f>ROUND(I131*H131,2)</f>
        <v>0</v>
      </c>
      <c r="BL131" s="17" t="s">
        <v>119</v>
      </c>
      <c r="BM131" s="195" t="s">
        <v>126</v>
      </c>
    </row>
    <row r="132" spans="2:51" s="13" customFormat="1" ht="12">
      <c r="B132" s="197"/>
      <c r="C132" s="198"/>
      <c r="D132" s="199" t="s">
        <v>121</v>
      </c>
      <c r="E132" s="200" t="s">
        <v>1</v>
      </c>
      <c r="F132" s="201" t="s">
        <v>127</v>
      </c>
      <c r="G132" s="198"/>
      <c r="H132" s="202">
        <v>147</v>
      </c>
      <c r="I132" s="203"/>
      <c r="J132" s="198"/>
      <c r="K132" s="198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121</v>
      </c>
      <c r="AU132" s="208" t="s">
        <v>80</v>
      </c>
      <c r="AV132" s="13" t="s">
        <v>80</v>
      </c>
      <c r="AW132" s="13" t="s">
        <v>28</v>
      </c>
      <c r="AX132" s="13" t="s">
        <v>78</v>
      </c>
      <c r="AY132" s="208" t="s">
        <v>113</v>
      </c>
    </row>
    <row r="133" spans="1:65" s="2" customFormat="1" ht="24.2" customHeight="1">
      <c r="A133" s="34"/>
      <c r="B133" s="35"/>
      <c r="C133" s="183" t="s">
        <v>128</v>
      </c>
      <c r="D133" s="183" t="s">
        <v>115</v>
      </c>
      <c r="E133" s="184" t="s">
        <v>129</v>
      </c>
      <c r="F133" s="185" t="s">
        <v>130</v>
      </c>
      <c r="G133" s="186" t="s">
        <v>118</v>
      </c>
      <c r="H133" s="187">
        <v>139.9</v>
      </c>
      <c r="I133" s="188"/>
      <c r="J133" s="189">
        <f>ROUND(I133*H133,2)</f>
        <v>0</v>
      </c>
      <c r="K133" s="190"/>
      <c r="L133" s="39"/>
      <c r="M133" s="191" t="s">
        <v>1</v>
      </c>
      <c r="N133" s="192" t="s">
        <v>36</v>
      </c>
      <c r="O133" s="71"/>
      <c r="P133" s="193">
        <f>O133*H133</f>
        <v>0</v>
      </c>
      <c r="Q133" s="193">
        <v>0</v>
      </c>
      <c r="R133" s="193">
        <f>Q133*H133</f>
        <v>0</v>
      </c>
      <c r="S133" s="193">
        <v>0.5</v>
      </c>
      <c r="T133" s="194">
        <f>S133*H133</f>
        <v>69.95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5" t="s">
        <v>119</v>
      </c>
      <c r="AT133" s="195" t="s">
        <v>115</v>
      </c>
      <c r="AU133" s="195" t="s">
        <v>80</v>
      </c>
      <c r="AY133" s="17" t="s">
        <v>113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7" t="s">
        <v>78</v>
      </c>
      <c r="BK133" s="196">
        <f>ROUND(I133*H133,2)</f>
        <v>0</v>
      </c>
      <c r="BL133" s="17" t="s">
        <v>119</v>
      </c>
      <c r="BM133" s="195" t="s">
        <v>131</v>
      </c>
    </row>
    <row r="134" spans="2:51" s="13" customFormat="1" ht="12">
      <c r="B134" s="197"/>
      <c r="C134" s="198"/>
      <c r="D134" s="199" t="s">
        <v>121</v>
      </c>
      <c r="E134" s="200" t="s">
        <v>1</v>
      </c>
      <c r="F134" s="201" t="s">
        <v>132</v>
      </c>
      <c r="G134" s="198"/>
      <c r="H134" s="202">
        <v>139.9</v>
      </c>
      <c r="I134" s="203"/>
      <c r="J134" s="198"/>
      <c r="K134" s="198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121</v>
      </c>
      <c r="AU134" s="208" t="s">
        <v>80</v>
      </c>
      <c r="AV134" s="13" t="s">
        <v>80</v>
      </c>
      <c r="AW134" s="13" t="s">
        <v>28</v>
      </c>
      <c r="AX134" s="13" t="s">
        <v>78</v>
      </c>
      <c r="AY134" s="208" t="s">
        <v>113</v>
      </c>
    </row>
    <row r="135" spans="1:65" s="2" customFormat="1" ht="16.5" customHeight="1">
      <c r="A135" s="34"/>
      <c r="B135" s="35"/>
      <c r="C135" s="183" t="s">
        <v>119</v>
      </c>
      <c r="D135" s="183" t="s">
        <v>115</v>
      </c>
      <c r="E135" s="184" t="s">
        <v>133</v>
      </c>
      <c r="F135" s="185" t="s">
        <v>134</v>
      </c>
      <c r="G135" s="186" t="s">
        <v>118</v>
      </c>
      <c r="H135" s="187">
        <v>100</v>
      </c>
      <c r="I135" s="188"/>
      <c r="J135" s="189">
        <f>ROUND(I135*H135,2)</f>
        <v>0</v>
      </c>
      <c r="K135" s="190"/>
      <c r="L135" s="39"/>
      <c r="M135" s="191" t="s">
        <v>1</v>
      </c>
      <c r="N135" s="192" t="s">
        <v>36</v>
      </c>
      <c r="O135" s="71"/>
      <c r="P135" s="193">
        <f>O135*H135</f>
        <v>0</v>
      </c>
      <c r="Q135" s="193">
        <v>0</v>
      </c>
      <c r="R135" s="193">
        <f>Q135*H135</f>
        <v>0</v>
      </c>
      <c r="S135" s="193">
        <v>0.22</v>
      </c>
      <c r="T135" s="194">
        <f>S135*H135</f>
        <v>22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5" t="s">
        <v>119</v>
      </c>
      <c r="AT135" s="195" t="s">
        <v>115</v>
      </c>
      <c r="AU135" s="195" t="s">
        <v>80</v>
      </c>
      <c r="AY135" s="17" t="s">
        <v>113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7" t="s">
        <v>78</v>
      </c>
      <c r="BK135" s="196">
        <f>ROUND(I135*H135,2)</f>
        <v>0</v>
      </c>
      <c r="BL135" s="17" t="s">
        <v>119</v>
      </c>
      <c r="BM135" s="195" t="s">
        <v>135</v>
      </c>
    </row>
    <row r="136" spans="2:51" s="14" customFormat="1" ht="12">
      <c r="B136" s="209"/>
      <c r="C136" s="210"/>
      <c r="D136" s="199" t="s">
        <v>121</v>
      </c>
      <c r="E136" s="211" t="s">
        <v>1</v>
      </c>
      <c r="F136" s="212" t="s">
        <v>136</v>
      </c>
      <c r="G136" s="210"/>
      <c r="H136" s="211" t="s">
        <v>1</v>
      </c>
      <c r="I136" s="213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121</v>
      </c>
      <c r="AU136" s="218" t="s">
        <v>80</v>
      </c>
      <c r="AV136" s="14" t="s">
        <v>78</v>
      </c>
      <c r="AW136" s="14" t="s">
        <v>28</v>
      </c>
      <c r="AX136" s="14" t="s">
        <v>71</v>
      </c>
      <c r="AY136" s="218" t="s">
        <v>113</v>
      </c>
    </row>
    <row r="137" spans="2:51" s="13" customFormat="1" ht="12">
      <c r="B137" s="197"/>
      <c r="C137" s="198"/>
      <c r="D137" s="199" t="s">
        <v>121</v>
      </c>
      <c r="E137" s="200" t="s">
        <v>1</v>
      </c>
      <c r="F137" s="201" t="s">
        <v>137</v>
      </c>
      <c r="G137" s="198"/>
      <c r="H137" s="202">
        <v>5.5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121</v>
      </c>
      <c r="AU137" s="208" t="s">
        <v>80</v>
      </c>
      <c r="AV137" s="13" t="s">
        <v>80</v>
      </c>
      <c r="AW137" s="13" t="s">
        <v>28</v>
      </c>
      <c r="AX137" s="13" t="s">
        <v>71</v>
      </c>
      <c r="AY137" s="208" t="s">
        <v>113</v>
      </c>
    </row>
    <row r="138" spans="2:51" s="13" customFormat="1" ht="12">
      <c r="B138" s="197"/>
      <c r="C138" s="198"/>
      <c r="D138" s="199" t="s">
        <v>121</v>
      </c>
      <c r="E138" s="200" t="s">
        <v>1</v>
      </c>
      <c r="F138" s="201" t="s">
        <v>138</v>
      </c>
      <c r="G138" s="198"/>
      <c r="H138" s="202">
        <v>24.75</v>
      </c>
      <c r="I138" s="203"/>
      <c r="J138" s="198"/>
      <c r="K138" s="198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121</v>
      </c>
      <c r="AU138" s="208" t="s">
        <v>80</v>
      </c>
      <c r="AV138" s="13" t="s">
        <v>80</v>
      </c>
      <c r="AW138" s="13" t="s">
        <v>28</v>
      </c>
      <c r="AX138" s="13" t="s">
        <v>71</v>
      </c>
      <c r="AY138" s="208" t="s">
        <v>113</v>
      </c>
    </row>
    <row r="139" spans="2:51" s="13" customFormat="1" ht="12">
      <c r="B139" s="197"/>
      <c r="C139" s="198"/>
      <c r="D139" s="199" t="s">
        <v>121</v>
      </c>
      <c r="E139" s="200" t="s">
        <v>1</v>
      </c>
      <c r="F139" s="201" t="s">
        <v>139</v>
      </c>
      <c r="G139" s="198"/>
      <c r="H139" s="202">
        <v>11.25</v>
      </c>
      <c r="I139" s="203"/>
      <c r="J139" s="198"/>
      <c r="K139" s="198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121</v>
      </c>
      <c r="AU139" s="208" t="s">
        <v>80</v>
      </c>
      <c r="AV139" s="13" t="s">
        <v>80</v>
      </c>
      <c r="AW139" s="13" t="s">
        <v>28</v>
      </c>
      <c r="AX139" s="13" t="s">
        <v>71</v>
      </c>
      <c r="AY139" s="208" t="s">
        <v>113</v>
      </c>
    </row>
    <row r="140" spans="2:51" s="13" customFormat="1" ht="12">
      <c r="B140" s="197"/>
      <c r="C140" s="198"/>
      <c r="D140" s="199" t="s">
        <v>121</v>
      </c>
      <c r="E140" s="200" t="s">
        <v>1</v>
      </c>
      <c r="F140" s="201" t="s">
        <v>140</v>
      </c>
      <c r="G140" s="198"/>
      <c r="H140" s="202">
        <v>13.5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121</v>
      </c>
      <c r="AU140" s="208" t="s">
        <v>80</v>
      </c>
      <c r="AV140" s="13" t="s">
        <v>80</v>
      </c>
      <c r="AW140" s="13" t="s">
        <v>28</v>
      </c>
      <c r="AX140" s="13" t="s">
        <v>71</v>
      </c>
      <c r="AY140" s="208" t="s">
        <v>113</v>
      </c>
    </row>
    <row r="141" spans="2:51" s="13" customFormat="1" ht="12">
      <c r="B141" s="197"/>
      <c r="C141" s="198"/>
      <c r="D141" s="199" t="s">
        <v>121</v>
      </c>
      <c r="E141" s="200" t="s">
        <v>1</v>
      </c>
      <c r="F141" s="201" t="s">
        <v>141</v>
      </c>
      <c r="G141" s="198"/>
      <c r="H141" s="202">
        <v>26</v>
      </c>
      <c r="I141" s="203"/>
      <c r="J141" s="198"/>
      <c r="K141" s="198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121</v>
      </c>
      <c r="AU141" s="208" t="s">
        <v>80</v>
      </c>
      <c r="AV141" s="13" t="s">
        <v>80</v>
      </c>
      <c r="AW141" s="13" t="s">
        <v>28</v>
      </c>
      <c r="AX141" s="13" t="s">
        <v>71</v>
      </c>
      <c r="AY141" s="208" t="s">
        <v>113</v>
      </c>
    </row>
    <row r="142" spans="2:51" s="13" customFormat="1" ht="12">
      <c r="B142" s="197"/>
      <c r="C142" s="198"/>
      <c r="D142" s="199" t="s">
        <v>121</v>
      </c>
      <c r="E142" s="200" t="s">
        <v>1</v>
      </c>
      <c r="F142" s="201" t="s">
        <v>142</v>
      </c>
      <c r="G142" s="198"/>
      <c r="H142" s="202">
        <v>14</v>
      </c>
      <c r="I142" s="203"/>
      <c r="J142" s="198"/>
      <c r="K142" s="198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121</v>
      </c>
      <c r="AU142" s="208" t="s">
        <v>80</v>
      </c>
      <c r="AV142" s="13" t="s">
        <v>80</v>
      </c>
      <c r="AW142" s="13" t="s">
        <v>28</v>
      </c>
      <c r="AX142" s="13" t="s">
        <v>71</v>
      </c>
      <c r="AY142" s="208" t="s">
        <v>113</v>
      </c>
    </row>
    <row r="143" spans="2:51" s="13" customFormat="1" ht="12">
      <c r="B143" s="197"/>
      <c r="C143" s="198"/>
      <c r="D143" s="199" t="s">
        <v>121</v>
      </c>
      <c r="E143" s="200" t="s">
        <v>1</v>
      </c>
      <c r="F143" s="201" t="s">
        <v>143</v>
      </c>
      <c r="G143" s="198"/>
      <c r="H143" s="202">
        <v>5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121</v>
      </c>
      <c r="AU143" s="208" t="s">
        <v>80</v>
      </c>
      <c r="AV143" s="13" t="s">
        <v>80</v>
      </c>
      <c r="AW143" s="13" t="s">
        <v>28</v>
      </c>
      <c r="AX143" s="13" t="s">
        <v>71</v>
      </c>
      <c r="AY143" s="208" t="s">
        <v>113</v>
      </c>
    </row>
    <row r="144" spans="2:51" s="15" customFormat="1" ht="12">
      <c r="B144" s="219"/>
      <c r="C144" s="220"/>
      <c r="D144" s="199" t="s">
        <v>121</v>
      </c>
      <c r="E144" s="221" t="s">
        <v>1</v>
      </c>
      <c r="F144" s="222" t="s">
        <v>144</v>
      </c>
      <c r="G144" s="220"/>
      <c r="H144" s="223">
        <v>100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121</v>
      </c>
      <c r="AU144" s="229" t="s">
        <v>80</v>
      </c>
      <c r="AV144" s="15" t="s">
        <v>119</v>
      </c>
      <c r="AW144" s="15" t="s">
        <v>28</v>
      </c>
      <c r="AX144" s="15" t="s">
        <v>78</v>
      </c>
      <c r="AY144" s="229" t="s">
        <v>113</v>
      </c>
    </row>
    <row r="145" spans="1:65" s="2" customFormat="1" ht="24.2" customHeight="1">
      <c r="A145" s="34"/>
      <c r="B145" s="35"/>
      <c r="C145" s="183" t="s">
        <v>145</v>
      </c>
      <c r="D145" s="183" t="s">
        <v>115</v>
      </c>
      <c r="E145" s="184" t="s">
        <v>146</v>
      </c>
      <c r="F145" s="185" t="s">
        <v>147</v>
      </c>
      <c r="G145" s="186" t="s">
        <v>118</v>
      </c>
      <c r="H145" s="187">
        <v>45</v>
      </c>
      <c r="I145" s="188"/>
      <c r="J145" s="189">
        <f>ROUND(I145*H145,2)</f>
        <v>0</v>
      </c>
      <c r="K145" s="190"/>
      <c r="L145" s="39"/>
      <c r="M145" s="191" t="s">
        <v>1</v>
      </c>
      <c r="N145" s="192" t="s">
        <v>36</v>
      </c>
      <c r="O145" s="71"/>
      <c r="P145" s="193">
        <f>O145*H145</f>
        <v>0</v>
      </c>
      <c r="Q145" s="193">
        <v>0</v>
      </c>
      <c r="R145" s="193">
        <f>Q145*H145</f>
        <v>0</v>
      </c>
      <c r="S145" s="193">
        <v>0.45</v>
      </c>
      <c r="T145" s="194">
        <f>S145*H145</f>
        <v>20.25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5" t="s">
        <v>119</v>
      </c>
      <c r="AT145" s="195" t="s">
        <v>115</v>
      </c>
      <c r="AU145" s="195" t="s">
        <v>80</v>
      </c>
      <c r="AY145" s="17" t="s">
        <v>113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7" t="s">
        <v>78</v>
      </c>
      <c r="BK145" s="196">
        <f>ROUND(I145*H145,2)</f>
        <v>0</v>
      </c>
      <c r="BL145" s="17" t="s">
        <v>119</v>
      </c>
      <c r="BM145" s="195" t="s">
        <v>148</v>
      </c>
    </row>
    <row r="146" spans="2:51" s="13" customFormat="1" ht="12">
      <c r="B146" s="197"/>
      <c r="C146" s="198"/>
      <c r="D146" s="199" t="s">
        <v>121</v>
      </c>
      <c r="E146" s="200" t="s">
        <v>1</v>
      </c>
      <c r="F146" s="201" t="s">
        <v>149</v>
      </c>
      <c r="G146" s="198"/>
      <c r="H146" s="202">
        <v>45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121</v>
      </c>
      <c r="AU146" s="208" t="s">
        <v>80</v>
      </c>
      <c r="AV146" s="13" t="s">
        <v>80</v>
      </c>
      <c r="AW146" s="13" t="s">
        <v>28</v>
      </c>
      <c r="AX146" s="13" t="s">
        <v>78</v>
      </c>
      <c r="AY146" s="208" t="s">
        <v>113</v>
      </c>
    </row>
    <row r="147" spans="1:65" s="2" customFormat="1" ht="24.2" customHeight="1">
      <c r="A147" s="34"/>
      <c r="B147" s="35"/>
      <c r="C147" s="183" t="s">
        <v>150</v>
      </c>
      <c r="D147" s="183" t="s">
        <v>115</v>
      </c>
      <c r="E147" s="184" t="s">
        <v>151</v>
      </c>
      <c r="F147" s="185" t="s">
        <v>152</v>
      </c>
      <c r="G147" s="186" t="s">
        <v>118</v>
      </c>
      <c r="H147" s="187">
        <v>1399</v>
      </c>
      <c r="I147" s="188"/>
      <c r="J147" s="189">
        <f>ROUND(I147*H147,2)</f>
        <v>0</v>
      </c>
      <c r="K147" s="190"/>
      <c r="L147" s="39"/>
      <c r="M147" s="191" t="s">
        <v>1</v>
      </c>
      <c r="N147" s="192" t="s">
        <v>36</v>
      </c>
      <c r="O147" s="71"/>
      <c r="P147" s="193">
        <f>O147*H147</f>
        <v>0</v>
      </c>
      <c r="Q147" s="193">
        <v>0.00013</v>
      </c>
      <c r="R147" s="193">
        <f>Q147*H147</f>
        <v>0.18186999999999998</v>
      </c>
      <c r="S147" s="193">
        <v>0.256</v>
      </c>
      <c r="T147" s="194">
        <f>S147*H147</f>
        <v>358.144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5" t="s">
        <v>119</v>
      </c>
      <c r="AT147" s="195" t="s">
        <v>115</v>
      </c>
      <c r="AU147" s="195" t="s">
        <v>80</v>
      </c>
      <c r="AY147" s="17" t="s">
        <v>113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7" t="s">
        <v>78</v>
      </c>
      <c r="BK147" s="196">
        <f>ROUND(I147*H147,2)</f>
        <v>0</v>
      </c>
      <c r="BL147" s="17" t="s">
        <v>119</v>
      </c>
      <c r="BM147" s="195" t="s">
        <v>153</v>
      </c>
    </row>
    <row r="148" spans="1:65" s="2" customFormat="1" ht="16.5" customHeight="1">
      <c r="A148" s="34"/>
      <c r="B148" s="35"/>
      <c r="C148" s="183" t="s">
        <v>154</v>
      </c>
      <c r="D148" s="183" t="s">
        <v>115</v>
      </c>
      <c r="E148" s="184" t="s">
        <v>155</v>
      </c>
      <c r="F148" s="185" t="s">
        <v>156</v>
      </c>
      <c r="G148" s="186" t="s">
        <v>157</v>
      </c>
      <c r="H148" s="187">
        <v>534</v>
      </c>
      <c r="I148" s="188"/>
      <c r="J148" s="189">
        <f>ROUND(I148*H148,2)</f>
        <v>0</v>
      </c>
      <c r="K148" s="190"/>
      <c r="L148" s="39"/>
      <c r="M148" s="191" t="s">
        <v>1</v>
      </c>
      <c r="N148" s="192" t="s">
        <v>36</v>
      </c>
      <c r="O148" s="71"/>
      <c r="P148" s="193">
        <f>O148*H148</f>
        <v>0</v>
      </c>
      <c r="Q148" s="193">
        <v>0</v>
      </c>
      <c r="R148" s="193">
        <f>Q148*H148</f>
        <v>0</v>
      </c>
      <c r="S148" s="193">
        <v>0.205</v>
      </c>
      <c r="T148" s="194">
        <f>S148*H148</f>
        <v>109.47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5" t="s">
        <v>119</v>
      </c>
      <c r="AT148" s="195" t="s">
        <v>115</v>
      </c>
      <c r="AU148" s="195" t="s">
        <v>80</v>
      </c>
      <c r="AY148" s="17" t="s">
        <v>113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7" t="s">
        <v>78</v>
      </c>
      <c r="BK148" s="196">
        <f>ROUND(I148*H148,2)</f>
        <v>0</v>
      </c>
      <c r="BL148" s="17" t="s">
        <v>119</v>
      </c>
      <c r="BM148" s="195" t="s">
        <v>158</v>
      </c>
    </row>
    <row r="149" spans="2:51" s="13" customFormat="1" ht="12">
      <c r="B149" s="197"/>
      <c r="C149" s="198"/>
      <c r="D149" s="199" t="s">
        <v>121</v>
      </c>
      <c r="E149" s="200" t="s">
        <v>1</v>
      </c>
      <c r="F149" s="201" t="s">
        <v>159</v>
      </c>
      <c r="G149" s="198"/>
      <c r="H149" s="202">
        <v>114.5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121</v>
      </c>
      <c r="AU149" s="208" t="s">
        <v>80</v>
      </c>
      <c r="AV149" s="13" t="s">
        <v>80</v>
      </c>
      <c r="AW149" s="13" t="s">
        <v>28</v>
      </c>
      <c r="AX149" s="13" t="s">
        <v>71</v>
      </c>
      <c r="AY149" s="208" t="s">
        <v>113</v>
      </c>
    </row>
    <row r="150" spans="2:51" s="13" customFormat="1" ht="12">
      <c r="B150" s="197"/>
      <c r="C150" s="198"/>
      <c r="D150" s="199" t="s">
        <v>121</v>
      </c>
      <c r="E150" s="200" t="s">
        <v>1</v>
      </c>
      <c r="F150" s="201" t="s">
        <v>160</v>
      </c>
      <c r="G150" s="198"/>
      <c r="H150" s="202">
        <v>168.5</v>
      </c>
      <c r="I150" s="203"/>
      <c r="J150" s="198"/>
      <c r="K150" s="198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121</v>
      </c>
      <c r="AU150" s="208" t="s">
        <v>80</v>
      </c>
      <c r="AV150" s="13" t="s">
        <v>80</v>
      </c>
      <c r="AW150" s="13" t="s">
        <v>28</v>
      </c>
      <c r="AX150" s="13" t="s">
        <v>71</v>
      </c>
      <c r="AY150" s="208" t="s">
        <v>113</v>
      </c>
    </row>
    <row r="151" spans="2:51" s="13" customFormat="1" ht="12">
      <c r="B151" s="197"/>
      <c r="C151" s="198"/>
      <c r="D151" s="199" t="s">
        <v>121</v>
      </c>
      <c r="E151" s="200" t="s">
        <v>1</v>
      </c>
      <c r="F151" s="201" t="s">
        <v>161</v>
      </c>
      <c r="G151" s="198"/>
      <c r="H151" s="202">
        <v>78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121</v>
      </c>
      <c r="AU151" s="208" t="s">
        <v>80</v>
      </c>
      <c r="AV151" s="13" t="s">
        <v>80</v>
      </c>
      <c r="AW151" s="13" t="s">
        <v>28</v>
      </c>
      <c r="AX151" s="13" t="s">
        <v>71</v>
      </c>
      <c r="AY151" s="208" t="s">
        <v>113</v>
      </c>
    </row>
    <row r="152" spans="2:51" s="13" customFormat="1" ht="12">
      <c r="B152" s="197"/>
      <c r="C152" s="198"/>
      <c r="D152" s="199" t="s">
        <v>121</v>
      </c>
      <c r="E152" s="200" t="s">
        <v>1</v>
      </c>
      <c r="F152" s="201" t="s">
        <v>162</v>
      </c>
      <c r="G152" s="198"/>
      <c r="H152" s="202">
        <v>56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121</v>
      </c>
      <c r="AU152" s="208" t="s">
        <v>80</v>
      </c>
      <c r="AV152" s="13" t="s">
        <v>80</v>
      </c>
      <c r="AW152" s="13" t="s">
        <v>28</v>
      </c>
      <c r="AX152" s="13" t="s">
        <v>71</v>
      </c>
      <c r="AY152" s="208" t="s">
        <v>113</v>
      </c>
    </row>
    <row r="153" spans="2:51" s="13" customFormat="1" ht="12">
      <c r="B153" s="197"/>
      <c r="C153" s="198"/>
      <c r="D153" s="199" t="s">
        <v>121</v>
      </c>
      <c r="E153" s="200" t="s">
        <v>1</v>
      </c>
      <c r="F153" s="201" t="s">
        <v>163</v>
      </c>
      <c r="G153" s="198"/>
      <c r="H153" s="202">
        <v>100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121</v>
      </c>
      <c r="AU153" s="208" t="s">
        <v>80</v>
      </c>
      <c r="AV153" s="13" t="s">
        <v>80</v>
      </c>
      <c r="AW153" s="13" t="s">
        <v>28</v>
      </c>
      <c r="AX153" s="13" t="s">
        <v>71</v>
      </c>
      <c r="AY153" s="208" t="s">
        <v>113</v>
      </c>
    </row>
    <row r="154" spans="2:51" s="13" customFormat="1" ht="12">
      <c r="B154" s="197"/>
      <c r="C154" s="198"/>
      <c r="D154" s="199" t="s">
        <v>121</v>
      </c>
      <c r="E154" s="200" t="s">
        <v>1</v>
      </c>
      <c r="F154" s="201" t="s">
        <v>164</v>
      </c>
      <c r="G154" s="198"/>
      <c r="H154" s="202">
        <v>17</v>
      </c>
      <c r="I154" s="203"/>
      <c r="J154" s="198"/>
      <c r="K154" s="198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121</v>
      </c>
      <c r="AU154" s="208" t="s">
        <v>80</v>
      </c>
      <c r="AV154" s="13" t="s">
        <v>80</v>
      </c>
      <c r="AW154" s="13" t="s">
        <v>28</v>
      </c>
      <c r="AX154" s="13" t="s">
        <v>71</v>
      </c>
      <c r="AY154" s="208" t="s">
        <v>113</v>
      </c>
    </row>
    <row r="155" spans="2:51" s="15" customFormat="1" ht="12">
      <c r="B155" s="219"/>
      <c r="C155" s="220"/>
      <c r="D155" s="199" t="s">
        <v>121</v>
      </c>
      <c r="E155" s="221" t="s">
        <v>1</v>
      </c>
      <c r="F155" s="222" t="s">
        <v>144</v>
      </c>
      <c r="G155" s="220"/>
      <c r="H155" s="223">
        <v>534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121</v>
      </c>
      <c r="AU155" s="229" t="s">
        <v>80</v>
      </c>
      <c r="AV155" s="15" t="s">
        <v>119</v>
      </c>
      <c r="AW155" s="15" t="s">
        <v>28</v>
      </c>
      <c r="AX155" s="15" t="s">
        <v>78</v>
      </c>
      <c r="AY155" s="229" t="s">
        <v>113</v>
      </c>
    </row>
    <row r="156" spans="1:65" s="2" customFormat="1" ht="24.2" customHeight="1">
      <c r="A156" s="34"/>
      <c r="B156" s="35"/>
      <c r="C156" s="183" t="s">
        <v>165</v>
      </c>
      <c r="D156" s="183" t="s">
        <v>115</v>
      </c>
      <c r="E156" s="184" t="s">
        <v>166</v>
      </c>
      <c r="F156" s="185" t="s">
        <v>167</v>
      </c>
      <c r="G156" s="186" t="s">
        <v>168</v>
      </c>
      <c r="H156" s="187">
        <v>23.85</v>
      </c>
      <c r="I156" s="188"/>
      <c r="J156" s="189">
        <f>ROUND(I156*H156,2)</f>
        <v>0</v>
      </c>
      <c r="K156" s="190"/>
      <c r="L156" s="39"/>
      <c r="M156" s="191" t="s">
        <v>1</v>
      </c>
      <c r="N156" s="192" t="s">
        <v>36</v>
      </c>
      <c r="O156" s="71"/>
      <c r="P156" s="193">
        <f>O156*H156</f>
        <v>0</v>
      </c>
      <c r="Q156" s="193">
        <v>0</v>
      </c>
      <c r="R156" s="193">
        <f>Q156*H156</f>
        <v>0</v>
      </c>
      <c r="S156" s="193">
        <v>0</v>
      </c>
      <c r="T156" s="19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5" t="s">
        <v>119</v>
      </c>
      <c r="AT156" s="195" t="s">
        <v>115</v>
      </c>
      <c r="AU156" s="195" t="s">
        <v>80</v>
      </c>
      <c r="AY156" s="17" t="s">
        <v>113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17" t="s">
        <v>78</v>
      </c>
      <c r="BK156" s="196">
        <f>ROUND(I156*H156,2)</f>
        <v>0</v>
      </c>
      <c r="BL156" s="17" t="s">
        <v>119</v>
      </c>
      <c r="BM156" s="195" t="s">
        <v>169</v>
      </c>
    </row>
    <row r="157" spans="2:51" s="13" customFormat="1" ht="12">
      <c r="B157" s="197"/>
      <c r="C157" s="198"/>
      <c r="D157" s="199" t="s">
        <v>121</v>
      </c>
      <c r="E157" s="200" t="s">
        <v>1</v>
      </c>
      <c r="F157" s="201" t="s">
        <v>170</v>
      </c>
      <c r="G157" s="198"/>
      <c r="H157" s="202">
        <v>23.508</v>
      </c>
      <c r="I157" s="203"/>
      <c r="J157" s="198"/>
      <c r="K157" s="198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121</v>
      </c>
      <c r="AU157" s="208" t="s">
        <v>80</v>
      </c>
      <c r="AV157" s="13" t="s">
        <v>80</v>
      </c>
      <c r="AW157" s="13" t="s">
        <v>28</v>
      </c>
      <c r="AX157" s="13" t="s">
        <v>71</v>
      </c>
      <c r="AY157" s="208" t="s">
        <v>113</v>
      </c>
    </row>
    <row r="158" spans="2:51" s="13" customFormat="1" ht="12">
      <c r="B158" s="197"/>
      <c r="C158" s="198"/>
      <c r="D158" s="199" t="s">
        <v>121</v>
      </c>
      <c r="E158" s="200" t="s">
        <v>1</v>
      </c>
      <c r="F158" s="201" t="s">
        <v>171</v>
      </c>
      <c r="G158" s="198"/>
      <c r="H158" s="202">
        <v>0.342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121</v>
      </c>
      <c r="AU158" s="208" t="s">
        <v>80</v>
      </c>
      <c r="AV158" s="13" t="s">
        <v>80</v>
      </c>
      <c r="AW158" s="13" t="s">
        <v>28</v>
      </c>
      <c r="AX158" s="13" t="s">
        <v>71</v>
      </c>
      <c r="AY158" s="208" t="s">
        <v>113</v>
      </c>
    </row>
    <row r="159" spans="2:51" s="15" customFormat="1" ht="12">
      <c r="B159" s="219"/>
      <c r="C159" s="220"/>
      <c r="D159" s="199" t="s">
        <v>121</v>
      </c>
      <c r="E159" s="221" t="s">
        <v>1</v>
      </c>
      <c r="F159" s="222" t="s">
        <v>144</v>
      </c>
      <c r="G159" s="220"/>
      <c r="H159" s="223">
        <v>23.849999999999998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121</v>
      </c>
      <c r="AU159" s="229" t="s">
        <v>80</v>
      </c>
      <c r="AV159" s="15" t="s">
        <v>119</v>
      </c>
      <c r="AW159" s="15" t="s">
        <v>28</v>
      </c>
      <c r="AX159" s="15" t="s">
        <v>78</v>
      </c>
      <c r="AY159" s="229" t="s">
        <v>113</v>
      </c>
    </row>
    <row r="160" spans="1:65" s="2" customFormat="1" ht="24.2" customHeight="1">
      <c r="A160" s="34"/>
      <c r="B160" s="35"/>
      <c r="C160" s="183" t="s">
        <v>172</v>
      </c>
      <c r="D160" s="183" t="s">
        <v>115</v>
      </c>
      <c r="E160" s="184" t="s">
        <v>173</v>
      </c>
      <c r="F160" s="185" t="s">
        <v>174</v>
      </c>
      <c r="G160" s="186" t="s">
        <v>168</v>
      </c>
      <c r="H160" s="187">
        <v>2.24</v>
      </c>
      <c r="I160" s="188"/>
      <c r="J160" s="189">
        <f>ROUND(I160*H160,2)</f>
        <v>0</v>
      </c>
      <c r="K160" s="190"/>
      <c r="L160" s="39"/>
      <c r="M160" s="191" t="s">
        <v>1</v>
      </c>
      <c r="N160" s="192" t="s">
        <v>36</v>
      </c>
      <c r="O160" s="71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5" t="s">
        <v>119</v>
      </c>
      <c r="AT160" s="195" t="s">
        <v>115</v>
      </c>
      <c r="AU160" s="195" t="s">
        <v>80</v>
      </c>
      <c r="AY160" s="17" t="s">
        <v>113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7" t="s">
        <v>78</v>
      </c>
      <c r="BK160" s="196">
        <f>ROUND(I160*H160,2)</f>
        <v>0</v>
      </c>
      <c r="BL160" s="17" t="s">
        <v>119</v>
      </c>
      <c r="BM160" s="195" t="s">
        <v>175</v>
      </c>
    </row>
    <row r="161" spans="2:51" s="13" customFormat="1" ht="12">
      <c r="B161" s="197"/>
      <c r="C161" s="198"/>
      <c r="D161" s="199" t="s">
        <v>121</v>
      </c>
      <c r="E161" s="200" t="s">
        <v>1</v>
      </c>
      <c r="F161" s="201" t="s">
        <v>176</v>
      </c>
      <c r="G161" s="198"/>
      <c r="H161" s="202">
        <v>2.24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121</v>
      </c>
      <c r="AU161" s="208" t="s">
        <v>80</v>
      </c>
      <c r="AV161" s="13" t="s">
        <v>80</v>
      </c>
      <c r="AW161" s="13" t="s">
        <v>28</v>
      </c>
      <c r="AX161" s="13" t="s">
        <v>78</v>
      </c>
      <c r="AY161" s="208" t="s">
        <v>113</v>
      </c>
    </row>
    <row r="162" spans="1:65" s="2" customFormat="1" ht="37.9" customHeight="1">
      <c r="A162" s="34"/>
      <c r="B162" s="35"/>
      <c r="C162" s="183" t="s">
        <v>177</v>
      </c>
      <c r="D162" s="183" t="s">
        <v>115</v>
      </c>
      <c r="E162" s="184" t="s">
        <v>178</v>
      </c>
      <c r="F162" s="185" t="s">
        <v>179</v>
      </c>
      <c r="G162" s="186" t="s">
        <v>168</v>
      </c>
      <c r="H162" s="187">
        <v>7.2</v>
      </c>
      <c r="I162" s="188"/>
      <c r="J162" s="189">
        <f>ROUND(I162*H162,2)</f>
        <v>0</v>
      </c>
      <c r="K162" s="190"/>
      <c r="L162" s="39"/>
      <c r="M162" s="191" t="s">
        <v>1</v>
      </c>
      <c r="N162" s="192" t="s">
        <v>36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119</v>
      </c>
      <c r="AT162" s="195" t="s">
        <v>115</v>
      </c>
      <c r="AU162" s="195" t="s">
        <v>80</v>
      </c>
      <c r="AY162" s="17" t="s">
        <v>113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78</v>
      </c>
      <c r="BK162" s="196">
        <f>ROUND(I162*H162,2)</f>
        <v>0</v>
      </c>
      <c r="BL162" s="17" t="s">
        <v>119</v>
      </c>
      <c r="BM162" s="195" t="s">
        <v>180</v>
      </c>
    </row>
    <row r="163" spans="2:51" s="13" customFormat="1" ht="12">
      <c r="B163" s="197"/>
      <c r="C163" s="198"/>
      <c r="D163" s="199" t="s">
        <v>121</v>
      </c>
      <c r="E163" s="200" t="s">
        <v>1</v>
      </c>
      <c r="F163" s="201" t="s">
        <v>181</v>
      </c>
      <c r="G163" s="198"/>
      <c r="H163" s="202">
        <v>7.2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121</v>
      </c>
      <c r="AU163" s="208" t="s">
        <v>80</v>
      </c>
      <c r="AV163" s="13" t="s">
        <v>80</v>
      </c>
      <c r="AW163" s="13" t="s">
        <v>28</v>
      </c>
      <c r="AX163" s="13" t="s">
        <v>78</v>
      </c>
      <c r="AY163" s="208" t="s">
        <v>113</v>
      </c>
    </row>
    <row r="164" spans="1:65" s="2" customFormat="1" ht="37.9" customHeight="1">
      <c r="A164" s="34"/>
      <c r="B164" s="35"/>
      <c r="C164" s="183" t="s">
        <v>182</v>
      </c>
      <c r="D164" s="183" t="s">
        <v>115</v>
      </c>
      <c r="E164" s="184" t="s">
        <v>183</v>
      </c>
      <c r="F164" s="185" t="s">
        <v>184</v>
      </c>
      <c r="G164" s="186" t="s">
        <v>168</v>
      </c>
      <c r="H164" s="187">
        <v>9.44</v>
      </c>
      <c r="I164" s="188"/>
      <c r="J164" s="189">
        <f>ROUND(I164*H164,2)</f>
        <v>0</v>
      </c>
      <c r="K164" s="190"/>
      <c r="L164" s="39"/>
      <c r="M164" s="191" t="s">
        <v>1</v>
      </c>
      <c r="N164" s="192" t="s">
        <v>36</v>
      </c>
      <c r="O164" s="71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5" t="s">
        <v>119</v>
      </c>
      <c r="AT164" s="195" t="s">
        <v>115</v>
      </c>
      <c r="AU164" s="195" t="s">
        <v>80</v>
      </c>
      <c r="AY164" s="17" t="s">
        <v>113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17" t="s">
        <v>78</v>
      </c>
      <c r="BK164" s="196">
        <f>ROUND(I164*H164,2)</f>
        <v>0</v>
      </c>
      <c r="BL164" s="17" t="s">
        <v>119</v>
      </c>
      <c r="BM164" s="195" t="s">
        <v>185</v>
      </c>
    </row>
    <row r="165" spans="2:51" s="13" customFormat="1" ht="12">
      <c r="B165" s="197"/>
      <c r="C165" s="198"/>
      <c r="D165" s="199" t="s">
        <v>121</v>
      </c>
      <c r="E165" s="200" t="s">
        <v>1</v>
      </c>
      <c r="F165" s="201" t="s">
        <v>186</v>
      </c>
      <c r="G165" s="198"/>
      <c r="H165" s="202">
        <v>2.24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121</v>
      </c>
      <c r="AU165" s="208" t="s">
        <v>80</v>
      </c>
      <c r="AV165" s="13" t="s">
        <v>80</v>
      </c>
      <c r="AW165" s="13" t="s">
        <v>28</v>
      </c>
      <c r="AX165" s="13" t="s">
        <v>71</v>
      </c>
      <c r="AY165" s="208" t="s">
        <v>113</v>
      </c>
    </row>
    <row r="166" spans="2:51" s="13" customFormat="1" ht="12">
      <c r="B166" s="197"/>
      <c r="C166" s="198"/>
      <c r="D166" s="199" t="s">
        <v>121</v>
      </c>
      <c r="E166" s="200" t="s">
        <v>1</v>
      </c>
      <c r="F166" s="201" t="s">
        <v>187</v>
      </c>
      <c r="G166" s="198"/>
      <c r="H166" s="202">
        <v>7.2</v>
      </c>
      <c r="I166" s="203"/>
      <c r="J166" s="198"/>
      <c r="K166" s="198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121</v>
      </c>
      <c r="AU166" s="208" t="s">
        <v>80</v>
      </c>
      <c r="AV166" s="13" t="s">
        <v>80</v>
      </c>
      <c r="AW166" s="13" t="s">
        <v>28</v>
      </c>
      <c r="AX166" s="13" t="s">
        <v>71</v>
      </c>
      <c r="AY166" s="208" t="s">
        <v>113</v>
      </c>
    </row>
    <row r="167" spans="2:51" s="15" customFormat="1" ht="12">
      <c r="B167" s="219"/>
      <c r="C167" s="220"/>
      <c r="D167" s="199" t="s">
        <v>121</v>
      </c>
      <c r="E167" s="221" t="s">
        <v>1</v>
      </c>
      <c r="F167" s="222" t="s">
        <v>144</v>
      </c>
      <c r="G167" s="220"/>
      <c r="H167" s="223">
        <v>9.440000000000001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121</v>
      </c>
      <c r="AU167" s="229" t="s">
        <v>80</v>
      </c>
      <c r="AV167" s="15" t="s">
        <v>119</v>
      </c>
      <c r="AW167" s="15" t="s">
        <v>28</v>
      </c>
      <c r="AX167" s="15" t="s">
        <v>78</v>
      </c>
      <c r="AY167" s="229" t="s">
        <v>113</v>
      </c>
    </row>
    <row r="168" spans="1:65" s="2" customFormat="1" ht="16.5" customHeight="1">
      <c r="A168" s="34"/>
      <c r="B168" s="35"/>
      <c r="C168" s="183" t="s">
        <v>188</v>
      </c>
      <c r="D168" s="183" t="s">
        <v>115</v>
      </c>
      <c r="E168" s="184" t="s">
        <v>189</v>
      </c>
      <c r="F168" s="185" t="s">
        <v>190</v>
      </c>
      <c r="G168" s="186" t="s">
        <v>168</v>
      </c>
      <c r="H168" s="187">
        <v>9.44</v>
      </c>
      <c r="I168" s="188"/>
      <c r="J168" s="189">
        <f>ROUND(I168*H168,2)</f>
        <v>0</v>
      </c>
      <c r="K168" s="190"/>
      <c r="L168" s="39"/>
      <c r="M168" s="191" t="s">
        <v>1</v>
      </c>
      <c r="N168" s="192" t="s">
        <v>36</v>
      </c>
      <c r="O168" s="71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5" t="s">
        <v>119</v>
      </c>
      <c r="AT168" s="195" t="s">
        <v>115</v>
      </c>
      <c r="AU168" s="195" t="s">
        <v>80</v>
      </c>
      <c r="AY168" s="17" t="s">
        <v>113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7" t="s">
        <v>78</v>
      </c>
      <c r="BK168" s="196">
        <f>ROUND(I168*H168,2)</f>
        <v>0</v>
      </c>
      <c r="BL168" s="17" t="s">
        <v>119</v>
      </c>
      <c r="BM168" s="195" t="s">
        <v>191</v>
      </c>
    </row>
    <row r="169" spans="1:65" s="2" customFormat="1" ht="24.2" customHeight="1">
      <c r="A169" s="34"/>
      <c r="B169" s="35"/>
      <c r="C169" s="183" t="s">
        <v>192</v>
      </c>
      <c r="D169" s="183" t="s">
        <v>115</v>
      </c>
      <c r="E169" s="184" t="s">
        <v>193</v>
      </c>
      <c r="F169" s="185" t="s">
        <v>194</v>
      </c>
      <c r="G169" s="186" t="s">
        <v>195</v>
      </c>
      <c r="H169" s="187">
        <v>20</v>
      </c>
      <c r="I169" s="188"/>
      <c r="J169" s="189">
        <f>ROUND(I169*H169,2)</f>
        <v>0</v>
      </c>
      <c r="K169" s="190"/>
      <c r="L169" s="39"/>
      <c r="M169" s="191" t="s">
        <v>1</v>
      </c>
      <c r="N169" s="192" t="s">
        <v>36</v>
      </c>
      <c r="O169" s="71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5" t="s">
        <v>119</v>
      </c>
      <c r="AT169" s="195" t="s">
        <v>115</v>
      </c>
      <c r="AU169" s="195" t="s">
        <v>80</v>
      </c>
      <c r="AY169" s="17" t="s">
        <v>113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7" t="s">
        <v>78</v>
      </c>
      <c r="BK169" s="196">
        <f>ROUND(I169*H169,2)</f>
        <v>0</v>
      </c>
      <c r="BL169" s="17" t="s">
        <v>119</v>
      </c>
      <c r="BM169" s="195" t="s">
        <v>196</v>
      </c>
    </row>
    <row r="170" spans="2:51" s="13" customFormat="1" ht="12">
      <c r="B170" s="197"/>
      <c r="C170" s="198"/>
      <c r="D170" s="199" t="s">
        <v>121</v>
      </c>
      <c r="E170" s="200" t="s">
        <v>1</v>
      </c>
      <c r="F170" s="201" t="s">
        <v>197</v>
      </c>
      <c r="G170" s="198"/>
      <c r="H170" s="202">
        <v>20</v>
      </c>
      <c r="I170" s="203"/>
      <c r="J170" s="198"/>
      <c r="K170" s="198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121</v>
      </c>
      <c r="AU170" s="208" t="s">
        <v>80</v>
      </c>
      <c r="AV170" s="13" t="s">
        <v>80</v>
      </c>
      <c r="AW170" s="13" t="s">
        <v>28</v>
      </c>
      <c r="AX170" s="13" t="s">
        <v>78</v>
      </c>
      <c r="AY170" s="208" t="s">
        <v>113</v>
      </c>
    </row>
    <row r="171" spans="1:65" s="2" customFormat="1" ht="24.2" customHeight="1">
      <c r="A171" s="34"/>
      <c r="B171" s="35"/>
      <c r="C171" s="183" t="s">
        <v>8</v>
      </c>
      <c r="D171" s="183" t="s">
        <v>115</v>
      </c>
      <c r="E171" s="184" t="s">
        <v>198</v>
      </c>
      <c r="F171" s="185" t="s">
        <v>199</v>
      </c>
      <c r="G171" s="186" t="s">
        <v>118</v>
      </c>
      <c r="H171" s="187">
        <v>1399</v>
      </c>
      <c r="I171" s="188"/>
      <c r="J171" s="189">
        <f>ROUND(I171*H171,2)</f>
        <v>0</v>
      </c>
      <c r="K171" s="190"/>
      <c r="L171" s="39"/>
      <c r="M171" s="191" t="s">
        <v>1</v>
      </c>
      <c r="N171" s="192" t="s">
        <v>36</v>
      </c>
      <c r="O171" s="71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119</v>
      </c>
      <c r="AT171" s="195" t="s">
        <v>115</v>
      </c>
      <c r="AU171" s="195" t="s">
        <v>80</v>
      </c>
      <c r="AY171" s="17" t="s">
        <v>113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7" t="s">
        <v>78</v>
      </c>
      <c r="BK171" s="196">
        <f>ROUND(I171*H171,2)</f>
        <v>0</v>
      </c>
      <c r="BL171" s="17" t="s">
        <v>119</v>
      </c>
      <c r="BM171" s="195" t="s">
        <v>200</v>
      </c>
    </row>
    <row r="172" spans="1:65" s="2" customFormat="1" ht="37.9" customHeight="1">
      <c r="A172" s="34"/>
      <c r="B172" s="35"/>
      <c r="C172" s="183" t="s">
        <v>201</v>
      </c>
      <c r="D172" s="183" t="s">
        <v>115</v>
      </c>
      <c r="E172" s="184" t="s">
        <v>202</v>
      </c>
      <c r="F172" s="185" t="s">
        <v>203</v>
      </c>
      <c r="G172" s="186" t="s">
        <v>118</v>
      </c>
      <c r="H172" s="187">
        <v>691.5</v>
      </c>
      <c r="I172" s="188"/>
      <c r="J172" s="189">
        <f>ROUND(I172*H172,2)</f>
        <v>0</v>
      </c>
      <c r="K172" s="190"/>
      <c r="L172" s="39"/>
      <c r="M172" s="191" t="s">
        <v>1</v>
      </c>
      <c r="N172" s="192" t="s">
        <v>36</v>
      </c>
      <c r="O172" s="71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5" t="s">
        <v>119</v>
      </c>
      <c r="AT172" s="195" t="s">
        <v>115</v>
      </c>
      <c r="AU172" s="195" t="s">
        <v>80</v>
      </c>
      <c r="AY172" s="17" t="s">
        <v>113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7" t="s">
        <v>78</v>
      </c>
      <c r="BK172" s="196">
        <f>ROUND(I172*H172,2)</f>
        <v>0</v>
      </c>
      <c r="BL172" s="17" t="s">
        <v>119</v>
      </c>
      <c r="BM172" s="195" t="s">
        <v>204</v>
      </c>
    </row>
    <row r="173" spans="2:51" s="13" customFormat="1" ht="12">
      <c r="B173" s="197"/>
      <c r="C173" s="198"/>
      <c r="D173" s="199" t="s">
        <v>121</v>
      </c>
      <c r="E173" s="200" t="s">
        <v>1</v>
      </c>
      <c r="F173" s="201" t="s">
        <v>205</v>
      </c>
      <c r="G173" s="198"/>
      <c r="H173" s="202">
        <v>691.5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121</v>
      </c>
      <c r="AU173" s="208" t="s">
        <v>80</v>
      </c>
      <c r="AV173" s="13" t="s">
        <v>80</v>
      </c>
      <c r="AW173" s="13" t="s">
        <v>28</v>
      </c>
      <c r="AX173" s="13" t="s">
        <v>78</v>
      </c>
      <c r="AY173" s="208" t="s">
        <v>113</v>
      </c>
    </row>
    <row r="174" spans="1:65" s="2" customFormat="1" ht="16.5" customHeight="1">
      <c r="A174" s="34"/>
      <c r="B174" s="35"/>
      <c r="C174" s="230" t="s">
        <v>206</v>
      </c>
      <c r="D174" s="230" t="s">
        <v>207</v>
      </c>
      <c r="E174" s="231" t="s">
        <v>208</v>
      </c>
      <c r="F174" s="232" t="s">
        <v>209</v>
      </c>
      <c r="G174" s="233" t="s">
        <v>195</v>
      </c>
      <c r="H174" s="234">
        <v>124.47</v>
      </c>
      <c r="I174" s="235"/>
      <c r="J174" s="236">
        <f>ROUND(I174*H174,2)</f>
        <v>0</v>
      </c>
      <c r="K174" s="237"/>
      <c r="L174" s="238"/>
      <c r="M174" s="239" t="s">
        <v>1</v>
      </c>
      <c r="N174" s="240" t="s">
        <v>36</v>
      </c>
      <c r="O174" s="71"/>
      <c r="P174" s="193">
        <f>O174*H174</f>
        <v>0</v>
      </c>
      <c r="Q174" s="193">
        <v>1</v>
      </c>
      <c r="R174" s="193">
        <f>Q174*H174</f>
        <v>124.47</v>
      </c>
      <c r="S174" s="193">
        <v>0</v>
      </c>
      <c r="T174" s="19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5" t="s">
        <v>154</v>
      </c>
      <c r="AT174" s="195" t="s">
        <v>207</v>
      </c>
      <c r="AU174" s="195" t="s">
        <v>80</v>
      </c>
      <c r="AY174" s="17" t="s">
        <v>113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7" t="s">
        <v>78</v>
      </c>
      <c r="BK174" s="196">
        <f>ROUND(I174*H174,2)</f>
        <v>0</v>
      </c>
      <c r="BL174" s="17" t="s">
        <v>119</v>
      </c>
      <c r="BM174" s="195" t="s">
        <v>210</v>
      </c>
    </row>
    <row r="175" spans="2:63" s="12" customFormat="1" ht="22.9" customHeight="1">
      <c r="B175" s="167"/>
      <c r="C175" s="168"/>
      <c r="D175" s="169" t="s">
        <v>70</v>
      </c>
      <c r="E175" s="181" t="s">
        <v>128</v>
      </c>
      <c r="F175" s="181" t="s">
        <v>211</v>
      </c>
      <c r="G175" s="168"/>
      <c r="H175" s="168"/>
      <c r="I175" s="171"/>
      <c r="J175" s="182">
        <f>BK175</f>
        <v>0</v>
      </c>
      <c r="K175" s="168"/>
      <c r="L175" s="173"/>
      <c r="M175" s="174"/>
      <c r="N175" s="175"/>
      <c r="O175" s="175"/>
      <c r="P175" s="176">
        <f>SUM(P176:P177)</f>
        <v>0</v>
      </c>
      <c r="Q175" s="175"/>
      <c r="R175" s="176">
        <f>SUM(R176:R177)</f>
        <v>0.004047</v>
      </c>
      <c r="S175" s="175"/>
      <c r="T175" s="177">
        <f>SUM(T176:T177)</f>
        <v>0</v>
      </c>
      <c r="AR175" s="178" t="s">
        <v>78</v>
      </c>
      <c r="AT175" s="179" t="s">
        <v>70</v>
      </c>
      <c r="AU175" s="179" t="s">
        <v>78</v>
      </c>
      <c r="AY175" s="178" t="s">
        <v>113</v>
      </c>
      <c r="BK175" s="180">
        <f>SUM(BK176:BK177)</f>
        <v>0</v>
      </c>
    </row>
    <row r="176" spans="1:65" s="2" customFormat="1" ht="24.2" customHeight="1">
      <c r="A176" s="34"/>
      <c r="B176" s="35"/>
      <c r="C176" s="183" t="s">
        <v>212</v>
      </c>
      <c r="D176" s="183" t="s">
        <v>115</v>
      </c>
      <c r="E176" s="184" t="s">
        <v>213</v>
      </c>
      <c r="F176" s="185" t="s">
        <v>214</v>
      </c>
      <c r="G176" s="186" t="s">
        <v>118</v>
      </c>
      <c r="H176" s="187">
        <v>2.85</v>
      </c>
      <c r="I176" s="188"/>
      <c r="J176" s="189">
        <f>ROUND(I176*H176,2)</f>
        <v>0</v>
      </c>
      <c r="K176" s="190"/>
      <c r="L176" s="39"/>
      <c r="M176" s="191" t="s">
        <v>1</v>
      </c>
      <c r="N176" s="192" t="s">
        <v>36</v>
      </c>
      <c r="O176" s="71"/>
      <c r="P176" s="193">
        <f>O176*H176</f>
        <v>0</v>
      </c>
      <c r="Q176" s="193">
        <v>0.00142</v>
      </c>
      <c r="R176" s="193">
        <f>Q176*H176</f>
        <v>0.004047</v>
      </c>
      <c r="S176" s="193">
        <v>0</v>
      </c>
      <c r="T176" s="19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5" t="s">
        <v>119</v>
      </c>
      <c r="AT176" s="195" t="s">
        <v>115</v>
      </c>
      <c r="AU176" s="195" t="s">
        <v>80</v>
      </c>
      <c r="AY176" s="17" t="s">
        <v>113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7" t="s">
        <v>78</v>
      </c>
      <c r="BK176" s="196">
        <f>ROUND(I176*H176,2)</f>
        <v>0</v>
      </c>
      <c r="BL176" s="17" t="s">
        <v>119</v>
      </c>
      <c r="BM176" s="195" t="s">
        <v>215</v>
      </c>
    </row>
    <row r="177" spans="2:51" s="13" customFormat="1" ht="12">
      <c r="B177" s="197"/>
      <c r="C177" s="198"/>
      <c r="D177" s="199" t="s">
        <v>121</v>
      </c>
      <c r="E177" s="200" t="s">
        <v>1</v>
      </c>
      <c r="F177" s="201" t="s">
        <v>216</v>
      </c>
      <c r="G177" s="198"/>
      <c r="H177" s="202">
        <v>2.85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121</v>
      </c>
      <c r="AU177" s="208" t="s">
        <v>80</v>
      </c>
      <c r="AV177" s="13" t="s">
        <v>80</v>
      </c>
      <c r="AW177" s="13" t="s">
        <v>28</v>
      </c>
      <c r="AX177" s="13" t="s">
        <v>78</v>
      </c>
      <c r="AY177" s="208" t="s">
        <v>113</v>
      </c>
    </row>
    <row r="178" spans="2:63" s="12" customFormat="1" ht="22.9" customHeight="1">
      <c r="B178" s="167"/>
      <c r="C178" s="168"/>
      <c r="D178" s="169" t="s">
        <v>70</v>
      </c>
      <c r="E178" s="181" t="s">
        <v>217</v>
      </c>
      <c r="F178" s="181" t="s">
        <v>218</v>
      </c>
      <c r="G178" s="168"/>
      <c r="H178" s="168"/>
      <c r="I178" s="171"/>
      <c r="J178" s="182">
        <f>BK178</f>
        <v>0</v>
      </c>
      <c r="K178" s="168"/>
      <c r="L178" s="173"/>
      <c r="M178" s="174"/>
      <c r="N178" s="175"/>
      <c r="O178" s="175"/>
      <c r="P178" s="176">
        <f>SUM(P179:P209)</f>
        <v>0</v>
      </c>
      <c r="Q178" s="175"/>
      <c r="R178" s="176">
        <f>SUM(R179:R209)</f>
        <v>214.62055540000006</v>
      </c>
      <c r="S178" s="175"/>
      <c r="T178" s="177">
        <f>SUM(T179:T209)</f>
        <v>0</v>
      </c>
      <c r="AR178" s="178" t="s">
        <v>78</v>
      </c>
      <c r="AT178" s="179" t="s">
        <v>70</v>
      </c>
      <c r="AU178" s="179" t="s">
        <v>78</v>
      </c>
      <c r="AY178" s="178" t="s">
        <v>113</v>
      </c>
      <c r="BK178" s="180">
        <f>SUM(BK179:BK209)</f>
        <v>0</v>
      </c>
    </row>
    <row r="179" spans="1:65" s="2" customFormat="1" ht="24.2" customHeight="1">
      <c r="A179" s="34"/>
      <c r="B179" s="35"/>
      <c r="C179" s="183" t="s">
        <v>219</v>
      </c>
      <c r="D179" s="183" t="s">
        <v>115</v>
      </c>
      <c r="E179" s="184" t="s">
        <v>220</v>
      </c>
      <c r="F179" s="185" t="s">
        <v>221</v>
      </c>
      <c r="G179" s="186" t="s">
        <v>118</v>
      </c>
      <c r="H179" s="187">
        <v>147</v>
      </c>
      <c r="I179" s="188"/>
      <c r="J179" s="189">
        <f>ROUND(I179*H179,2)</f>
        <v>0</v>
      </c>
      <c r="K179" s="190"/>
      <c r="L179" s="39"/>
      <c r="M179" s="191" t="s">
        <v>1</v>
      </c>
      <c r="N179" s="192" t="s">
        <v>36</v>
      </c>
      <c r="O179" s="71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5" t="s">
        <v>119</v>
      </c>
      <c r="AT179" s="195" t="s">
        <v>115</v>
      </c>
      <c r="AU179" s="195" t="s">
        <v>80</v>
      </c>
      <c r="AY179" s="17" t="s">
        <v>113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7" t="s">
        <v>78</v>
      </c>
      <c r="BK179" s="196">
        <f>ROUND(I179*H179,2)</f>
        <v>0</v>
      </c>
      <c r="BL179" s="17" t="s">
        <v>119</v>
      </c>
      <c r="BM179" s="195" t="s">
        <v>222</v>
      </c>
    </row>
    <row r="180" spans="1:65" s="2" customFormat="1" ht="16.5" customHeight="1">
      <c r="A180" s="34"/>
      <c r="B180" s="35"/>
      <c r="C180" s="183" t="s">
        <v>223</v>
      </c>
      <c r="D180" s="183" t="s">
        <v>115</v>
      </c>
      <c r="E180" s="184" t="s">
        <v>224</v>
      </c>
      <c r="F180" s="185" t="s">
        <v>225</v>
      </c>
      <c r="G180" s="186" t="s">
        <v>118</v>
      </c>
      <c r="H180" s="187">
        <v>147</v>
      </c>
      <c r="I180" s="188"/>
      <c r="J180" s="189">
        <f>ROUND(I180*H180,2)</f>
        <v>0</v>
      </c>
      <c r="K180" s="190"/>
      <c r="L180" s="39"/>
      <c r="M180" s="191" t="s">
        <v>1</v>
      </c>
      <c r="N180" s="192" t="s">
        <v>36</v>
      </c>
      <c r="O180" s="71"/>
      <c r="P180" s="193">
        <f>O180*H180</f>
        <v>0</v>
      </c>
      <c r="Q180" s="193">
        <v>0</v>
      </c>
      <c r="R180" s="193">
        <f>Q180*H180</f>
        <v>0</v>
      </c>
      <c r="S180" s="193">
        <v>0</v>
      </c>
      <c r="T180" s="194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5" t="s">
        <v>119</v>
      </c>
      <c r="AT180" s="195" t="s">
        <v>115</v>
      </c>
      <c r="AU180" s="195" t="s">
        <v>80</v>
      </c>
      <c r="AY180" s="17" t="s">
        <v>113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7" t="s">
        <v>78</v>
      </c>
      <c r="BK180" s="196">
        <f>ROUND(I180*H180,2)</f>
        <v>0</v>
      </c>
      <c r="BL180" s="17" t="s">
        <v>119</v>
      </c>
      <c r="BM180" s="195" t="s">
        <v>226</v>
      </c>
    </row>
    <row r="181" spans="2:51" s="13" customFormat="1" ht="12">
      <c r="B181" s="197"/>
      <c r="C181" s="198"/>
      <c r="D181" s="199" t="s">
        <v>121</v>
      </c>
      <c r="E181" s="200" t="s">
        <v>1</v>
      </c>
      <c r="F181" s="201" t="s">
        <v>227</v>
      </c>
      <c r="G181" s="198"/>
      <c r="H181" s="202">
        <v>147</v>
      </c>
      <c r="I181" s="203"/>
      <c r="J181" s="198"/>
      <c r="K181" s="198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121</v>
      </c>
      <c r="AU181" s="208" t="s">
        <v>80</v>
      </c>
      <c r="AV181" s="13" t="s">
        <v>80</v>
      </c>
      <c r="AW181" s="13" t="s">
        <v>28</v>
      </c>
      <c r="AX181" s="13" t="s">
        <v>78</v>
      </c>
      <c r="AY181" s="208" t="s">
        <v>113</v>
      </c>
    </row>
    <row r="182" spans="1:65" s="2" customFormat="1" ht="33" customHeight="1">
      <c r="A182" s="34"/>
      <c r="B182" s="35"/>
      <c r="C182" s="183" t="s">
        <v>228</v>
      </c>
      <c r="D182" s="183" t="s">
        <v>115</v>
      </c>
      <c r="E182" s="184" t="s">
        <v>229</v>
      </c>
      <c r="F182" s="185" t="s">
        <v>230</v>
      </c>
      <c r="G182" s="186" t="s">
        <v>118</v>
      </c>
      <c r="H182" s="187">
        <v>1094.83</v>
      </c>
      <c r="I182" s="188"/>
      <c r="J182" s="189">
        <f>ROUND(I182*H182,2)</f>
        <v>0</v>
      </c>
      <c r="K182" s="190"/>
      <c r="L182" s="39"/>
      <c r="M182" s="191" t="s">
        <v>1</v>
      </c>
      <c r="N182" s="192" t="s">
        <v>36</v>
      </c>
      <c r="O182" s="71"/>
      <c r="P182" s="193">
        <f>O182*H182</f>
        <v>0</v>
      </c>
      <c r="Q182" s="193">
        <v>0.09848</v>
      </c>
      <c r="R182" s="193">
        <f>Q182*H182</f>
        <v>107.8188584</v>
      </c>
      <c r="S182" s="193">
        <v>0</v>
      </c>
      <c r="T182" s="19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5" t="s">
        <v>119</v>
      </c>
      <c r="AT182" s="195" t="s">
        <v>115</v>
      </c>
      <c r="AU182" s="195" t="s">
        <v>80</v>
      </c>
      <c r="AY182" s="17" t="s">
        <v>113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7" t="s">
        <v>78</v>
      </c>
      <c r="BK182" s="196">
        <f>ROUND(I182*H182,2)</f>
        <v>0</v>
      </c>
      <c r="BL182" s="17" t="s">
        <v>119</v>
      </c>
      <c r="BM182" s="195" t="s">
        <v>231</v>
      </c>
    </row>
    <row r="183" spans="2:51" s="13" customFormat="1" ht="12">
      <c r="B183" s="197"/>
      <c r="C183" s="198"/>
      <c r="D183" s="199" t="s">
        <v>121</v>
      </c>
      <c r="E183" s="200" t="s">
        <v>1</v>
      </c>
      <c r="F183" s="201" t="s">
        <v>232</v>
      </c>
      <c r="G183" s="198"/>
      <c r="H183" s="202">
        <v>1094.83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121</v>
      </c>
      <c r="AU183" s="208" t="s">
        <v>80</v>
      </c>
      <c r="AV183" s="13" t="s">
        <v>80</v>
      </c>
      <c r="AW183" s="13" t="s">
        <v>28</v>
      </c>
      <c r="AX183" s="13" t="s">
        <v>78</v>
      </c>
      <c r="AY183" s="208" t="s">
        <v>113</v>
      </c>
    </row>
    <row r="184" spans="1:65" s="2" customFormat="1" ht="37.9" customHeight="1">
      <c r="A184" s="34"/>
      <c r="B184" s="35"/>
      <c r="C184" s="183" t="s">
        <v>233</v>
      </c>
      <c r="D184" s="183" t="s">
        <v>115</v>
      </c>
      <c r="E184" s="184" t="s">
        <v>234</v>
      </c>
      <c r="F184" s="185" t="s">
        <v>235</v>
      </c>
      <c r="G184" s="186" t="s">
        <v>118</v>
      </c>
      <c r="H184" s="187">
        <v>24</v>
      </c>
      <c r="I184" s="188"/>
      <c r="J184" s="189">
        <f>ROUND(I184*H184,2)</f>
        <v>0</v>
      </c>
      <c r="K184" s="190"/>
      <c r="L184" s="39"/>
      <c r="M184" s="191" t="s">
        <v>1</v>
      </c>
      <c r="N184" s="192" t="s">
        <v>36</v>
      </c>
      <c r="O184" s="71"/>
      <c r="P184" s="193">
        <f>O184*H184</f>
        <v>0</v>
      </c>
      <c r="Q184" s="193">
        <v>0.49985</v>
      </c>
      <c r="R184" s="193">
        <f>Q184*H184</f>
        <v>11.996400000000001</v>
      </c>
      <c r="S184" s="193">
        <v>0</v>
      </c>
      <c r="T184" s="194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5" t="s">
        <v>119</v>
      </c>
      <c r="AT184" s="195" t="s">
        <v>115</v>
      </c>
      <c r="AU184" s="195" t="s">
        <v>80</v>
      </c>
      <c r="AY184" s="17" t="s">
        <v>113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17" t="s">
        <v>78</v>
      </c>
      <c r="BK184" s="196">
        <f>ROUND(I184*H184,2)</f>
        <v>0</v>
      </c>
      <c r="BL184" s="17" t="s">
        <v>119</v>
      </c>
      <c r="BM184" s="195" t="s">
        <v>236</v>
      </c>
    </row>
    <row r="185" spans="2:51" s="13" customFormat="1" ht="12">
      <c r="B185" s="197"/>
      <c r="C185" s="198"/>
      <c r="D185" s="199" t="s">
        <v>121</v>
      </c>
      <c r="E185" s="200" t="s">
        <v>1</v>
      </c>
      <c r="F185" s="201" t="s">
        <v>237</v>
      </c>
      <c r="G185" s="198"/>
      <c r="H185" s="202">
        <v>16</v>
      </c>
      <c r="I185" s="203"/>
      <c r="J185" s="198"/>
      <c r="K185" s="198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121</v>
      </c>
      <c r="AU185" s="208" t="s">
        <v>80</v>
      </c>
      <c r="AV185" s="13" t="s">
        <v>80</v>
      </c>
      <c r="AW185" s="13" t="s">
        <v>28</v>
      </c>
      <c r="AX185" s="13" t="s">
        <v>71</v>
      </c>
      <c r="AY185" s="208" t="s">
        <v>113</v>
      </c>
    </row>
    <row r="186" spans="2:51" s="13" customFormat="1" ht="12">
      <c r="B186" s="197"/>
      <c r="C186" s="198"/>
      <c r="D186" s="199" t="s">
        <v>121</v>
      </c>
      <c r="E186" s="200" t="s">
        <v>1</v>
      </c>
      <c r="F186" s="201" t="s">
        <v>238</v>
      </c>
      <c r="G186" s="198"/>
      <c r="H186" s="202">
        <v>8</v>
      </c>
      <c r="I186" s="203"/>
      <c r="J186" s="198"/>
      <c r="K186" s="198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121</v>
      </c>
      <c r="AU186" s="208" t="s">
        <v>80</v>
      </c>
      <c r="AV186" s="13" t="s">
        <v>80</v>
      </c>
      <c r="AW186" s="13" t="s">
        <v>28</v>
      </c>
      <c r="AX186" s="13" t="s">
        <v>71</v>
      </c>
      <c r="AY186" s="208" t="s">
        <v>113</v>
      </c>
    </row>
    <row r="187" spans="2:51" s="15" customFormat="1" ht="12">
      <c r="B187" s="219"/>
      <c r="C187" s="220"/>
      <c r="D187" s="199" t="s">
        <v>121</v>
      </c>
      <c r="E187" s="221" t="s">
        <v>1</v>
      </c>
      <c r="F187" s="222" t="s">
        <v>144</v>
      </c>
      <c r="G187" s="220"/>
      <c r="H187" s="223">
        <v>24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121</v>
      </c>
      <c r="AU187" s="229" t="s">
        <v>80</v>
      </c>
      <c r="AV187" s="15" t="s">
        <v>119</v>
      </c>
      <c r="AW187" s="15" t="s">
        <v>28</v>
      </c>
      <c r="AX187" s="15" t="s">
        <v>78</v>
      </c>
      <c r="AY187" s="229" t="s">
        <v>113</v>
      </c>
    </row>
    <row r="188" spans="1:65" s="2" customFormat="1" ht="33" customHeight="1">
      <c r="A188" s="34"/>
      <c r="B188" s="35"/>
      <c r="C188" s="183" t="s">
        <v>7</v>
      </c>
      <c r="D188" s="183" t="s">
        <v>115</v>
      </c>
      <c r="E188" s="184" t="s">
        <v>239</v>
      </c>
      <c r="F188" s="185" t="s">
        <v>240</v>
      </c>
      <c r="G188" s="186" t="s">
        <v>118</v>
      </c>
      <c r="H188" s="187">
        <v>139.9</v>
      </c>
      <c r="I188" s="188"/>
      <c r="J188" s="189">
        <f>ROUND(I188*H188,2)</f>
        <v>0</v>
      </c>
      <c r="K188" s="190"/>
      <c r="L188" s="39"/>
      <c r="M188" s="191" t="s">
        <v>1</v>
      </c>
      <c r="N188" s="192" t="s">
        <v>36</v>
      </c>
      <c r="O188" s="71"/>
      <c r="P188" s="193">
        <f>O188*H188</f>
        <v>0</v>
      </c>
      <c r="Q188" s="193">
        <v>0.34763</v>
      </c>
      <c r="R188" s="193">
        <f>Q188*H188</f>
        <v>48.633437</v>
      </c>
      <c r="S188" s="193">
        <v>0</v>
      </c>
      <c r="T188" s="19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5" t="s">
        <v>119</v>
      </c>
      <c r="AT188" s="195" t="s">
        <v>115</v>
      </c>
      <c r="AU188" s="195" t="s">
        <v>80</v>
      </c>
      <c r="AY188" s="17" t="s">
        <v>113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7" t="s">
        <v>78</v>
      </c>
      <c r="BK188" s="196">
        <f>ROUND(I188*H188,2)</f>
        <v>0</v>
      </c>
      <c r="BL188" s="17" t="s">
        <v>119</v>
      </c>
      <c r="BM188" s="195" t="s">
        <v>241</v>
      </c>
    </row>
    <row r="189" spans="1:65" s="2" customFormat="1" ht="33" customHeight="1">
      <c r="A189" s="34"/>
      <c r="B189" s="35"/>
      <c r="C189" s="183" t="s">
        <v>242</v>
      </c>
      <c r="D189" s="183" t="s">
        <v>115</v>
      </c>
      <c r="E189" s="184" t="s">
        <v>243</v>
      </c>
      <c r="F189" s="185" t="s">
        <v>244</v>
      </c>
      <c r="G189" s="186" t="s">
        <v>118</v>
      </c>
      <c r="H189" s="187">
        <v>1399</v>
      </c>
      <c r="I189" s="188"/>
      <c r="J189" s="189">
        <f>ROUND(I189*H189,2)</f>
        <v>0</v>
      </c>
      <c r="K189" s="190"/>
      <c r="L189" s="39"/>
      <c r="M189" s="191" t="s">
        <v>1</v>
      </c>
      <c r="N189" s="192" t="s">
        <v>36</v>
      </c>
      <c r="O189" s="71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5" t="s">
        <v>119</v>
      </c>
      <c r="AT189" s="195" t="s">
        <v>115</v>
      </c>
      <c r="AU189" s="195" t="s">
        <v>80</v>
      </c>
      <c r="AY189" s="17" t="s">
        <v>113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7" t="s">
        <v>78</v>
      </c>
      <c r="BK189" s="196">
        <f>ROUND(I189*H189,2)</f>
        <v>0</v>
      </c>
      <c r="BL189" s="17" t="s">
        <v>119</v>
      </c>
      <c r="BM189" s="195" t="s">
        <v>245</v>
      </c>
    </row>
    <row r="190" spans="1:65" s="2" customFormat="1" ht="24.2" customHeight="1">
      <c r="A190" s="34"/>
      <c r="B190" s="35"/>
      <c r="C190" s="183" t="s">
        <v>246</v>
      </c>
      <c r="D190" s="183" t="s">
        <v>115</v>
      </c>
      <c r="E190" s="184" t="s">
        <v>247</v>
      </c>
      <c r="F190" s="185" t="s">
        <v>248</v>
      </c>
      <c r="G190" s="186" t="s">
        <v>118</v>
      </c>
      <c r="H190" s="187">
        <v>1399</v>
      </c>
      <c r="I190" s="188"/>
      <c r="J190" s="189">
        <f>ROUND(I190*H190,2)</f>
        <v>0</v>
      </c>
      <c r="K190" s="190"/>
      <c r="L190" s="39"/>
      <c r="M190" s="191" t="s">
        <v>1</v>
      </c>
      <c r="N190" s="192" t="s">
        <v>36</v>
      </c>
      <c r="O190" s="71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5" t="s">
        <v>119</v>
      </c>
      <c r="AT190" s="195" t="s">
        <v>115</v>
      </c>
      <c r="AU190" s="195" t="s">
        <v>80</v>
      </c>
      <c r="AY190" s="17" t="s">
        <v>113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7" t="s">
        <v>78</v>
      </c>
      <c r="BK190" s="196">
        <f>ROUND(I190*H190,2)</f>
        <v>0</v>
      </c>
      <c r="BL190" s="17" t="s">
        <v>119</v>
      </c>
      <c r="BM190" s="195" t="s">
        <v>249</v>
      </c>
    </row>
    <row r="191" spans="1:65" s="2" customFormat="1" ht="33" customHeight="1">
      <c r="A191" s="34"/>
      <c r="B191" s="35"/>
      <c r="C191" s="183" t="s">
        <v>250</v>
      </c>
      <c r="D191" s="183" t="s">
        <v>115</v>
      </c>
      <c r="E191" s="184" t="s">
        <v>251</v>
      </c>
      <c r="F191" s="185" t="s">
        <v>252</v>
      </c>
      <c r="G191" s="186" t="s">
        <v>118</v>
      </c>
      <c r="H191" s="187">
        <v>1399</v>
      </c>
      <c r="I191" s="188"/>
      <c r="J191" s="189">
        <f>ROUND(I191*H191,2)</f>
        <v>0</v>
      </c>
      <c r="K191" s="190"/>
      <c r="L191" s="39"/>
      <c r="M191" s="191" t="s">
        <v>1</v>
      </c>
      <c r="N191" s="192" t="s">
        <v>36</v>
      </c>
      <c r="O191" s="71"/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5" t="s">
        <v>119</v>
      </c>
      <c r="AT191" s="195" t="s">
        <v>115</v>
      </c>
      <c r="AU191" s="195" t="s">
        <v>80</v>
      </c>
      <c r="AY191" s="17" t="s">
        <v>113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7" t="s">
        <v>78</v>
      </c>
      <c r="BK191" s="196">
        <f>ROUND(I191*H191,2)</f>
        <v>0</v>
      </c>
      <c r="BL191" s="17" t="s">
        <v>119</v>
      </c>
      <c r="BM191" s="195" t="s">
        <v>253</v>
      </c>
    </row>
    <row r="192" spans="1:65" s="2" customFormat="1" ht="24.2" customHeight="1">
      <c r="A192" s="34"/>
      <c r="B192" s="35"/>
      <c r="C192" s="183" t="s">
        <v>254</v>
      </c>
      <c r="D192" s="183" t="s">
        <v>115</v>
      </c>
      <c r="E192" s="184" t="s">
        <v>255</v>
      </c>
      <c r="F192" s="185" t="s">
        <v>256</v>
      </c>
      <c r="G192" s="186" t="s">
        <v>118</v>
      </c>
      <c r="H192" s="187">
        <v>20</v>
      </c>
      <c r="I192" s="188"/>
      <c r="J192" s="189">
        <f>ROUND(I192*H192,2)</f>
        <v>0</v>
      </c>
      <c r="K192" s="190"/>
      <c r="L192" s="39"/>
      <c r="M192" s="191" t="s">
        <v>1</v>
      </c>
      <c r="N192" s="192" t="s">
        <v>36</v>
      </c>
      <c r="O192" s="71"/>
      <c r="P192" s="193">
        <f>O192*H192</f>
        <v>0</v>
      </c>
      <c r="Q192" s="193">
        <v>0.09062</v>
      </c>
      <c r="R192" s="193">
        <f>Q192*H192</f>
        <v>1.8124000000000002</v>
      </c>
      <c r="S192" s="193">
        <v>0</v>
      </c>
      <c r="T192" s="19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119</v>
      </c>
      <c r="AT192" s="195" t="s">
        <v>115</v>
      </c>
      <c r="AU192" s="195" t="s">
        <v>80</v>
      </c>
      <c r="AY192" s="17" t="s">
        <v>113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7" t="s">
        <v>78</v>
      </c>
      <c r="BK192" s="196">
        <f>ROUND(I192*H192,2)</f>
        <v>0</v>
      </c>
      <c r="BL192" s="17" t="s">
        <v>119</v>
      </c>
      <c r="BM192" s="195" t="s">
        <v>257</v>
      </c>
    </row>
    <row r="193" spans="2:51" s="13" customFormat="1" ht="12">
      <c r="B193" s="197"/>
      <c r="C193" s="198"/>
      <c r="D193" s="199" t="s">
        <v>121</v>
      </c>
      <c r="E193" s="200" t="s">
        <v>1</v>
      </c>
      <c r="F193" s="201" t="s">
        <v>258</v>
      </c>
      <c r="G193" s="198"/>
      <c r="H193" s="202">
        <v>9</v>
      </c>
      <c r="I193" s="203"/>
      <c r="J193" s="198"/>
      <c r="K193" s="198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121</v>
      </c>
      <c r="AU193" s="208" t="s">
        <v>80</v>
      </c>
      <c r="AV193" s="13" t="s">
        <v>80</v>
      </c>
      <c r="AW193" s="13" t="s">
        <v>28</v>
      </c>
      <c r="AX193" s="13" t="s">
        <v>71</v>
      </c>
      <c r="AY193" s="208" t="s">
        <v>113</v>
      </c>
    </row>
    <row r="194" spans="2:51" s="13" customFormat="1" ht="12">
      <c r="B194" s="197"/>
      <c r="C194" s="198"/>
      <c r="D194" s="199" t="s">
        <v>121</v>
      </c>
      <c r="E194" s="200" t="s">
        <v>1</v>
      </c>
      <c r="F194" s="201" t="s">
        <v>259</v>
      </c>
      <c r="G194" s="198"/>
      <c r="H194" s="202">
        <v>3</v>
      </c>
      <c r="I194" s="203"/>
      <c r="J194" s="198"/>
      <c r="K194" s="198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121</v>
      </c>
      <c r="AU194" s="208" t="s">
        <v>80</v>
      </c>
      <c r="AV194" s="13" t="s">
        <v>80</v>
      </c>
      <c r="AW194" s="13" t="s">
        <v>28</v>
      </c>
      <c r="AX194" s="13" t="s">
        <v>71</v>
      </c>
      <c r="AY194" s="208" t="s">
        <v>113</v>
      </c>
    </row>
    <row r="195" spans="2:51" s="13" customFormat="1" ht="12">
      <c r="B195" s="197"/>
      <c r="C195" s="198"/>
      <c r="D195" s="199" t="s">
        <v>121</v>
      </c>
      <c r="E195" s="200" t="s">
        <v>1</v>
      </c>
      <c r="F195" s="201" t="s">
        <v>238</v>
      </c>
      <c r="G195" s="198"/>
      <c r="H195" s="202">
        <v>8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121</v>
      </c>
      <c r="AU195" s="208" t="s">
        <v>80</v>
      </c>
      <c r="AV195" s="13" t="s">
        <v>80</v>
      </c>
      <c r="AW195" s="13" t="s">
        <v>28</v>
      </c>
      <c r="AX195" s="13" t="s">
        <v>71</v>
      </c>
      <c r="AY195" s="208" t="s">
        <v>113</v>
      </c>
    </row>
    <row r="196" spans="2:51" s="15" customFormat="1" ht="12">
      <c r="B196" s="219"/>
      <c r="C196" s="220"/>
      <c r="D196" s="199" t="s">
        <v>121</v>
      </c>
      <c r="E196" s="221" t="s">
        <v>1</v>
      </c>
      <c r="F196" s="222" t="s">
        <v>144</v>
      </c>
      <c r="G196" s="220"/>
      <c r="H196" s="223">
        <v>20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121</v>
      </c>
      <c r="AU196" s="229" t="s">
        <v>80</v>
      </c>
      <c r="AV196" s="15" t="s">
        <v>119</v>
      </c>
      <c r="AW196" s="15" t="s">
        <v>28</v>
      </c>
      <c r="AX196" s="15" t="s">
        <v>78</v>
      </c>
      <c r="AY196" s="229" t="s">
        <v>113</v>
      </c>
    </row>
    <row r="197" spans="1:65" s="2" customFormat="1" ht="16.5" customHeight="1">
      <c r="A197" s="34"/>
      <c r="B197" s="35"/>
      <c r="C197" s="230" t="s">
        <v>260</v>
      </c>
      <c r="D197" s="230" t="s">
        <v>207</v>
      </c>
      <c r="E197" s="231" t="s">
        <v>261</v>
      </c>
      <c r="F197" s="232" t="s">
        <v>262</v>
      </c>
      <c r="G197" s="233" t="s">
        <v>118</v>
      </c>
      <c r="H197" s="234">
        <v>11.79</v>
      </c>
      <c r="I197" s="235"/>
      <c r="J197" s="236">
        <f>ROUND(I197*H197,2)</f>
        <v>0</v>
      </c>
      <c r="K197" s="237"/>
      <c r="L197" s="238"/>
      <c r="M197" s="239" t="s">
        <v>1</v>
      </c>
      <c r="N197" s="240" t="s">
        <v>36</v>
      </c>
      <c r="O197" s="71"/>
      <c r="P197" s="193">
        <f>O197*H197</f>
        <v>0</v>
      </c>
      <c r="Q197" s="193">
        <v>0.165</v>
      </c>
      <c r="R197" s="193">
        <f>Q197*H197</f>
        <v>1.94535</v>
      </c>
      <c r="S197" s="193">
        <v>0</v>
      </c>
      <c r="T197" s="19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5" t="s">
        <v>154</v>
      </c>
      <c r="AT197" s="195" t="s">
        <v>207</v>
      </c>
      <c r="AU197" s="195" t="s">
        <v>80</v>
      </c>
      <c r="AY197" s="17" t="s">
        <v>113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7" t="s">
        <v>78</v>
      </c>
      <c r="BK197" s="196">
        <f>ROUND(I197*H197,2)</f>
        <v>0</v>
      </c>
      <c r="BL197" s="17" t="s">
        <v>119</v>
      </c>
      <c r="BM197" s="195" t="s">
        <v>263</v>
      </c>
    </row>
    <row r="198" spans="2:51" s="13" customFormat="1" ht="12">
      <c r="B198" s="197"/>
      <c r="C198" s="198"/>
      <c r="D198" s="199" t="s">
        <v>121</v>
      </c>
      <c r="E198" s="200" t="s">
        <v>1</v>
      </c>
      <c r="F198" s="201" t="s">
        <v>264</v>
      </c>
      <c r="G198" s="198"/>
      <c r="H198" s="202">
        <v>9.27</v>
      </c>
      <c r="I198" s="203"/>
      <c r="J198" s="198"/>
      <c r="K198" s="198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121</v>
      </c>
      <c r="AU198" s="208" t="s">
        <v>80</v>
      </c>
      <c r="AV198" s="13" t="s">
        <v>80</v>
      </c>
      <c r="AW198" s="13" t="s">
        <v>28</v>
      </c>
      <c r="AX198" s="13" t="s">
        <v>71</v>
      </c>
      <c r="AY198" s="208" t="s">
        <v>113</v>
      </c>
    </row>
    <row r="199" spans="2:51" s="13" customFormat="1" ht="12">
      <c r="B199" s="197"/>
      <c r="C199" s="198"/>
      <c r="D199" s="199" t="s">
        <v>121</v>
      </c>
      <c r="E199" s="200" t="s">
        <v>1</v>
      </c>
      <c r="F199" s="201" t="s">
        <v>265</v>
      </c>
      <c r="G199" s="198"/>
      <c r="H199" s="202">
        <v>1.5</v>
      </c>
      <c r="I199" s="203"/>
      <c r="J199" s="198"/>
      <c r="K199" s="198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121</v>
      </c>
      <c r="AU199" s="208" t="s">
        <v>80</v>
      </c>
      <c r="AV199" s="13" t="s">
        <v>80</v>
      </c>
      <c r="AW199" s="13" t="s">
        <v>28</v>
      </c>
      <c r="AX199" s="13" t="s">
        <v>71</v>
      </c>
      <c r="AY199" s="208" t="s">
        <v>113</v>
      </c>
    </row>
    <row r="200" spans="2:51" s="13" customFormat="1" ht="12">
      <c r="B200" s="197"/>
      <c r="C200" s="198"/>
      <c r="D200" s="199" t="s">
        <v>121</v>
      </c>
      <c r="E200" s="200" t="s">
        <v>1</v>
      </c>
      <c r="F200" s="201" t="s">
        <v>266</v>
      </c>
      <c r="G200" s="198"/>
      <c r="H200" s="202">
        <v>1.02</v>
      </c>
      <c r="I200" s="203"/>
      <c r="J200" s="198"/>
      <c r="K200" s="198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121</v>
      </c>
      <c r="AU200" s="208" t="s">
        <v>80</v>
      </c>
      <c r="AV200" s="13" t="s">
        <v>80</v>
      </c>
      <c r="AW200" s="13" t="s">
        <v>28</v>
      </c>
      <c r="AX200" s="13" t="s">
        <v>71</v>
      </c>
      <c r="AY200" s="208" t="s">
        <v>113</v>
      </c>
    </row>
    <row r="201" spans="2:51" s="15" customFormat="1" ht="12">
      <c r="B201" s="219"/>
      <c r="C201" s="220"/>
      <c r="D201" s="199" t="s">
        <v>121</v>
      </c>
      <c r="E201" s="221" t="s">
        <v>1</v>
      </c>
      <c r="F201" s="222" t="s">
        <v>144</v>
      </c>
      <c r="G201" s="220"/>
      <c r="H201" s="223">
        <v>11.79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121</v>
      </c>
      <c r="AU201" s="229" t="s">
        <v>80</v>
      </c>
      <c r="AV201" s="15" t="s">
        <v>119</v>
      </c>
      <c r="AW201" s="15" t="s">
        <v>28</v>
      </c>
      <c r="AX201" s="15" t="s">
        <v>78</v>
      </c>
      <c r="AY201" s="229" t="s">
        <v>113</v>
      </c>
    </row>
    <row r="202" spans="1:65" s="2" customFormat="1" ht="24.2" customHeight="1">
      <c r="A202" s="34"/>
      <c r="B202" s="35"/>
      <c r="C202" s="183" t="s">
        <v>267</v>
      </c>
      <c r="D202" s="183" t="s">
        <v>115</v>
      </c>
      <c r="E202" s="184" t="s">
        <v>268</v>
      </c>
      <c r="F202" s="185" t="s">
        <v>269</v>
      </c>
      <c r="G202" s="186" t="s">
        <v>118</v>
      </c>
      <c r="H202" s="187">
        <v>147</v>
      </c>
      <c r="I202" s="188"/>
      <c r="J202" s="189">
        <f>ROUND(I202*H202,2)</f>
        <v>0</v>
      </c>
      <c r="K202" s="190"/>
      <c r="L202" s="39"/>
      <c r="M202" s="191" t="s">
        <v>1</v>
      </c>
      <c r="N202" s="192" t="s">
        <v>36</v>
      </c>
      <c r="O202" s="71"/>
      <c r="P202" s="193">
        <f>O202*H202</f>
        <v>0</v>
      </c>
      <c r="Q202" s="193">
        <v>0.10362</v>
      </c>
      <c r="R202" s="193">
        <f>Q202*H202</f>
        <v>15.232140000000001</v>
      </c>
      <c r="S202" s="193">
        <v>0</v>
      </c>
      <c r="T202" s="19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5" t="s">
        <v>119</v>
      </c>
      <c r="AT202" s="195" t="s">
        <v>115</v>
      </c>
      <c r="AU202" s="195" t="s">
        <v>80</v>
      </c>
      <c r="AY202" s="17" t="s">
        <v>113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7" t="s">
        <v>78</v>
      </c>
      <c r="BK202" s="196">
        <f>ROUND(I202*H202,2)</f>
        <v>0</v>
      </c>
      <c r="BL202" s="17" t="s">
        <v>119</v>
      </c>
      <c r="BM202" s="195" t="s">
        <v>270</v>
      </c>
    </row>
    <row r="203" spans="1:65" s="2" customFormat="1" ht="21.75" customHeight="1">
      <c r="A203" s="34"/>
      <c r="B203" s="35"/>
      <c r="C203" s="230" t="s">
        <v>271</v>
      </c>
      <c r="D203" s="230" t="s">
        <v>207</v>
      </c>
      <c r="E203" s="231" t="s">
        <v>272</v>
      </c>
      <c r="F203" s="232" t="s">
        <v>273</v>
      </c>
      <c r="G203" s="233" t="s">
        <v>118</v>
      </c>
      <c r="H203" s="234">
        <v>147</v>
      </c>
      <c r="I203" s="235"/>
      <c r="J203" s="236">
        <f>ROUND(I203*H203,2)</f>
        <v>0</v>
      </c>
      <c r="K203" s="237"/>
      <c r="L203" s="238"/>
      <c r="M203" s="239" t="s">
        <v>1</v>
      </c>
      <c r="N203" s="240" t="s">
        <v>36</v>
      </c>
      <c r="O203" s="71"/>
      <c r="P203" s="193">
        <f>O203*H203</f>
        <v>0</v>
      </c>
      <c r="Q203" s="193">
        <v>0.176</v>
      </c>
      <c r="R203" s="193">
        <f>Q203*H203</f>
        <v>25.872</v>
      </c>
      <c r="S203" s="193">
        <v>0</v>
      </c>
      <c r="T203" s="194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5" t="s">
        <v>154</v>
      </c>
      <c r="AT203" s="195" t="s">
        <v>207</v>
      </c>
      <c r="AU203" s="195" t="s">
        <v>80</v>
      </c>
      <c r="AY203" s="17" t="s">
        <v>113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17" t="s">
        <v>78</v>
      </c>
      <c r="BK203" s="196">
        <f>ROUND(I203*H203,2)</f>
        <v>0</v>
      </c>
      <c r="BL203" s="17" t="s">
        <v>119</v>
      </c>
      <c r="BM203" s="195" t="s">
        <v>274</v>
      </c>
    </row>
    <row r="204" spans="1:65" s="2" customFormat="1" ht="33" customHeight="1">
      <c r="A204" s="34"/>
      <c r="B204" s="35"/>
      <c r="C204" s="183" t="s">
        <v>275</v>
      </c>
      <c r="D204" s="183" t="s">
        <v>115</v>
      </c>
      <c r="E204" s="184" t="s">
        <v>276</v>
      </c>
      <c r="F204" s="185" t="s">
        <v>277</v>
      </c>
      <c r="G204" s="186" t="s">
        <v>118</v>
      </c>
      <c r="H204" s="187">
        <v>1</v>
      </c>
      <c r="I204" s="188"/>
      <c r="J204" s="189">
        <f>ROUND(I204*H204,2)</f>
        <v>0</v>
      </c>
      <c r="K204" s="190"/>
      <c r="L204" s="39"/>
      <c r="M204" s="191" t="s">
        <v>1</v>
      </c>
      <c r="N204" s="192" t="s">
        <v>36</v>
      </c>
      <c r="O204" s="71"/>
      <c r="P204" s="193">
        <f>O204*H204</f>
        <v>0</v>
      </c>
      <c r="Q204" s="193">
        <v>0.101</v>
      </c>
      <c r="R204" s="193">
        <f>Q204*H204</f>
        <v>0.101</v>
      </c>
      <c r="S204" s="193">
        <v>0</v>
      </c>
      <c r="T204" s="19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5" t="s">
        <v>119</v>
      </c>
      <c r="AT204" s="195" t="s">
        <v>115</v>
      </c>
      <c r="AU204" s="195" t="s">
        <v>80</v>
      </c>
      <c r="AY204" s="17" t="s">
        <v>113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7" t="s">
        <v>78</v>
      </c>
      <c r="BK204" s="196">
        <f>ROUND(I204*H204,2)</f>
        <v>0</v>
      </c>
      <c r="BL204" s="17" t="s">
        <v>119</v>
      </c>
      <c r="BM204" s="195" t="s">
        <v>278</v>
      </c>
    </row>
    <row r="205" spans="2:51" s="13" customFormat="1" ht="12">
      <c r="B205" s="197"/>
      <c r="C205" s="198"/>
      <c r="D205" s="199" t="s">
        <v>121</v>
      </c>
      <c r="E205" s="200" t="s">
        <v>1</v>
      </c>
      <c r="F205" s="201" t="s">
        <v>279</v>
      </c>
      <c r="G205" s="198"/>
      <c r="H205" s="202">
        <v>1</v>
      </c>
      <c r="I205" s="203"/>
      <c r="J205" s="198"/>
      <c r="K205" s="198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121</v>
      </c>
      <c r="AU205" s="208" t="s">
        <v>80</v>
      </c>
      <c r="AV205" s="13" t="s">
        <v>80</v>
      </c>
      <c r="AW205" s="13" t="s">
        <v>28</v>
      </c>
      <c r="AX205" s="13" t="s">
        <v>78</v>
      </c>
      <c r="AY205" s="208" t="s">
        <v>113</v>
      </c>
    </row>
    <row r="206" spans="1:65" s="2" customFormat="1" ht="33" customHeight="1">
      <c r="A206" s="34"/>
      <c r="B206" s="35"/>
      <c r="C206" s="183" t="s">
        <v>280</v>
      </c>
      <c r="D206" s="183" t="s">
        <v>115</v>
      </c>
      <c r="E206" s="184" t="s">
        <v>281</v>
      </c>
      <c r="F206" s="185" t="s">
        <v>282</v>
      </c>
      <c r="G206" s="186" t="s">
        <v>118</v>
      </c>
      <c r="H206" s="187">
        <v>5.7</v>
      </c>
      <c r="I206" s="188"/>
      <c r="J206" s="189">
        <f>ROUND(I206*H206,2)</f>
        <v>0</v>
      </c>
      <c r="K206" s="190"/>
      <c r="L206" s="39"/>
      <c r="M206" s="191" t="s">
        <v>1</v>
      </c>
      <c r="N206" s="192" t="s">
        <v>36</v>
      </c>
      <c r="O206" s="71"/>
      <c r="P206" s="193">
        <f>O206*H206</f>
        <v>0</v>
      </c>
      <c r="Q206" s="193">
        <v>0.1461</v>
      </c>
      <c r="R206" s="193">
        <f>Q206*H206</f>
        <v>0.8327700000000001</v>
      </c>
      <c r="S206" s="193">
        <v>0</v>
      </c>
      <c r="T206" s="19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5" t="s">
        <v>119</v>
      </c>
      <c r="AT206" s="195" t="s">
        <v>115</v>
      </c>
      <c r="AU206" s="195" t="s">
        <v>80</v>
      </c>
      <c r="AY206" s="17" t="s">
        <v>113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17" t="s">
        <v>78</v>
      </c>
      <c r="BK206" s="196">
        <f>ROUND(I206*H206,2)</f>
        <v>0</v>
      </c>
      <c r="BL206" s="17" t="s">
        <v>119</v>
      </c>
      <c r="BM206" s="195" t="s">
        <v>283</v>
      </c>
    </row>
    <row r="207" spans="2:51" s="13" customFormat="1" ht="12">
      <c r="B207" s="197"/>
      <c r="C207" s="198"/>
      <c r="D207" s="199" t="s">
        <v>121</v>
      </c>
      <c r="E207" s="200" t="s">
        <v>1</v>
      </c>
      <c r="F207" s="201" t="s">
        <v>284</v>
      </c>
      <c r="G207" s="198"/>
      <c r="H207" s="202">
        <v>5.7</v>
      </c>
      <c r="I207" s="203"/>
      <c r="J207" s="198"/>
      <c r="K207" s="198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121</v>
      </c>
      <c r="AU207" s="208" t="s">
        <v>80</v>
      </c>
      <c r="AV207" s="13" t="s">
        <v>80</v>
      </c>
      <c r="AW207" s="13" t="s">
        <v>28</v>
      </c>
      <c r="AX207" s="13" t="s">
        <v>78</v>
      </c>
      <c r="AY207" s="208" t="s">
        <v>113</v>
      </c>
    </row>
    <row r="208" spans="1:65" s="2" customFormat="1" ht="16.5" customHeight="1">
      <c r="A208" s="34"/>
      <c r="B208" s="35"/>
      <c r="C208" s="230" t="s">
        <v>285</v>
      </c>
      <c r="D208" s="230" t="s">
        <v>207</v>
      </c>
      <c r="E208" s="231" t="s">
        <v>286</v>
      </c>
      <c r="F208" s="232" t="s">
        <v>287</v>
      </c>
      <c r="G208" s="233" t="s">
        <v>118</v>
      </c>
      <c r="H208" s="234">
        <v>2.85</v>
      </c>
      <c r="I208" s="235"/>
      <c r="J208" s="236">
        <f>ROUND(I208*H208,2)</f>
        <v>0</v>
      </c>
      <c r="K208" s="237"/>
      <c r="L208" s="238"/>
      <c r="M208" s="239" t="s">
        <v>1</v>
      </c>
      <c r="N208" s="240" t="s">
        <v>36</v>
      </c>
      <c r="O208" s="71"/>
      <c r="P208" s="193">
        <f>O208*H208</f>
        <v>0</v>
      </c>
      <c r="Q208" s="193">
        <v>0.132</v>
      </c>
      <c r="R208" s="193">
        <f>Q208*H208</f>
        <v>0.37620000000000003</v>
      </c>
      <c r="S208" s="193">
        <v>0</v>
      </c>
      <c r="T208" s="19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5" t="s">
        <v>154</v>
      </c>
      <c r="AT208" s="195" t="s">
        <v>207</v>
      </c>
      <c r="AU208" s="195" t="s">
        <v>80</v>
      </c>
      <c r="AY208" s="17" t="s">
        <v>113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7" t="s">
        <v>78</v>
      </c>
      <c r="BK208" s="196">
        <f>ROUND(I208*H208,2)</f>
        <v>0</v>
      </c>
      <c r="BL208" s="17" t="s">
        <v>119</v>
      </c>
      <c r="BM208" s="195" t="s">
        <v>288</v>
      </c>
    </row>
    <row r="209" spans="2:51" s="13" customFormat="1" ht="12">
      <c r="B209" s="197"/>
      <c r="C209" s="198"/>
      <c r="D209" s="199" t="s">
        <v>121</v>
      </c>
      <c r="E209" s="200" t="s">
        <v>1</v>
      </c>
      <c r="F209" s="201" t="s">
        <v>289</v>
      </c>
      <c r="G209" s="198"/>
      <c r="H209" s="202">
        <v>2.85</v>
      </c>
      <c r="I209" s="203"/>
      <c r="J209" s="198"/>
      <c r="K209" s="198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121</v>
      </c>
      <c r="AU209" s="208" t="s">
        <v>80</v>
      </c>
      <c r="AV209" s="13" t="s">
        <v>80</v>
      </c>
      <c r="AW209" s="13" t="s">
        <v>28</v>
      </c>
      <c r="AX209" s="13" t="s">
        <v>78</v>
      </c>
      <c r="AY209" s="208" t="s">
        <v>113</v>
      </c>
    </row>
    <row r="210" spans="2:63" s="12" customFormat="1" ht="22.9" customHeight="1">
      <c r="B210" s="167"/>
      <c r="C210" s="168"/>
      <c r="D210" s="169" t="s">
        <v>70</v>
      </c>
      <c r="E210" s="181" t="s">
        <v>290</v>
      </c>
      <c r="F210" s="181" t="s">
        <v>291</v>
      </c>
      <c r="G210" s="168"/>
      <c r="H210" s="168"/>
      <c r="I210" s="171"/>
      <c r="J210" s="182">
        <f>BK210</f>
        <v>0</v>
      </c>
      <c r="K210" s="168"/>
      <c r="L210" s="173"/>
      <c r="M210" s="174"/>
      <c r="N210" s="175"/>
      <c r="O210" s="175"/>
      <c r="P210" s="176">
        <f>SUM(P211:P214)</f>
        <v>0</v>
      </c>
      <c r="Q210" s="175"/>
      <c r="R210" s="176">
        <f>SUM(R211:R214)</f>
        <v>3.99784</v>
      </c>
      <c r="S210" s="175"/>
      <c r="T210" s="177">
        <f>SUM(T211:T214)</f>
        <v>0</v>
      </c>
      <c r="AR210" s="178" t="s">
        <v>78</v>
      </c>
      <c r="AT210" s="179" t="s">
        <v>70</v>
      </c>
      <c r="AU210" s="179" t="s">
        <v>78</v>
      </c>
      <c r="AY210" s="178" t="s">
        <v>113</v>
      </c>
      <c r="BK210" s="180">
        <f>SUM(BK211:BK214)</f>
        <v>0</v>
      </c>
    </row>
    <row r="211" spans="1:65" s="2" customFormat="1" ht="24.2" customHeight="1">
      <c r="A211" s="34"/>
      <c r="B211" s="35"/>
      <c r="C211" s="183" t="s">
        <v>292</v>
      </c>
      <c r="D211" s="183" t="s">
        <v>115</v>
      </c>
      <c r="E211" s="184" t="s">
        <v>293</v>
      </c>
      <c r="F211" s="185" t="s">
        <v>294</v>
      </c>
      <c r="G211" s="186" t="s">
        <v>118</v>
      </c>
      <c r="H211" s="187">
        <v>6.84</v>
      </c>
      <c r="I211" s="188"/>
      <c r="J211" s="189">
        <f>ROUND(I211*H211,2)</f>
        <v>0</v>
      </c>
      <c r="K211" s="190"/>
      <c r="L211" s="39"/>
      <c r="M211" s="191" t="s">
        <v>1</v>
      </c>
      <c r="N211" s="192" t="s">
        <v>36</v>
      </c>
      <c r="O211" s="71"/>
      <c r="P211" s="193">
        <f>O211*H211</f>
        <v>0</v>
      </c>
      <c r="Q211" s="193">
        <v>0.105</v>
      </c>
      <c r="R211" s="193">
        <f>Q211*H211</f>
        <v>0.7182</v>
      </c>
      <c r="S211" s="193">
        <v>0</v>
      </c>
      <c r="T211" s="19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5" t="s">
        <v>119</v>
      </c>
      <c r="AT211" s="195" t="s">
        <v>115</v>
      </c>
      <c r="AU211" s="195" t="s">
        <v>80</v>
      </c>
      <c r="AY211" s="17" t="s">
        <v>113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17" t="s">
        <v>78</v>
      </c>
      <c r="BK211" s="196">
        <f>ROUND(I211*H211,2)</f>
        <v>0</v>
      </c>
      <c r="BL211" s="17" t="s">
        <v>119</v>
      </c>
      <c r="BM211" s="195" t="s">
        <v>295</v>
      </c>
    </row>
    <row r="212" spans="2:51" s="13" customFormat="1" ht="12">
      <c r="B212" s="197"/>
      <c r="C212" s="198"/>
      <c r="D212" s="199" t="s">
        <v>121</v>
      </c>
      <c r="E212" s="200" t="s">
        <v>1</v>
      </c>
      <c r="F212" s="201" t="s">
        <v>296</v>
      </c>
      <c r="G212" s="198"/>
      <c r="H212" s="202">
        <v>6.84</v>
      </c>
      <c r="I212" s="203"/>
      <c r="J212" s="198"/>
      <c r="K212" s="198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121</v>
      </c>
      <c r="AU212" s="208" t="s">
        <v>80</v>
      </c>
      <c r="AV212" s="13" t="s">
        <v>80</v>
      </c>
      <c r="AW212" s="13" t="s">
        <v>28</v>
      </c>
      <c r="AX212" s="13" t="s">
        <v>78</v>
      </c>
      <c r="AY212" s="208" t="s">
        <v>113</v>
      </c>
    </row>
    <row r="213" spans="1:65" s="2" customFormat="1" ht="21.75" customHeight="1">
      <c r="A213" s="34"/>
      <c r="B213" s="35"/>
      <c r="C213" s="183" t="s">
        <v>297</v>
      </c>
      <c r="D213" s="183" t="s">
        <v>115</v>
      </c>
      <c r="E213" s="184" t="s">
        <v>298</v>
      </c>
      <c r="F213" s="185" t="s">
        <v>299</v>
      </c>
      <c r="G213" s="186" t="s">
        <v>118</v>
      </c>
      <c r="H213" s="187">
        <v>11.9</v>
      </c>
      <c r="I213" s="188"/>
      <c r="J213" s="189">
        <f>ROUND(I213*H213,2)</f>
        <v>0</v>
      </c>
      <c r="K213" s="190"/>
      <c r="L213" s="39"/>
      <c r="M213" s="191" t="s">
        <v>1</v>
      </c>
      <c r="N213" s="192" t="s">
        <v>36</v>
      </c>
      <c r="O213" s="71"/>
      <c r="P213" s="193">
        <f>O213*H213</f>
        <v>0</v>
      </c>
      <c r="Q213" s="193">
        <v>0.2756</v>
      </c>
      <c r="R213" s="193">
        <f>Q213*H213</f>
        <v>3.27964</v>
      </c>
      <c r="S213" s="193">
        <v>0</v>
      </c>
      <c r="T213" s="19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5" t="s">
        <v>119</v>
      </c>
      <c r="AT213" s="195" t="s">
        <v>115</v>
      </c>
      <c r="AU213" s="195" t="s">
        <v>80</v>
      </c>
      <c r="AY213" s="17" t="s">
        <v>113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17" t="s">
        <v>78</v>
      </c>
      <c r="BK213" s="196">
        <f>ROUND(I213*H213,2)</f>
        <v>0</v>
      </c>
      <c r="BL213" s="17" t="s">
        <v>119</v>
      </c>
      <c r="BM213" s="195" t="s">
        <v>300</v>
      </c>
    </row>
    <row r="214" spans="2:51" s="13" customFormat="1" ht="12">
      <c r="B214" s="197"/>
      <c r="C214" s="198"/>
      <c r="D214" s="199" t="s">
        <v>121</v>
      </c>
      <c r="E214" s="200" t="s">
        <v>1</v>
      </c>
      <c r="F214" s="201" t="s">
        <v>301</v>
      </c>
      <c r="G214" s="198"/>
      <c r="H214" s="202">
        <v>11.9</v>
      </c>
      <c r="I214" s="203"/>
      <c r="J214" s="198"/>
      <c r="K214" s="198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121</v>
      </c>
      <c r="AU214" s="208" t="s">
        <v>80</v>
      </c>
      <c r="AV214" s="13" t="s">
        <v>80</v>
      </c>
      <c r="AW214" s="13" t="s">
        <v>28</v>
      </c>
      <c r="AX214" s="13" t="s">
        <v>78</v>
      </c>
      <c r="AY214" s="208" t="s">
        <v>113</v>
      </c>
    </row>
    <row r="215" spans="2:63" s="12" customFormat="1" ht="22.9" customHeight="1">
      <c r="B215" s="167"/>
      <c r="C215" s="168"/>
      <c r="D215" s="169" t="s">
        <v>70</v>
      </c>
      <c r="E215" s="181" t="s">
        <v>154</v>
      </c>
      <c r="F215" s="181" t="s">
        <v>302</v>
      </c>
      <c r="G215" s="168"/>
      <c r="H215" s="168"/>
      <c r="I215" s="171"/>
      <c r="J215" s="182">
        <f>BK215</f>
        <v>0</v>
      </c>
      <c r="K215" s="168"/>
      <c r="L215" s="173"/>
      <c r="M215" s="174"/>
      <c r="N215" s="175"/>
      <c r="O215" s="175"/>
      <c r="P215" s="176">
        <f>SUM(P216:P221)</f>
        <v>0</v>
      </c>
      <c r="Q215" s="175"/>
      <c r="R215" s="176">
        <f>SUM(R216:R221)</f>
        <v>6.3942</v>
      </c>
      <c r="S215" s="175"/>
      <c r="T215" s="177">
        <f>SUM(T216:T221)</f>
        <v>0</v>
      </c>
      <c r="AR215" s="178" t="s">
        <v>78</v>
      </c>
      <c r="AT215" s="179" t="s">
        <v>70</v>
      </c>
      <c r="AU215" s="179" t="s">
        <v>78</v>
      </c>
      <c r="AY215" s="178" t="s">
        <v>113</v>
      </c>
      <c r="BK215" s="180">
        <f>SUM(BK216:BK221)</f>
        <v>0</v>
      </c>
    </row>
    <row r="216" spans="1:65" s="2" customFormat="1" ht="24.2" customHeight="1">
      <c r="A216" s="34"/>
      <c r="B216" s="35"/>
      <c r="C216" s="183" t="s">
        <v>303</v>
      </c>
      <c r="D216" s="183" t="s">
        <v>115</v>
      </c>
      <c r="E216" s="184" t="s">
        <v>304</v>
      </c>
      <c r="F216" s="185" t="s">
        <v>305</v>
      </c>
      <c r="G216" s="186" t="s">
        <v>306</v>
      </c>
      <c r="H216" s="187">
        <v>3</v>
      </c>
      <c r="I216" s="188"/>
      <c r="J216" s="189">
        <f>ROUND(I216*H216,2)</f>
        <v>0</v>
      </c>
      <c r="K216" s="190"/>
      <c r="L216" s="39"/>
      <c r="M216" s="191" t="s">
        <v>1</v>
      </c>
      <c r="N216" s="192" t="s">
        <v>36</v>
      </c>
      <c r="O216" s="71"/>
      <c r="P216" s="193">
        <f>O216*H216</f>
        <v>0</v>
      </c>
      <c r="Q216" s="193">
        <v>0.42368</v>
      </c>
      <c r="R216" s="193">
        <f>Q216*H216</f>
        <v>1.27104</v>
      </c>
      <c r="S216" s="193">
        <v>0</v>
      </c>
      <c r="T216" s="19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5" t="s">
        <v>119</v>
      </c>
      <c r="AT216" s="195" t="s">
        <v>115</v>
      </c>
      <c r="AU216" s="195" t="s">
        <v>80</v>
      </c>
      <c r="AY216" s="17" t="s">
        <v>113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17" t="s">
        <v>78</v>
      </c>
      <c r="BK216" s="196">
        <f>ROUND(I216*H216,2)</f>
        <v>0</v>
      </c>
      <c r="BL216" s="17" t="s">
        <v>119</v>
      </c>
      <c r="BM216" s="195" t="s">
        <v>307</v>
      </c>
    </row>
    <row r="217" spans="2:51" s="13" customFormat="1" ht="12">
      <c r="B217" s="197"/>
      <c r="C217" s="198"/>
      <c r="D217" s="199" t="s">
        <v>121</v>
      </c>
      <c r="E217" s="200" t="s">
        <v>1</v>
      </c>
      <c r="F217" s="201" t="s">
        <v>308</v>
      </c>
      <c r="G217" s="198"/>
      <c r="H217" s="202">
        <v>2</v>
      </c>
      <c r="I217" s="203"/>
      <c r="J217" s="198"/>
      <c r="K217" s="198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121</v>
      </c>
      <c r="AU217" s="208" t="s">
        <v>80</v>
      </c>
      <c r="AV217" s="13" t="s">
        <v>80</v>
      </c>
      <c r="AW217" s="13" t="s">
        <v>28</v>
      </c>
      <c r="AX217" s="13" t="s">
        <v>71</v>
      </c>
      <c r="AY217" s="208" t="s">
        <v>113</v>
      </c>
    </row>
    <row r="218" spans="2:51" s="13" customFormat="1" ht="12">
      <c r="B218" s="197"/>
      <c r="C218" s="198"/>
      <c r="D218" s="199" t="s">
        <v>121</v>
      </c>
      <c r="E218" s="200" t="s">
        <v>1</v>
      </c>
      <c r="F218" s="201" t="s">
        <v>309</v>
      </c>
      <c r="G218" s="198"/>
      <c r="H218" s="202">
        <v>1</v>
      </c>
      <c r="I218" s="203"/>
      <c r="J218" s="198"/>
      <c r="K218" s="198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121</v>
      </c>
      <c r="AU218" s="208" t="s">
        <v>80</v>
      </c>
      <c r="AV218" s="13" t="s">
        <v>80</v>
      </c>
      <c r="AW218" s="13" t="s">
        <v>28</v>
      </c>
      <c r="AX218" s="13" t="s">
        <v>71</v>
      </c>
      <c r="AY218" s="208" t="s">
        <v>113</v>
      </c>
    </row>
    <row r="219" spans="2:51" s="15" customFormat="1" ht="12">
      <c r="B219" s="219"/>
      <c r="C219" s="220"/>
      <c r="D219" s="199" t="s">
        <v>121</v>
      </c>
      <c r="E219" s="221" t="s">
        <v>1</v>
      </c>
      <c r="F219" s="222" t="s">
        <v>144</v>
      </c>
      <c r="G219" s="220"/>
      <c r="H219" s="223">
        <v>3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121</v>
      </c>
      <c r="AU219" s="229" t="s">
        <v>80</v>
      </c>
      <c r="AV219" s="15" t="s">
        <v>119</v>
      </c>
      <c r="AW219" s="15" t="s">
        <v>28</v>
      </c>
      <c r="AX219" s="15" t="s">
        <v>78</v>
      </c>
      <c r="AY219" s="229" t="s">
        <v>113</v>
      </c>
    </row>
    <row r="220" spans="1:65" s="2" customFormat="1" ht="24.2" customHeight="1">
      <c r="A220" s="34"/>
      <c r="B220" s="35"/>
      <c r="C220" s="183" t="s">
        <v>310</v>
      </c>
      <c r="D220" s="183" t="s">
        <v>115</v>
      </c>
      <c r="E220" s="184" t="s">
        <v>311</v>
      </c>
      <c r="F220" s="185" t="s">
        <v>312</v>
      </c>
      <c r="G220" s="186" t="s">
        <v>306</v>
      </c>
      <c r="H220" s="187">
        <v>7</v>
      </c>
      <c r="I220" s="188"/>
      <c r="J220" s="189">
        <f>ROUND(I220*H220,2)</f>
        <v>0</v>
      </c>
      <c r="K220" s="190"/>
      <c r="L220" s="39"/>
      <c r="M220" s="191" t="s">
        <v>1</v>
      </c>
      <c r="N220" s="192" t="s">
        <v>36</v>
      </c>
      <c r="O220" s="71"/>
      <c r="P220" s="193">
        <f>O220*H220</f>
        <v>0</v>
      </c>
      <c r="Q220" s="193">
        <v>0.4208</v>
      </c>
      <c r="R220" s="193">
        <f>Q220*H220</f>
        <v>2.9456</v>
      </c>
      <c r="S220" s="193">
        <v>0</v>
      </c>
      <c r="T220" s="19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5" t="s">
        <v>119</v>
      </c>
      <c r="AT220" s="195" t="s">
        <v>115</v>
      </c>
      <c r="AU220" s="195" t="s">
        <v>80</v>
      </c>
      <c r="AY220" s="17" t="s">
        <v>113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17" t="s">
        <v>78</v>
      </c>
      <c r="BK220" s="196">
        <f>ROUND(I220*H220,2)</f>
        <v>0</v>
      </c>
      <c r="BL220" s="17" t="s">
        <v>119</v>
      </c>
      <c r="BM220" s="195" t="s">
        <v>313</v>
      </c>
    </row>
    <row r="221" spans="1:65" s="2" customFormat="1" ht="33" customHeight="1">
      <c r="A221" s="34"/>
      <c r="B221" s="35"/>
      <c r="C221" s="183" t="s">
        <v>314</v>
      </c>
      <c r="D221" s="183" t="s">
        <v>115</v>
      </c>
      <c r="E221" s="184" t="s">
        <v>315</v>
      </c>
      <c r="F221" s="185" t="s">
        <v>316</v>
      </c>
      <c r="G221" s="186" t="s">
        <v>306</v>
      </c>
      <c r="H221" s="187">
        <v>7</v>
      </c>
      <c r="I221" s="188"/>
      <c r="J221" s="189">
        <f>ROUND(I221*H221,2)</f>
        <v>0</v>
      </c>
      <c r="K221" s="190"/>
      <c r="L221" s="39"/>
      <c r="M221" s="191" t="s">
        <v>1</v>
      </c>
      <c r="N221" s="192" t="s">
        <v>36</v>
      </c>
      <c r="O221" s="71"/>
      <c r="P221" s="193">
        <f>O221*H221</f>
        <v>0</v>
      </c>
      <c r="Q221" s="193">
        <v>0.31108</v>
      </c>
      <c r="R221" s="193">
        <f>Q221*H221</f>
        <v>2.17756</v>
      </c>
      <c r="S221" s="193">
        <v>0</v>
      </c>
      <c r="T221" s="19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5" t="s">
        <v>119</v>
      </c>
      <c r="AT221" s="195" t="s">
        <v>115</v>
      </c>
      <c r="AU221" s="195" t="s">
        <v>80</v>
      </c>
      <c r="AY221" s="17" t="s">
        <v>113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17" t="s">
        <v>78</v>
      </c>
      <c r="BK221" s="196">
        <f>ROUND(I221*H221,2)</f>
        <v>0</v>
      </c>
      <c r="BL221" s="17" t="s">
        <v>119</v>
      </c>
      <c r="BM221" s="195" t="s">
        <v>317</v>
      </c>
    </row>
    <row r="222" spans="2:63" s="12" customFormat="1" ht="22.9" customHeight="1">
      <c r="B222" s="167"/>
      <c r="C222" s="168"/>
      <c r="D222" s="169" t="s">
        <v>70</v>
      </c>
      <c r="E222" s="181" t="s">
        <v>165</v>
      </c>
      <c r="F222" s="181" t="s">
        <v>318</v>
      </c>
      <c r="G222" s="168"/>
      <c r="H222" s="168"/>
      <c r="I222" s="171"/>
      <c r="J222" s="182">
        <f>BK222</f>
        <v>0</v>
      </c>
      <c r="K222" s="168"/>
      <c r="L222" s="173"/>
      <c r="M222" s="174"/>
      <c r="N222" s="175"/>
      <c r="O222" s="175"/>
      <c r="P222" s="176">
        <f>SUM(P223:P257)</f>
        <v>0</v>
      </c>
      <c r="Q222" s="175"/>
      <c r="R222" s="176">
        <f>SUM(R223:R257)</f>
        <v>233.06715911999999</v>
      </c>
      <c r="S222" s="175"/>
      <c r="T222" s="177">
        <f>SUM(T223:T257)</f>
        <v>0</v>
      </c>
      <c r="AR222" s="178" t="s">
        <v>78</v>
      </c>
      <c r="AT222" s="179" t="s">
        <v>70</v>
      </c>
      <c r="AU222" s="179" t="s">
        <v>78</v>
      </c>
      <c r="AY222" s="178" t="s">
        <v>113</v>
      </c>
      <c r="BK222" s="180">
        <f>SUM(BK223:BK257)</f>
        <v>0</v>
      </c>
    </row>
    <row r="223" spans="1:65" s="2" customFormat="1" ht="24.2" customHeight="1">
      <c r="A223" s="34"/>
      <c r="B223" s="35"/>
      <c r="C223" s="183" t="s">
        <v>319</v>
      </c>
      <c r="D223" s="183" t="s">
        <v>115</v>
      </c>
      <c r="E223" s="184" t="s">
        <v>320</v>
      </c>
      <c r="F223" s="185" t="s">
        <v>321</v>
      </c>
      <c r="G223" s="186" t="s">
        <v>306</v>
      </c>
      <c r="H223" s="187">
        <v>4</v>
      </c>
      <c r="I223" s="188"/>
      <c r="J223" s="189">
        <f>ROUND(I223*H223,2)</f>
        <v>0</v>
      </c>
      <c r="K223" s="190"/>
      <c r="L223" s="39"/>
      <c r="M223" s="191" t="s">
        <v>1</v>
      </c>
      <c r="N223" s="192" t="s">
        <v>36</v>
      </c>
      <c r="O223" s="71"/>
      <c r="P223" s="193">
        <f>O223*H223</f>
        <v>0</v>
      </c>
      <c r="Q223" s="193">
        <v>0.11171</v>
      </c>
      <c r="R223" s="193">
        <f>Q223*H223</f>
        <v>0.44684</v>
      </c>
      <c r="S223" s="193">
        <v>0</v>
      </c>
      <c r="T223" s="19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5" t="s">
        <v>119</v>
      </c>
      <c r="AT223" s="195" t="s">
        <v>115</v>
      </c>
      <c r="AU223" s="195" t="s">
        <v>80</v>
      </c>
      <c r="AY223" s="17" t="s">
        <v>113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7" t="s">
        <v>78</v>
      </c>
      <c r="BK223" s="196">
        <f>ROUND(I223*H223,2)</f>
        <v>0</v>
      </c>
      <c r="BL223" s="17" t="s">
        <v>119</v>
      </c>
      <c r="BM223" s="195" t="s">
        <v>322</v>
      </c>
    </row>
    <row r="224" spans="1:65" s="2" customFormat="1" ht="33" customHeight="1">
      <c r="A224" s="34"/>
      <c r="B224" s="35"/>
      <c r="C224" s="183" t="s">
        <v>323</v>
      </c>
      <c r="D224" s="183" t="s">
        <v>115</v>
      </c>
      <c r="E224" s="184" t="s">
        <v>324</v>
      </c>
      <c r="F224" s="185" t="s">
        <v>325</v>
      </c>
      <c r="G224" s="186" t="s">
        <v>157</v>
      </c>
      <c r="H224" s="187">
        <v>552.4</v>
      </c>
      <c r="I224" s="188"/>
      <c r="J224" s="189">
        <f>ROUND(I224*H224,2)</f>
        <v>0</v>
      </c>
      <c r="K224" s="190"/>
      <c r="L224" s="39"/>
      <c r="M224" s="191" t="s">
        <v>1</v>
      </c>
      <c r="N224" s="192" t="s">
        <v>36</v>
      </c>
      <c r="O224" s="71"/>
      <c r="P224" s="193">
        <f>O224*H224</f>
        <v>0</v>
      </c>
      <c r="Q224" s="193">
        <v>0.1554</v>
      </c>
      <c r="R224" s="193">
        <f>Q224*H224</f>
        <v>85.84296</v>
      </c>
      <c r="S224" s="193">
        <v>0</v>
      </c>
      <c r="T224" s="194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5" t="s">
        <v>119</v>
      </c>
      <c r="AT224" s="195" t="s">
        <v>115</v>
      </c>
      <c r="AU224" s="195" t="s">
        <v>80</v>
      </c>
      <c r="AY224" s="17" t="s">
        <v>113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17" t="s">
        <v>78</v>
      </c>
      <c r="BK224" s="196">
        <f>ROUND(I224*H224,2)</f>
        <v>0</v>
      </c>
      <c r="BL224" s="17" t="s">
        <v>119</v>
      </c>
      <c r="BM224" s="195" t="s">
        <v>326</v>
      </c>
    </row>
    <row r="225" spans="2:51" s="14" customFormat="1" ht="12">
      <c r="B225" s="209"/>
      <c r="C225" s="210"/>
      <c r="D225" s="199" t="s">
        <v>121</v>
      </c>
      <c r="E225" s="211" t="s">
        <v>1</v>
      </c>
      <c r="F225" s="212" t="s">
        <v>327</v>
      </c>
      <c r="G225" s="210"/>
      <c r="H225" s="211" t="s">
        <v>1</v>
      </c>
      <c r="I225" s="213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121</v>
      </c>
      <c r="AU225" s="218" t="s">
        <v>80</v>
      </c>
      <c r="AV225" s="14" t="s">
        <v>78</v>
      </c>
      <c r="AW225" s="14" t="s">
        <v>28</v>
      </c>
      <c r="AX225" s="14" t="s">
        <v>71</v>
      </c>
      <c r="AY225" s="218" t="s">
        <v>113</v>
      </c>
    </row>
    <row r="226" spans="2:51" s="13" customFormat="1" ht="12">
      <c r="B226" s="197"/>
      <c r="C226" s="198"/>
      <c r="D226" s="199" t="s">
        <v>121</v>
      </c>
      <c r="E226" s="200" t="s">
        <v>1</v>
      </c>
      <c r="F226" s="201" t="s">
        <v>328</v>
      </c>
      <c r="G226" s="198"/>
      <c r="H226" s="202">
        <v>155</v>
      </c>
      <c r="I226" s="203"/>
      <c r="J226" s="198"/>
      <c r="K226" s="198"/>
      <c r="L226" s="204"/>
      <c r="M226" s="205"/>
      <c r="N226" s="206"/>
      <c r="O226" s="206"/>
      <c r="P226" s="206"/>
      <c r="Q226" s="206"/>
      <c r="R226" s="206"/>
      <c r="S226" s="206"/>
      <c r="T226" s="207"/>
      <c r="AT226" s="208" t="s">
        <v>121</v>
      </c>
      <c r="AU226" s="208" t="s">
        <v>80</v>
      </c>
      <c r="AV226" s="13" t="s">
        <v>80</v>
      </c>
      <c r="AW226" s="13" t="s">
        <v>28</v>
      </c>
      <c r="AX226" s="13" t="s">
        <v>71</v>
      </c>
      <c r="AY226" s="208" t="s">
        <v>113</v>
      </c>
    </row>
    <row r="227" spans="2:51" s="13" customFormat="1" ht="12">
      <c r="B227" s="197"/>
      <c r="C227" s="198"/>
      <c r="D227" s="199" t="s">
        <v>121</v>
      </c>
      <c r="E227" s="200" t="s">
        <v>1</v>
      </c>
      <c r="F227" s="201" t="s">
        <v>329</v>
      </c>
      <c r="G227" s="198"/>
      <c r="H227" s="202">
        <v>48</v>
      </c>
      <c r="I227" s="203"/>
      <c r="J227" s="198"/>
      <c r="K227" s="198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121</v>
      </c>
      <c r="AU227" s="208" t="s">
        <v>80</v>
      </c>
      <c r="AV227" s="13" t="s">
        <v>80</v>
      </c>
      <c r="AW227" s="13" t="s">
        <v>28</v>
      </c>
      <c r="AX227" s="13" t="s">
        <v>71</v>
      </c>
      <c r="AY227" s="208" t="s">
        <v>113</v>
      </c>
    </row>
    <row r="228" spans="2:51" s="13" customFormat="1" ht="12">
      <c r="B228" s="197"/>
      <c r="C228" s="198"/>
      <c r="D228" s="199" t="s">
        <v>121</v>
      </c>
      <c r="E228" s="200" t="s">
        <v>1</v>
      </c>
      <c r="F228" s="201" t="s">
        <v>330</v>
      </c>
      <c r="G228" s="198"/>
      <c r="H228" s="202">
        <v>115</v>
      </c>
      <c r="I228" s="203"/>
      <c r="J228" s="198"/>
      <c r="K228" s="198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121</v>
      </c>
      <c r="AU228" s="208" t="s">
        <v>80</v>
      </c>
      <c r="AV228" s="13" t="s">
        <v>80</v>
      </c>
      <c r="AW228" s="13" t="s">
        <v>28</v>
      </c>
      <c r="AX228" s="13" t="s">
        <v>71</v>
      </c>
      <c r="AY228" s="208" t="s">
        <v>113</v>
      </c>
    </row>
    <row r="229" spans="2:51" s="13" customFormat="1" ht="12">
      <c r="B229" s="197"/>
      <c r="C229" s="198"/>
      <c r="D229" s="199" t="s">
        <v>121</v>
      </c>
      <c r="E229" s="200" t="s">
        <v>1</v>
      </c>
      <c r="F229" s="201" t="s">
        <v>331</v>
      </c>
      <c r="G229" s="198"/>
      <c r="H229" s="202">
        <v>59</v>
      </c>
      <c r="I229" s="203"/>
      <c r="J229" s="198"/>
      <c r="K229" s="198"/>
      <c r="L229" s="204"/>
      <c r="M229" s="205"/>
      <c r="N229" s="206"/>
      <c r="O229" s="206"/>
      <c r="P229" s="206"/>
      <c r="Q229" s="206"/>
      <c r="R229" s="206"/>
      <c r="S229" s="206"/>
      <c r="T229" s="207"/>
      <c r="AT229" s="208" t="s">
        <v>121</v>
      </c>
      <c r="AU229" s="208" t="s">
        <v>80</v>
      </c>
      <c r="AV229" s="13" t="s">
        <v>80</v>
      </c>
      <c r="AW229" s="13" t="s">
        <v>28</v>
      </c>
      <c r="AX229" s="13" t="s">
        <v>71</v>
      </c>
      <c r="AY229" s="208" t="s">
        <v>113</v>
      </c>
    </row>
    <row r="230" spans="2:51" s="13" customFormat="1" ht="12">
      <c r="B230" s="197"/>
      <c r="C230" s="198"/>
      <c r="D230" s="199" t="s">
        <v>121</v>
      </c>
      <c r="E230" s="200" t="s">
        <v>1</v>
      </c>
      <c r="F230" s="201" t="s">
        <v>332</v>
      </c>
      <c r="G230" s="198"/>
      <c r="H230" s="202">
        <v>78</v>
      </c>
      <c r="I230" s="203"/>
      <c r="J230" s="198"/>
      <c r="K230" s="198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121</v>
      </c>
      <c r="AU230" s="208" t="s">
        <v>80</v>
      </c>
      <c r="AV230" s="13" t="s">
        <v>80</v>
      </c>
      <c r="AW230" s="13" t="s">
        <v>28</v>
      </c>
      <c r="AX230" s="13" t="s">
        <v>71</v>
      </c>
      <c r="AY230" s="208" t="s">
        <v>113</v>
      </c>
    </row>
    <row r="231" spans="2:51" s="13" customFormat="1" ht="12">
      <c r="B231" s="197"/>
      <c r="C231" s="198"/>
      <c r="D231" s="199" t="s">
        <v>121</v>
      </c>
      <c r="E231" s="200" t="s">
        <v>1</v>
      </c>
      <c r="F231" s="201" t="s">
        <v>333</v>
      </c>
      <c r="G231" s="198"/>
      <c r="H231" s="202">
        <v>15</v>
      </c>
      <c r="I231" s="203"/>
      <c r="J231" s="198"/>
      <c r="K231" s="198"/>
      <c r="L231" s="204"/>
      <c r="M231" s="205"/>
      <c r="N231" s="206"/>
      <c r="O231" s="206"/>
      <c r="P231" s="206"/>
      <c r="Q231" s="206"/>
      <c r="R231" s="206"/>
      <c r="S231" s="206"/>
      <c r="T231" s="207"/>
      <c r="AT231" s="208" t="s">
        <v>121</v>
      </c>
      <c r="AU231" s="208" t="s">
        <v>80</v>
      </c>
      <c r="AV231" s="13" t="s">
        <v>80</v>
      </c>
      <c r="AW231" s="13" t="s">
        <v>28</v>
      </c>
      <c r="AX231" s="13" t="s">
        <v>71</v>
      </c>
      <c r="AY231" s="208" t="s">
        <v>113</v>
      </c>
    </row>
    <row r="232" spans="2:51" s="13" customFormat="1" ht="12">
      <c r="B232" s="197"/>
      <c r="C232" s="198"/>
      <c r="D232" s="199" t="s">
        <v>121</v>
      </c>
      <c r="E232" s="200" t="s">
        <v>1</v>
      </c>
      <c r="F232" s="201" t="s">
        <v>334</v>
      </c>
      <c r="G232" s="198"/>
      <c r="H232" s="202">
        <v>3</v>
      </c>
      <c r="I232" s="203"/>
      <c r="J232" s="198"/>
      <c r="K232" s="198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121</v>
      </c>
      <c r="AU232" s="208" t="s">
        <v>80</v>
      </c>
      <c r="AV232" s="13" t="s">
        <v>80</v>
      </c>
      <c r="AW232" s="13" t="s">
        <v>28</v>
      </c>
      <c r="AX232" s="13" t="s">
        <v>71</v>
      </c>
      <c r="AY232" s="208" t="s">
        <v>113</v>
      </c>
    </row>
    <row r="233" spans="2:51" s="13" customFormat="1" ht="12">
      <c r="B233" s="197"/>
      <c r="C233" s="198"/>
      <c r="D233" s="199" t="s">
        <v>121</v>
      </c>
      <c r="E233" s="200" t="s">
        <v>1</v>
      </c>
      <c r="F233" s="201" t="s">
        <v>335</v>
      </c>
      <c r="G233" s="198"/>
      <c r="H233" s="202">
        <v>4</v>
      </c>
      <c r="I233" s="203"/>
      <c r="J233" s="198"/>
      <c r="K233" s="198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121</v>
      </c>
      <c r="AU233" s="208" t="s">
        <v>80</v>
      </c>
      <c r="AV233" s="13" t="s">
        <v>80</v>
      </c>
      <c r="AW233" s="13" t="s">
        <v>28</v>
      </c>
      <c r="AX233" s="13" t="s">
        <v>71</v>
      </c>
      <c r="AY233" s="208" t="s">
        <v>113</v>
      </c>
    </row>
    <row r="234" spans="2:51" s="13" customFormat="1" ht="12">
      <c r="B234" s="197"/>
      <c r="C234" s="198"/>
      <c r="D234" s="199" t="s">
        <v>121</v>
      </c>
      <c r="E234" s="200" t="s">
        <v>1</v>
      </c>
      <c r="F234" s="201" t="s">
        <v>336</v>
      </c>
      <c r="G234" s="198"/>
      <c r="H234" s="202">
        <v>75.4</v>
      </c>
      <c r="I234" s="203"/>
      <c r="J234" s="198"/>
      <c r="K234" s="198"/>
      <c r="L234" s="204"/>
      <c r="M234" s="205"/>
      <c r="N234" s="206"/>
      <c r="O234" s="206"/>
      <c r="P234" s="206"/>
      <c r="Q234" s="206"/>
      <c r="R234" s="206"/>
      <c r="S234" s="206"/>
      <c r="T234" s="207"/>
      <c r="AT234" s="208" t="s">
        <v>121</v>
      </c>
      <c r="AU234" s="208" t="s">
        <v>80</v>
      </c>
      <c r="AV234" s="13" t="s">
        <v>80</v>
      </c>
      <c r="AW234" s="13" t="s">
        <v>28</v>
      </c>
      <c r="AX234" s="13" t="s">
        <v>71</v>
      </c>
      <c r="AY234" s="208" t="s">
        <v>113</v>
      </c>
    </row>
    <row r="235" spans="2:51" s="15" customFormat="1" ht="12">
      <c r="B235" s="219"/>
      <c r="C235" s="220"/>
      <c r="D235" s="199" t="s">
        <v>121</v>
      </c>
      <c r="E235" s="221" t="s">
        <v>1</v>
      </c>
      <c r="F235" s="222" t="s">
        <v>144</v>
      </c>
      <c r="G235" s="220"/>
      <c r="H235" s="223">
        <v>552.4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121</v>
      </c>
      <c r="AU235" s="229" t="s">
        <v>80</v>
      </c>
      <c r="AV235" s="15" t="s">
        <v>119</v>
      </c>
      <c r="AW235" s="15" t="s">
        <v>28</v>
      </c>
      <c r="AX235" s="15" t="s">
        <v>78</v>
      </c>
      <c r="AY235" s="229" t="s">
        <v>113</v>
      </c>
    </row>
    <row r="236" spans="1:65" s="2" customFormat="1" ht="16.5" customHeight="1">
      <c r="A236" s="34"/>
      <c r="B236" s="35"/>
      <c r="C236" s="230" t="s">
        <v>337</v>
      </c>
      <c r="D236" s="230" t="s">
        <v>207</v>
      </c>
      <c r="E236" s="231" t="s">
        <v>338</v>
      </c>
      <c r="F236" s="232" t="s">
        <v>339</v>
      </c>
      <c r="G236" s="233" t="s">
        <v>157</v>
      </c>
      <c r="H236" s="234">
        <v>422</v>
      </c>
      <c r="I236" s="235"/>
      <c r="J236" s="236">
        <f>ROUND(I236*H236,2)</f>
        <v>0</v>
      </c>
      <c r="K236" s="237"/>
      <c r="L236" s="238"/>
      <c r="M236" s="239" t="s">
        <v>1</v>
      </c>
      <c r="N236" s="240" t="s">
        <v>36</v>
      </c>
      <c r="O236" s="71"/>
      <c r="P236" s="193">
        <f>O236*H236</f>
        <v>0</v>
      </c>
      <c r="Q236" s="193">
        <v>0.081</v>
      </c>
      <c r="R236" s="193">
        <f>Q236*H236</f>
        <v>34.182</v>
      </c>
      <c r="S236" s="193">
        <v>0</v>
      </c>
      <c r="T236" s="194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5" t="s">
        <v>154</v>
      </c>
      <c r="AT236" s="195" t="s">
        <v>207</v>
      </c>
      <c r="AU236" s="195" t="s">
        <v>80</v>
      </c>
      <c r="AY236" s="17" t="s">
        <v>113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7" t="s">
        <v>78</v>
      </c>
      <c r="BK236" s="196">
        <f>ROUND(I236*H236,2)</f>
        <v>0</v>
      </c>
      <c r="BL236" s="17" t="s">
        <v>119</v>
      </c>
      <c r="BM236" s="195" t="s">
        <v>340</v>
      </c>
    </row>
    <row r="237" spans="2:51" s="13" customFormat="1" ht="12">
      <c r="B237" s="197"/>
      <c r="C237" s="198"/>
      <c r="D237" s="199" t="s">
        <v>121</v>
      </c>
      <c r="E237" s="200" t="s">
        <v>1</v>
      </c>
      <c r="F237" s="201" t="s">
        <v>341</v>
      </c>
      <c r="G237" s="198"/>
      <c r="H237" s="202">
        <v>422</v>
      </c>
      <c r="I237" s="203"/>
      <c r="J237" s="198"/>
      <c r="K237" s="198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121</v>
      </c>
      <c r="AU237" s="208" t="s">
        <v>80</v>
      </c>
      <c r="AV237" s="13" t="s">
        <v>80</v>
      </c>
      <c r="AW237" s="13" t="s">
        <v>28</v>
      </c>
      <c r="AX237" s="13" t="s">
        <v>78</v>
      </c>
      <c r="AY237" s="208" t="s">
        <v>113</v>
      </c>
    </row>
    <row r="238" spans="1:65" s="2" customFormat="1" ht="24.2" customHeight="1">
      <c r="A238" s="34"/>
      <c r="B238" s="35"/>
      <c r="C238" s="230" t="s">
        <v>342</v>
      </c>
      <c r="D238" s="230" t="s">
        <v>207</v>
      </c>
      <c r="E238" s="231" t="s">
        <v>343</v>
      </c>
      <c r="F238" s="232" t="s">
        <v>344</v>
      </c>
      <c r="G238" s="233" t="s">
        <v>157</v>
      </c>
      <c r="H238" s="234">
        <v>27.54</v>
      </c>
      <c r="I238" s="235"/>
      <c r="J238" s="236">
        <f>ROUND(I238*H238,2)</f>
        <v>0</v>
      </c>
      <c r="K238" s="237"/>
      <c r="L238" s="238"/>
      <c r="M238" s="239" t="s">
        <v>1</v>
      </c>
      <c r="N238" s="240" t="s">
        <v>36</v>
      </c>
      <c r="O238" s="71"/>
      <c r="P238" s="193">
        <f>O238*H238</f>
        <v>0</v>
      </c>
      <c r="Q238" s="193">
        <v>0.0483</v>
      </c>
      <c r="R238" s="193">
        <f>Q238*H238</f>
        <v>1.330182</v>
      </c>
      <c r="S238" s="193">
        <v>0</v>
      </c>
      <c r="T238" s="19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5" t="s">
        <v>154</v>
      </c>
      <c r="AT238" s="195" t="s">
        <v>207</v>
      </c>
      <c r="AU238" s="195" t="s">
        <v>80</v>
      </c>
      <c r="AY238" s="17" t="s">
        <v>113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17" t="s">
        <v>78</v>
      </c>
      <c r="BK238" s="196">
        <f>ROUND(I238*H238,2)</f>
        <v>0</v>
      </c>
      <c r="BL238" s="17" t="s">
        <v>119</v>
      </c>
      <c r="BM238" s="195" t="s">
        <v>345</v>
      </c>
    </row>
    <row r="239" spans="2:51" s="13" customFormat="1" ht="12">
      <c r="B239" s="197"/>
      <c r="C239" s="198"/>
      <c r="D239" s="199" t="s">
        <v>121</v>
      </c>
      <c r="E239" s="200" t="s">
        <v>1</v>
      </c>
      <c r="F239" s="201" t="s">
        <v>346</v>
      </c>
      <c r="G239" s="198"/>
      <c r="H239" s="202">
        <v>27</v>
      </c>
      <c r="I239" s="203"/>
      <c r="J239" s="198"/>
      <c r="K239" s="198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121</v>
      </c>
      <c r="AU239" s="208" t="s">
        <v>80</v>
      </c>
      <c r="AV239" s="13" t="s">
        <v>80</v>
      </c>
      <c r="AW239" s="13" t="s">
        <v>28</v>
      </c>
      <c r="AX239" s="13" t="s">
        <v>78</v>
      </c>
      <c r="AY239" s="208" t="s">
        <v>113</v>
      </c>
    </row>
    <row r="240" spans="2:51" s="13" customFormat="1" ht="12">
      <c r="B240" s="197"/>
      <c r="C240" s="198"/>
      <c r="D240" s="199" t="s">
        <v>121</v>
      </c>
      <c r="E240" s="198"/>
      <c r="F240" s="201" t="s">
        <v>347</v>
      </c>
      <c r="G240" s="198"/>
      <c r="H240" s="202">
        <v>27.54</v>
      </c>
      <c r="I240" s="203"/>
      <c r="J240" s="198"/>
      <c r="K240" s="198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121</v>
      </c>
      <c r="AU240" s="208" t="s">
        <v>80</v>
      </c>
      <c r="AV240" s="13" t="s">
        <v>80</v>
      </c>
      <c r="AW240" s="13" t="s">
        <v>4</v>
      </c>
      <c r="AX240" s="13" t="s">
        <v>78</v>
      </c>
      <c r="AY240" s="208" t="s">
        <v>113</v>
      </c>
    </row>
    <row r="241" spans="1:65" s="2" customFormat="1" ht="16.5" customHeight="1">
      <c r="A241" s="34"/>
      <c r="B241" s="35"/>
      <c r="C241" s="230" t="s">
        <v>348</v>
      </c>
      <c r="D241" s="230" t="s">
        <v>207</v>
      </c>
      <c r="E241" s="231" t="s">
        <v>349</v>
      </c>
      <c r="F241" s="232" t="s">
        <v>350</v>
      </c>
      <c r="G241" s="233" t="s">
        <v>157</v>
      </c>
      <c r="H241" s="234">
        <v>49.368</v>
      </c>
      <c r="I241" s="235"/>
      <c r="J241" s="236">
        <f>ROUND(I241*H241,2)</f>
        <v>0</v>
      </c>
      <c r="K241" s="237"/>
      <c r="L241" s="238"/>
      <c r="M241" s="239" t="s">
        <v>1</v>
      </c>
      <c r="N241" s="240" t="s">
        <v>36</v>
      </c>
      <c r="O241" s="71"/>
      <c r="P241" s="193">
        <f>O241*H241</f>
        <v>0</v>
      </c>
      <c r="Q241" s="193">
        <v>0.045</v>
      </c>
      <c r="R241" s="193">
        <f>Q241*H241</f>
        <v>2.22156</v>
      </c>
      <c r="S241" s="193">
        <v>0</v>
      </c>
      <c r="T241" s="194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5" t="s">
        <v>154</v>
      </c>
      <c r="AT241" s="195" t="s">
        <v>207</v>
      </c>
      <c r="AU241" s="195" t="s">
        <v>80</v>
      </c>
      <c r="AY241" s="17" t="s">
        <v>113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7" t="s">
        <v>78</v>
      </c>
      <c r="BK241" s="196">
        <f>ROUND(I241*H241,2)</f>
        <v>0</v>
      </c>
      <c r="BL241" s="17" t="s">
        <v>119</v>
      </c>
      <c r="BM241" s="195" t="s">
        <v>351</v>
      </c>
    </row>
    <row r="242" spans="2:51" s="13" customFormat="1" ht="12">
      <c r="B242" s="197"/>
      <c r="C242" s="198"/>
      <c r="D242" s="199" t="s">
        <v>121</v>
      </c>
      <c r="E242" s="200" t="s">
        <v>1</v>
      </c>
      <c r="F242" s="201" t="s">
        <v>352</v>
      </c>
      <c r="G242" s="198"/>
      <c r="H242" s="202">
        <v>48.4</v>
      </c>
      <c r="I242" s="203"/>
      <c r="J242" s="198"/>
      <c r="K242" s="198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121</v>
      </c>
      <c r="AU242" s="208" t="s">
        <v>80</v>
      </c>
      <c r="AV242" s="13" t="s">
        <v>80</v>
      </c>
      <c r="AW242" s="13" t="s">
        <v>28</v>
      </c>
      <c r="AX242" s="13" t="s">
        <v>78</v>
      </c>
      <c r="AY242" s="208" t="s">
        <v>113</v>
      </c>
    </row>
    <row r="243" spans="2:51" s="13" customFormat="1" ht="12">
      <c r="B243" s="197"/>
      <c r="C243" s="198"/>
      <c r="D243" s="199" t="s">
        <v>121</v>
      </c>
      <c r="E243" s="198"/>
      <c r="F243" s="201" t="s">
        <v>353</v>
      </c>
      <c r="G243" s="198"/>
      <c r="H243" s="202">
        <v>49.368</v>
      </c>
      <c r="I243" s="203"/>
      <c r="J243" s="198"/>
      <c r="K243" s="198"/>
      <c r="L243" s="204"/>
      <c r="M243" s="205"/>
      <c r="N243" s="206"/>
      <c r="O243" s="206"/>
      <c r="P243" s="206"/>
      <c r="Q243" s="206"/>
      <c r="R243" s="206"/>
      <c r="S243" s="206"/>
      <c r="T243" s="207"/>
      <c r="AT243" s="208" t="s">
        <v>121</v>
      </c>
      <c r="AU243" s="208" t="s">
        <v>80</v>
      </c>
      <c r="AV243" s="13" t="s">
        <v>80</v>
      </c>
      <c r="AW243" s="13" t="s">
        <v>4</v>
      </c>
      <c r="AX243" s="13" t="s">
        <v>78</v>
      </c>
      <c r="AY243" s="208" t="s">
        <v>113</v>
      </c>
    </row>
    <row r="244" spans="1:65" s="2" customFormat="1" ht="24.2" customHeight="1">
      <c r="A244" s="34"/>
      <c r="B244" s="35"/>
      <c r="C244" s="230" t="s">
        <v>354</v>
      </c>
      <c r="D244" s="230" t="s">
        <v>207</v>
      </c>
      <c r="E244" s="231" t="s">
        <v>355</v>
      </c>
      <c r="F244" s="232" t="s">
        <v>356</v>
      </c>
      <c r="G244" s="233" t="s">
        <v>157</v>
      </c>
      <c r="H244" s="234">
        <v>10.374</v>
      </c>
      <c r="I244" s="235"/>
      <c r="J244" s="236">
        <f>ROUND(I244*H244,2)</f>
        <v>0</v>
      </c>
      <c r="K244" s="237"/>
      <c r="L244" s="238"/>
      <c r="M244" s="239" t="s">
        <v>1</v>
      </c>
      <c r="N244" s="240" t="s">
        <v>36</v>
      </c>
      <c r="O244" s="71"/>
      <c r="P244" s="193">
        <f>O244*H244</f>
        <v>0</v>
      </c>
      <c r="Q244" s="193">
        <v>0.064</v>
      </c>
      <c r="R244" s="193">
        <f>Q244*H244</f>
        <v>0.6639360000000001</v>
      </c>
      <c r="S244" s="193">
        <v>0</v>
      </c>
      <c r="T244" s="194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5" t="s">
        <v>154</v>
      </c>
      <c r="AT244" s="195" t="s">
        <v>207</v>
      </c>
      <c r="AU244" s="195" t="s">
        <v>80</v>
      </c>
      <c r="AY244" s="17" t="s">
        <v>113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17" t="s">
        <v>78</v>
      </c>
      <c r="BK244" s="196">
        <f>ROUND(I244*H244,2)</f>
        <v>0</v>
      </c>
      <c r="BL244" s="17" t="s">
        <v>119</v>
      </c>
      <c r="BM244" s="195" t="s">
        <v>357</v>
      </c>
    </row>
    <row r="245" spans="2:51" s="13" customFormat="1" ht="12">
      <c r="B245" s="197"/>
      <c r="C245" s="198"/>
      <c r="D245" s="199" t="s">
        <v>121</v>
      </c>
      <c r="E245" s="198"/>
      <c r="F245" s="201" t="s">
        <v>358</v>
      </c>
      <c r="G245" s="198"/>
      <c r="H245" s="202">
        <v>10.374</v>
      </c>
      <c r="I245" s="203"/>
      <c r="J245" s="198"/>
      <c r="K245" s="198"/>
      <c r="L245" s="204"/>
      <c r="M245" s="205"/>
      <c r="N245" s="206"/>
      <c r="O245" s="206"/>
      <c r="P245" s="206"/>
      <c r="Q245" s="206"/>
      <c r="R245" s="206"/>
      <c r="S245" s="206"/>
      <c r="T245" s="207"/>
      <c r="AT245" s="208" t="s">
        <v>121</v>
      </c>
      <c r="AU245" s="208" t="s">
        <v>80</v>
      </c>
      <c r="AV245" s="13" t="s">
        <v>80</v>
      </c>
      <c r="AW245" s="13" t="s">
        <v>4</v>
      </c>
      <c r="AX245" s="13" t="s">
        <v>78</v>
      </c>
      <c r="AY245" s="208" t="s">
        <v>113</v>
      </c>
    </row>
    <row r="246" spans="1:65" s="2" customFormat="1" ht="24.2" customHeight="1">
      <c r="A246" s="34"/>
      <c r="B246" s="35"/>
      <c r="C246" s="183" t="s">
        <v>359</v>
      </c>
      <c r="D246" s="183" t="s">
        <v>115</v>
      </c>
      <c r="E246" s="184" t="s">
        <v>360</v>
      </c>
      <c r="F246" s="185" t="s">
        <v>361</v>
      </c>
      <c r="G246" s="186" t="s">
        <v>168</v>
      </c>
      <c r="H246" s="187">
        <v>36.568</v>
      </c>
      <c r="I246" s="188"/>
      <c r="J246" s="189">
        <f>ROUND(I246*H246,2)</f>
        <v>0</v>
      </c>
      <c r="K246" s="190"/>
      <c r="L246" s="39"/>
      <c r="M246" s="191" t="s">
        <v>1</v>
      </c>
      <c r="N246" s="192" t="s">
        <v>36</v>
      </c>
      <c r="O246" s="71"/>
      <c r="P246" s="193">
        <f>O246*H246</f>
        <v>0</v>
      </c>
      <c r="Q246" s="193">
        <v>2.25634</v>
      </c>
      <c r="R246" s="193">
        <f>Q246*H246</f>
        <v>82.50984111999999</v>
      </c>
      <c r="S246" s="193">
        <v>0</v>
      </c>
      <c r="T246" s="194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5" t="s">
        <v>119</v>
      </c>
      <c r="AT246" s="195" t="s">
        <v>115</v>
      </c>
      <c r="AU246" s="195" t="s">
        <v>80</v>
      </c>
      <c r="AY246" s="17" t="s">
        <v>113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17" t="s">
        <v>78</v>
      </c>
      <c r="BK246" s="196">
        <f>ROUND(I246*H246,2)</f>
        <v>0</v>
      </c>
      <c r="BL246" s="17" t="s">
        <v>119</v>
      </c>
      <c r="BM246" s="195" t="s">
        <v>362</v>
      </c>
    </row>
    <row r="247" spans="2:51" s="13" customFormat="1" ht="12">
      <c r="B247" s="197"/>
      <c r="C247" s="198"/>
      <c r="D247" s="199" t="s">
        <v>121</v>
      </c>
      <c r="E247" s="200" t="s">
        <v>1</v>
      </c>
      <c r="F247" s="201" t="s">
        <v>363</v>
      </c>
      <c r="G247" s="198"/>
      <c r="H247" s="202">
        <v>36.568</v>
      </c>
      <c r="I247" s="203"/>
      <c r="J247" s="198"/>
      <c r="K247" s="198"/>
      <c r="L247" s="204"/>
      <c r="M247" s="205"/>
      <c r="N247" s="206"/>
      <c r="O247" s="206"/>
      <c r="P247" s="206"/>
      <c r="Q247" s="206"/>
      <c r="R247" s="206"/>
      <c r="S247" s="206"/>
      <c r="T247" s="207"/>
      <c r="AT247" s="208" t="s">
        <v>121</v>
      </c>
      <c r="AU247" s="208" t="s">
        <v>80</v>
      </c>
      <c r="AV247" s="13" t="s">
        <v>80</v>
      </c>
      <c r="AW247" s="13" t="s">
        <v>28</v>
      </c>
      <c r="AX247" s="13" t="s">
        <v>78</v>
      </c>
      <c r="AY247" s="208" t="s">
        <v>113</v>
      </c>
    </row>
    <row r="248" spans="1:65" s="2" customFormat="1" ht="24.2" customHeight="1">
      <c r="A248" s="34"/>
      <c r="B248" s="35"/>
      <c r="C248" s="183" t="s">
        <v>364</v>
      </c>
      <c r="D248" s="183" t="s">
        <v>115</v>
      </c>
      <c r="E248" s="184" t="s">
        <v>365</v>
      </c>
      <c r="F248" s="185" t="s">
        <v>366</v>
      </c>
      <c r="G248" s="186" t="s">
        <v>157</v>
      </c>
      <c r="H248" s="187">
        <v>24</v>
      </c>
      <c r="I248" s="188"/>
      <c r="J248" s="189">
        <f>ROUND(I248*H248,2)</f>
        <v>0</v>
      </c>
      <c r="K248" s="190"/>
      <c r="L248" s="39"/>
      <c r="M248" s="191" t="s">
        <v>1</v>
      </c>
      <c r="N248" s="192" t="s">
        <v>36</v>
      </c>
      <c r="O248" s="71"/>
      <c r="P248" s="193">
        <f>O248*H248</f>
        <v>0</v>
      </c>
      <c r="Q248" s="193">
        <v>0</v>
      </c>
      <c r="R248" s="193">
        <f>Q248*H248</f>
        <v>0</v>
      </c>
      <c r="S248" s="193">
        <v>0</v>
      </c>
      <c r="T248" s="194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5" t="s">
        <v>119</v>
      </c>
      <c r="AT248" s="195" t="s">
        <v>115</v>
      </c>
      <c r="AU248" s="195" t="s">
        <v>80</v>
      </c>
      <c r="AY248" s="17" t="s">
        <v>113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17" t="s">
        <v>78</v>
      </c>
      <c r="BK248" s="196">
        <f>ROUND(I248*H248,2)</f>
        <v>0</v>
      </c>
      <c r="BL248" s="17" t="s">
        <v>119</v>
      </c>
      <c r="BM248" s="195" t="s">
        <v>367</v>
      </c>
    </row>
    <row r="249" spans="2:51" s="14" customFormat="1" ht="12">
      <c r="B249" s="209"/>
      <c r="C249" s="210"/>
      <c r="D249" s="199" t="s">
        <v>121</v>
      </c>
      <c r="E249" s="211" t="s">
        <v>1</v>
      </c>
      <c r="F249" s="212" t="s">
        <v>136</v>
      </c>
      <c r="G249" s="210"/>
      <c r="H249" s="211" t="s">
        <v>1</v>
      </c>
      <c r="I249" s="213"/>
      <c r="J249" s="210"/>
      <c r="K249" s="210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121</v>
      </c>
      <c r="AU249" s="218" t="s">
        <v>80</v>
      </c>
      <c r="AV249" s="14" t="s">
        <v>78</v>
      </c>
      <c r="AW249" s="14" t="s">
        <v>28</v>
      </c>
      <c r="AX249" s="14" t="s">
        <v>71</v>
      </c>
      <c r="AY249" s="218" t="s">
        <v>113</v>
      </c>
    </row>
    <row r="250" spans="2:51" s="13" customFormat="1" ht="12">
      <c r="B250" s="197"/>
      <c r="C250" s="198"/>
      <c r="D250" s="199" t="s">
        <v>121</v>
      </c>
      <c r="E250" s="200" t="s">
        <v>1</v>
      </c>
      <c r="F250" s="201" t="s">
        <v>368</v>
      </c>
      <c r="G250" s="198"/>
      <c r="H250" s="202">
        <v>5.5</v>
      </c>
      <c r="I250" s="203"/>
      <c r="J250" s="198"/>
      <c r="K250" s="198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121</v>
      </c>
      <c r="AU250" s="208" t="s">
        <v>80</v>
      </c>
      <c r="AV250" s="13" t="s">
        <v>80</v>
      </c>
      <c r="AW250" s="13" t="s">
        <v>28</v>
      </c>
      <c r="AX250" s="13" t="s">
        <v>71</v>
      </c>
      <c r="AY250" s="208" t="s">
        <v>113</v>
      </c>
    </row>
    <row r="251" spans="2:51" s="13" customFormat="1" ht="12">
      <c r="B251" s="197"/>
      <c r="C251" s="198"/>
      <c r="D251" s="199" t="s">
        <v>121</v>
      </c>
      <c r="E251" s="200" t="s">
        <v>1</v>
      </c>
      <c r="F251" s="201" t="s">
        <v>369</v>
      </c>
      <c r="G251" s="198"/>
      <c r="H251" s="202">
        <v>11</v>
      </c>
      <c r="I251" s="203"/>
      <c r="J251" s="198"/>
      <c r="K251" s="198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121</v>
      </c>
      <c r="AU251" s="208" t="s">
        <v>80</v>
      </c>
      <c r="AV251" s="13" t="s">
        <v>80</v>
      </c>
      <c r="AW251" s="13" t="s">
        <v>28</v>
      </c>
      <c r="AX251" s="13" t="s">
        <v>71</v>
      </c>
      <c r="AY251" s="208" t="s">
        <v>113</v>
      </c>
    </row>
    <row r="252" spans="2:51" s="13" customFormat="1" ht="12">
      <c r="B252" s="197"/>
      <c r="C252" s="198"/>
      <c r="D252" s="199" t="s">
        <v>121</v>
      </c>
      <c r="E252" s="200" t="s">
        <v>1</v>
      </c>
      <c r="F252" s="201" t="s">
        <v>370</v>
      </c>
      <c r="G252" s="198"/>
      <c r="H252" s="202">
        <v>7.5</v>
      </c>
      <c r="I252" s="203"/>
      <c r="J252" s="198"/>
      <c r="K252" s="198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121</v>
      </c>
      <c r="AU252" s="208" t="s">
        <v>80</v>
      </c>
      <c r="AV252" s="13" t="s">
        <v>80</v>
      </c>
      <c r="AW252" s="13" t="s">
        <v>28</v>
      </c>
      <c r="AX252" s="13" t="s">
        <v>71</v>
      </c>
      <c r="AY252" s="208" t="s">
        <v>113</v>
      </c>
    </row>
    <row r="253" spans="2:51" s="15" customFormat="1" ht="12">
      <c r="B253" s="219"/>
      <c r="C253" s="220"/>
      <c r="D253" s="199" t="s">
        <v>121</v>
      </c>
      <c r="E253" s="221" t="s">
        <v>1</v>
      </c>
      <c r="F253" s="222" t="s">
        <v>144</v>
      </c>
      <c r="G253" s="220"/>
      <c r="H253" s="223">
        <v>24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121</v>
      </c>
      <c r="AU253" s="229" t="s">
        <v>80</v>
      </c>
      <c r="AV253" s="15" t="s">
        <v>119</v>
      </c>
      <c r="AW253" s="15" t="s">
        <v>28</v>
      </c>
      <c r="AX253" s="15" t="s">
        <v>78</v>
      </c>
      <c r="AY253" s="229" t="s">
        <v>113</v>
      </c>
    </row>
    <row r="254" spans="1:65" s="2" customFormat="1" ht="24.2" customHeight="1">
      <c r="A254" s="34"/>
      <c r="B254" s="35"/>
      <c r="C254" s="183" t="s">
        <v>371</v>
      </c>
      <c r="D254" s="183" t="s">
        <v>115</v>
      </c>
      <c r="E254" s="184" t="s">
        <v>372</v>
      </c>
      <c r="F254" s="185" t="s">
        <v>373</v>
      </c>
      <c r="G254" s="186" t="s">
        <v>157</v>
      </c>
      <c r="H254" s="187">
        <v>24</v>
      </c>
      <c r="I254" s="188"/>
      <c r="J254" s="189">
        <f>ROUND(I254*H254,2)</f>
        <v>0</v>
      </c>
      <c r="K254" s="190"/>
      <c r="L254" s="39"/>
      <c r="M254" s="191" t="s">
        <v>1</v>
      </c>
      <c r="N254" s="192" t="s">
        <v>36</v>
      </c>
      <c r="O254" s="71"/>
      <c r="P254" s="193">
        <f>O254*H254</f>
        <v>0</v>
      </c>
      <c r="Q254" s="193">
        <v>5E-05</v>
      </c>
      <c r="R254" s="193">
        <f>Q254*H254</f>
        <v>0.0012000000000000001</v>
      </c>
      <c r="S254" s="193">
        <v>0</v>
      </c>
      <c r="T254" s="194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119</v>
      </c>
      <c r="AT254" s="195" t="s">
        <v>115</v>
      </c>
      <c r="AU254" s="195" t="s">
        <v>80</v>
      </c>
      <c r="AY254" s="17" t="s">
        <v>113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7" t="s">
        <v>78</v>
      </c>
      <c r="BK254" s="196">
        <f>ROUND(I254*H254,2)</f>
        <v>0</v>
      </c>
      <c r="BL254" s="17" t="s">
        <v>119</v>
      </c>
      <c r="BM254" s="195" t="s">
        <v>374</v>
      </c>
    </row>
    <row r="255" spans="1:65" s="2" customFormat="1" ht="16.5" customHeight="1">
      <c r="A255" s="34"/>
      <c r="B255" s="35"/>
      <c r="C255" s="183" t="s">
        <v>375</v>
      </c>
      <c r="D255" s="183" t="s">
        <v>115</v>
      </c>
      <c r="E255" s="184" t="s">
        <v>376</v>
      </c>
      <c r="F255" s="185" t="s">
        <v>377</v>
      </c>
      <c r="G255" s="186" t="s">
        <v>157</v>
      </c>
      <c r="H255" s="187">
        <v>24</v>
      </c>
      <c r="I255" s="188"/>
      <c r="J255" s="189">
        <f>ROUND(I255*H255,2)</f>
        <v>0</v>
      </c>
      <c r="K255" s="190"/>
      <c r="L255" s="39"/>
      <c r="M255" s="191" t="s">
        <v>1</v>
      </c>
      <c r="N255" s="192" t="s">
        <v>36</v>
      </c>
      <c r="O255" s="71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119</v>
      </c>
      <c r="AT255" s="195" t="s">
        <v>115</v>
      </c>
      <c r="AU255" s="195" t="s">
        <v>80</v>
      </c>
      <c r="AY255" s="17" t="s">
        <v>113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7" t="s">
        <v>78</v>
      </c>
      <c r="BK255" s="196">
        <f>ROUND(I255*H255,2)</f>
        <v>0</v>
      </c>
      <c r="BL255" s="17" t="s">
        <v>119</v>
      </c>
      <c r="BM255" s="195" t="s">
        <v>378</v>
      </c>
    </row>
    <row r="256" spans="1:65" s="2" customFormat="1" ht="33" customHeight="1">
      <c r="A256" s="34"/>
      <c r="B256" s="35"/>
      <c r="C256" s="183" t="s">
        <v>379</v>
      </c>
      <c r="D256" s="183" t="s">
        <v>115</v>
      </c>
      <c r="E256" s="184" t="s">
        <v>380</v>
      </c>
      <c r="F256" s="185" t="s">
        <v>381</v>
      </c>
      <c r="G256" s="186" t="s">
        <v>306</v>
      </c>
      <c r="H256" s="187">
        <v>16</v>
      </c>
      <c r="I256" s="188"/>
      <c r="J256" s="189">
        <f>ROUND(I256*H256,2)</f>
        <v>0</v>
      </c>
      <c r="K256" s="190"/>
      <c r="L256" s="39"/>
      <c r="M256" s="191" t="s">
        <v>1</v>
      </c>
      <c r="N256" s="192" t="s">
        <v>36</v>
      </c>
      <c r="O256" s="71"/>
      <c r="P256" s="193">
        <f>O256*H256</f>
        <v>0</v>
      </c>
      <c r="Q256" s="193">
        <v>1.61679</v>
      </c>
      <c r="R256" s="193">
        <f>Q256*H256</f>
        <v>25.86864</v>
      </c>
      <c r="S256" s="193">
        <v>0</v>
      </c>
      <c r="T256" s="194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5" t="s">
        <v>119</v>
      </c>
      <c r="AT256" s="195" t="s">
        <v>115</v>
      </c>
      <c r="AU256" s="195" t="s">
        <v>80</v>
      </c>
      <c r="AY256" s="17" t="s">
        <v>113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7" t="s">
        <v>78</v>
      </c>
      <c r="BK256" s="196">
        <f>ROUND(I256*H256,2)</f>
        <v>0</v>
      </c>
      <c r="BL256" s="17" t="s">
        <v>119</v>
      </c>
      <c r="BM256" s="195" t="s">
        <v>382</v>
      </c>
    </row>
    <row r="257" spans="2:51" s="13" customFormat="1" ht="12">
      <c r="B257" s="197"/>
      <c r="C257" s="198"/>
      <c r="D257" s="199" t="s">
        <v>121</v>
      </c>
      <c r="E257" s="200" t="s">
        <v>1</v>
      </c>
      <c r="F257" s="201" t="s">
        <v>383</v>
      </c>
      <c r="G257" s="198"/>
      <c r="H257" s="202">
        <v>16</v>
      </c>
      <c r="I257" s="203"/>
      <c r="J257" s="198"/>
      <c r="K257" s="198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121</v>
      </c>
      <c r="AU257" s="208" t="s">
        <v>80</v>
      </c>
      <c r="AV257" s="13" t="s">
        <v>80</v>
      </c>
      <c r="AW257" s="13" t="s">
        <v>28</v>
      </c>
      <c r="AX257" s="13" t="s">
        <v>78</v>
      </c>
      <c r="AY257" s="208" t="s">
        <v>113</v>
      </c>
    </row>
    <row r="258" spans="2:63" s="12" customFormat="1" ht="22.9" customHeight="1">
      <c r="B258" s="167"/>
      <c r="C258" s="168"/>
      <c r="D258" s="169" t="s">
        <v>70</v>
      </c>
      <c r="E258" s="181" t="s">
        <v>384</v>
      </c>
      <c r="F258" s="181" t="s">
        <v>385</v>
      </c>
      <c r="G258" s="168"/>
      <c r="H258" s="168"/>
      <c r="I258" s="171"/>
      <c r="J258" s="182">
        <f>BK258</f>
        <v>0</v>
      </c>
      <c r="K258" s="168"/>
      <c r="L258" s="173"/>
      <c r="M258" s="174"/>
      <c r="N258" s="175"/>
      <c r="O258" s="175"/>
      <c r="P258" s="176">
        <f>SUM(P259:P271)</f>
        <v>0</v>
      </c>
      <c r="Q258" s="175"/>
      <c r="R258" s="176">
        <f>SUM(R259:R271)</f>
        <v>0</v>
      </c>
      <c r="S258" s="175"/>
      <c r="T258" s="177">
        <f>SUM(T259:T271)</f>
        <v>0</v>
      </c>
      <c r="AR258" s="178" t="s">
        <v>78</v>
      </c>
      <c r="AT258" s="179" t="s">
        <v>70</v>
      </c>
      <c r="AU258" s="179" t="s">
        <v>78</v>
      </c>
      <c r="AY258" s="178" t="s">
        <v>113</v>
      </c>
      <c r="BK258" s="180">
        <f>SUM(BK259:BK271)</f>
        <v>0</v>
      </c>
    </row>
    <row r="259" spans="1:65" s="2" customFormat="1" ht="21.75" customHeight="1">
      <c r="A259" s="34"/>
      <c r="B259" s="35"/>
      <c r="C259" s="183" t="s">
        <v>386</v>
      </c>
      <c r="D259" s="183" t="s">
        <v>115</v>
      </c>
      <c r="E259" s="184" t="s">
        <v>387</v>
      </c>
      <c r="F259" s="185" t="s">
        <v>388</v>
      </c>
      <c r="G259" s="186" t="s">
        <v>195</v>
      </c>
      <c r="H259" s="187">
        <v>653.314</v>
      </c>
      <c r="I259" s="188"/>
      <c r="J259" s="189">
        <f>ROUND(I259*H259,2)</f>
        <v>0</v>
      </c>
      <c r="K259" s="190"/>
      <c r="L259" s="39"/>
      <c r="M259" s="191" t="s">
        <v>1</v>
      </c>
      <c r="N259" s="192" t="s">
        <v>36</v>
      </c>
      <c r="O259" s="71"/>
      <c r="P259" s="193">
        <f>O259*H259</f>
        <v>0</v>
      </c>
      <c r="Q259" s="193">
        <v>0</v>
      </c>
      <c r="R259" s="193">
        <f>Q259*H259</f>
        <v>0</v>
      </c>
      <c r="S259" s="193">
        <v>0</v>
      </c>
      <c r="T259" s="194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5" t="s">
        <v>119</v>
      </c>
      <c r="AT259" s="195" t="s">
        <v>115</v>
      </c>
      <c r="AU259" s="195" t="s">
        <v>80</v>
      </c>
      <c r="AY259" s="17" t="s">
        <v>113</v>
      </c>
      <c r="BE259" s="196">
        <f>IF(N259="základní",J259,0)</f>
        <v>0</v>
      </c>
      <c r="BF259" s="196">
        <f>IF(N259="snížená",J259,0)</f>
        <v>0</v>
      </c>
      <c r="BG259" s="196">
        <f>IF(N259="zákl. přenesená",J259,0)</f>
        <v>0</v>
      </c>
      <c r="BH259" s="196">
        <f>IF(N259="sníž. přenesená",J259,0)</f>
        <v>0</v>
      </c>
      <c r="BI259" s="196">
        <f>IF(N259="nulová",J259,0)</f>
        <v>0</v>
      </c>
      <c r="BJ259" s="17" t="s">
        <v>78</v>
      </c>
      <c r="BK259" s="196">
        <f>ROUND(I259*H259,2)</f>
        <v>0</v>
      </c>
      <c r="BL259" s="17" t="s">
        <v>119</v>
      </c>
      <c r="BM259" s="195" t="s">
        <v>389</v>
      </c>
    </row>
    <row r="260" spans="1:65" s="2" customFormat="1" ht="24.2" customHeight="1">
      <c r="A260" s="34"/>
      <c r="B260" s="35"/>
      <c r="C260" s="183" t="s">
        <v>390</v>
      </c>
      <c r="D260" s="183" t="s">
        <v>115</v>
      </c>
      <c r="E260" s="184" t="s">
        <v>391</v>
      </c>
      <c r="F260" s="185" t="s">
        <v>392</v>
      </c>
      <c r="G260" s="186" t="s">
        <v>195</v>
      </c>
      <c r="H260" s="187">
        <v>6155.296</v>
      </c>
      <c r="I260" s="188"/>
      <c r="J260" s="189">
        <f>ROUND(I260*H260,2)</f>
        <v>0</v>
      </c>
      <c r="K260" s="190"/>
      <c r="L260" s="39"/>
      <c r="M260" s="191" t="s">
        <v>1</v>
      </c>
      <c r="N260" s="192" t="s">
        <v>36</v>
      </c>
      <c r="O260" s="71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5" t="s">
        <v>119</v>
      </c>
      <c r="AT260" s="195" t="s">
        <v>115</v>
      </c>
      <c r="AU260" s="195" t="s">
        <v>80</v>
      </c>
      <c r="AY260" s="17" t="s">
        <v>113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7" t="s">
        <v>78</v>
      </c>
      <c r="BK260" s="196">
        <f>ROUND(I260*H260,2)</f>
        <v>0</v>
      </c>
      <c r="BL260" s="17" t="s">
        <v>119</v>
      </c>
      <c r="BM260" s="195" t="s">
        <v>393</v>
      </c>
    </row>
    <row r="261" spans="2:51" s="13" customFormat="1" ht="12">
      <c r="B261" s="197"/>
      <c r="C261" s="198"/>
      <c r="D261" s="199" t="s">
        <v>121</v>
      </c>
      <c r="E261" s="200" t="s">
        <v>1</v>
      </c>
      <c r="F261" s="201" t="s">
        <v>394</v>
      </c>
      <c r="G261" s="198"/>
      <c r="H261" s="202">
        <v>1432.576</v>
      </c>
      <c r="I261" s="203"/>
      <c r="J261" s="198"/>
      <c r="K261" s="198"/>
      <c r="L261" s="204"/>
      <c r="M261" s="205"/>
      <c r="N261" s="206"/>
      <c r="O261" s="206"/>
      <c r="P261" s="206"/>
      <c r="Q261" s="206"/>
      <c r="R261" s="206"/>
      <c r="S261" s="206"/>
      <c r="T261" s="207"/>
      <c r="AT261" s="208" t="s">
        <v>121</v>
      </c>
      <c r="AU261" s="208" t="s">
        <v>80</v>
      </c>
      <c r="AV261" s="13" t="s">
        <v>80</v>
      </c>
      <c r="AW261" s="13" t="s">
        <v>28</v>
      </c>
      <c r="AX261" s="13" t="s">
        <v>71</v>
      </c>
      <c r="AY261" s="208" t="s">
        <v>113</v>
      </c>
    </row>
    <row r="262" spans="2:51" s="13" customFormat="1" ht="22.5">
      <c r="B262" s="197"/>
      <c r="C262" s="198"/>
      <c r="D262" s="199" t="s">
        <v>121</v>
      </c>
      <c r="E262" s="200" t="s">
        <v>1</v>
      </c>
      <c r="F262" s="201" t="s">
        <v>395</v>
      </c>
      <c r="G262" s="198"/>
      <c r="H262" s="202">
        <v>4722.72</v>
      </c>
      <c r="I262" s="203"/>
      <c r="J262" s="198"/>
      <c r="K262" s="198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121</v>
      </c>
      <c r="AU262" s="208" t="s">
        <v>80</v>
      </c>
      <c r="AV262" s="13" t="s">
        <v>80</v>
      </c>
      <c r="AW262" s="13" t="s">
        <v>28</v>
      </c>
      <c r="AX262" s="13" t="s">
        <v>71</v>
      </c>
      <c r="AY262" s="208" t="s">
        <v>113</v>
      </c>
    </row>
    <row r="263" spans="2:51" s="15" customFormat="1" ht="12">
      <c r="B263" s="219"/>
      <c r="C263" s="220"/>
      <c r="D263" s="199" t="s">
        <v>121</v>
      </c>
      <c r="E263" s="221" t="s">
        <v>1</v>
      </c>
      <c r="F263" s="222" t="s">
        <v>144</v>
      </c>
      <c r="G263" s="220"/>
      <c r="H263" s="223">
        <v>6155.296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121</v>
      </c>
      <c r="AU263" s="229" t="s">
        <v>80</v>
      </c>
      <c r="AV263" s="15" t="s">
        <v>119</v>
      </c>
      <c r="AW263" s="15" t="s">
        <v>28</v>
      </c>
      <c r="AX263" s="15" t="s">
        <v>78</v>
      </c>
      <c r="AY263" s="229" t="s">
        <v>113</v>
      </c>
    </row>
    <row r="264" spans="1:65" s="2" customFormat="1" ht="37.9" customHeight="1">
      <c r="A264" s="34"/>
      <c r="B264" s="35"/>
      <c r="C264" s="183" t="s">
        <v>396</v>
      </c>
      <c r="D264" s="183" t="s">
        <v>115</v>
      </c>
      <c r="E264" s="184" t="s">
        <v>397</v>
      </c>
      <c r="F264" s="185" t="s">
        <v>398</v>
      </c>
      <c r="G264" s="186" t="s">
        <v>195</v>
      </c>
      <c r="H264" s="187">
        <v>109.47</v>
      </c>
      <c r="I264" s="188"/>
      <c r="J264" s="189">
        <f>ROUND(I264*H264,2)</f>
        <v>0</v>
      </c>
      <c r="K264" s="190"/>
      <c r="L264" s="39"/>
      <c r="M264" s="191" t="s">
        <v>1</v>
      </c>
      <c r="N264" s="192" t="s">
        <v>36</v>
      </c>
      <c r="O264" s="71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119</v>
      </c>
      <c r="AT264" s="195" t="s">
        <v>115</v>
      </c>
      <c r="AU264" s="195" t="s">
        <v>80</v>
      </c>
      <c r="AY264" s="17" t="s">
        <v>113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7" t="s">
        <v>78</v>
      </c>
      <c r="BK264" s="196">
        <f>ROUND(I264*H264,2)</f>
        <v>0</v>
      </c>
      <c r="BL264" s="17" t="s">
        <v>119</v>
      </c>
      <c r="BM264" s="195" t="s">
        <v>399</v>
      </c>
    </row>
    <row r="265" spans="2:51" s="13" customFormat="1" ht="12">
      <c r="B265" s="197"/>
      <c r="C265" s="198"/>
      <c r="D265" s="199" t="s">
        <v>121</v>
      </c>
      <c r="E265" s="200" t="s">
        <v>1</v>
      </c>
      <c r="F265" s="201" t="s">
        <v>400</v>
      </c>
      <c r="G265" s="198"/>
      <c r="H265" s="202">
        <v>109.47</v>
      </c>
      <c r="I265" s="203"/>
      <c r="J265" s="198"/>
      <c r="K265" s="198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121</v>
      </c>
      <c r="AU265" s="208" t="s">
        <v>80</v>
      </c>
      <c r="AV265" s="13" t="s">
        <v>80</v>
      </c>
      <c r="AW265" s="13" t="s">
        <v>28</v>
      </c>
      <c r="AX265" s="13" t="s">
        <v>78</v>
      </c>
      <c r="AY265" s="208" t="s">
        <v>113</v>
      </c>
    </row>
    <row r="266" spans="1:65" s="2" customFormat="1" ht="21.75" customHeight="1">
      <c r="A266" s="34"/>
      <c r="B266" s="35"/>
      <c r="C266" s="183" t="s">
        <v>401</v>
      </c>
      <c r="D266" s="183" t="s">
        <v>115</v>
      </c>
      <c r="E266" s="184" t="s">
        <v>402</v>
      </c>
      <c r="F266" s="185" t="s">
        <v>403</v>
      </c>
      <c r="G266" s="186" t="s">
        <v>195</v>
      </c>
      <c r="H266" s="187">
        <v>358.144</v>
      </c>
      <c r="I266" s="188"/>
      <c r="J266" s="189">
        <f>ROUND(I266*H266,2)</f>
        <v>0</v>
      </c>
      <c r="K266" s="190"/>
      <c r="L266" s="39"/>
      <c r="M266" s="191" t="s">
        <v>1</v>
      </c>
      <c r="N266" s="192" t="s">
        <v>36</v>
      </c>
      <c r="O266" s="71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5" t="s">
        <v>119</v>
      </c>
      <c r="AT266" s="195" t="s">
        <v>115</v>
      </c>
      <c r="AU266" s="195" t="s">
        <v>80</v>
      </c>
      <c r="AY266" s="17" t="s">
        <v>113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7" t="s">
        <v>78</v>
      </c>
      <c r="BK266" s="196">
        <f>ROUND(I266*H266,2)</f>
        <v>0</v>
      </c>
      <c r="BL266" s="17" t="s">
        <v>119</v>
      </c>
      <c r="BM266" s="195" t="s">
        <v>404</v>
      </c>
    </row>
    <row r="267" spans="2:51" s="13" customFormat="1" ht="22.5">
      <c r="B267" s="197"/>
      <c r="C267" s="198"/>
      <c r="D267" s="199" t="s">
        <v>121</v>
      </c>
      <c r="E267" s="200" t="s">
        <v>1</v>
      </c>
      <c r="F267" s="201" t="s">
        <v>405</v>
      </c>
      <c r="G267" s="198"/>
      <c r="H267" s="202">
        <v>358.144</v>
      </c>
      <c r="I267" s="203"/>
      <c r="J267" s="198"/>
      <c r="K267" s="198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121</v>
      </c>
      <c r="AU267" s="208" t="s">
        <v>80</v>
      </c>
      <c r="AV267" s="13" t="s">
        <v>80</v>
      </c>
      <c r="AW267" s="13" t="s">
        <v>28</v>
      </c>
      <c r="AX267" s="13" t="s">
        <v>78</v>
      </c>
      <c r="AY267" s="208" t="s">
        <v>113</v>
      </c>
    </row>
    <row r="268" spans="1:65" s="2" customFormat="1" ht="44.25" customHeight="1">
      <c r="A268" s="34"/>
      <c r="B268" s="35"/>
      <c r="C268" s="183" t="s">
        <v>406</v>
      </c>
      <c r="D268" s="183" t="s">
        <v>115</v>
      </c>
      <c r="E268" s="184" t="s">
        <v>407</v>
      </c>
      <c r="F268" s="185" t="s">
        <v>408</v>
      </c>
      <c r="G268" s="186" t="s">
        <v>195</v>
      </c>
      <c r="H268" s="187">
        <v>143.45</v>
      </c>
      <c r="I268" s="188"/>
      <c r="J268" s="189">
        <f>ROUND(I268*H268,2)</f>
        <v>0</v>
      </c>
      <c r="K268" s="190"/>
      <c r="L268" s="39"/>
      <c r="M268" s="191" t="s">
        <v>1</v>
      </c>
      <c r="N268" s="192" t="s">
        <v>36</v>
      </c>
      <c r="O268" s="71"/>
      <c r="P268" s="193">
        <f>O268*H268</f>
        <v>0</v>
      </c>
      <c r="Q268" s="193">
        <v>0</v>
      </c>
      <c r="R268" s="193">
        <f>Q268*H268</f>
        <v>0</v>
      </c>
      <c r="S268" s="193">
        <v>0</v>
      </c>
      <c r="T268" s="194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5" t="s">
        <v>119</v>
      </c>
      <c r="AT268" s="195" t="s">
        <v>115</v>
      </c>
      <c r="AU268" s="195" t="s">
        <v>80</v>
      </c>
      <c r="AY268" s="17" t="s">
        <v>113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7" t="s">
        <v>78</v>
      </c>
      <c r="BK268" s="196">
        <f>ROUND(I268*H268,2)</f>
        <v>0</v>
      </c>
      <c r="BL268" s="17" t="s">
        <v>119</v>
      </c>
      <c r="BM268" s="195" t="s">
        <v>409</v>
      </c>
    </row>
    <row r="269" spans="2:51" s="13" customFormat="1" ht="12">
      <c r="B269" s="197"/>
      <c r="C269" s="198"/>
      <c r="D269" s="199" t="s">
        <v>121</v>
      </c>
      <c r="E269" s="200" t="s">
        <v>1</v>
      </c>
      <c r="F269" s="201" t="s">
        <v>410</v>
      </c>
      <c r="G269" s="198"/>
      <c r="H269" s="202">
        <v>143.45</v>
      </c>
      <c r="I269" s="203"/>
      <c r="J269" s="198"/>
      <c r="K269" s="198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121</v>
      </c>
      <c r="AU269" s="208" t="s">
        <v>80</v>
      </c>
      <c r="AV269" s="13" t="s">
        <v>80</v>
      </c>
      <c r="AW269" s="13" t="s">
        <v>28</v>
      </c>
      <c r="AX269" s="13" t="s">
        <v>78</v>
      </c>
      <c r="AY269" s="208" t="s">
        <v>113</v>
      </c>
    </row>
    <row r="270" spans="1:65" s="2" customFormat="1" ht="44.25" customHeight="1">
      <c r="A270" s="34"/>
      <c r="B270" s="35"/>
      <c r="C270" s="183" t="s">
        <v>411</v>
      </c>
      <c r="D270" s="183" t="s">
        <v>115</v>
      </c>
      <c r="E270" s="184" t="s">
        <v>412</v>
      </c>
      <c r="F270" s="185" t="s">
        <v>413</v>
      </c>
      <c r="G270" s="186" t="s">
        <v>195</v>
      </c>
      <c r="H270" s="187">
        <v>42.25</v>
      </c>
      <c r="I270" s="188"/>
      <c r="J270" s="189">
        <f>ROUND(I270*H270,2)</f>
        <v>0</v>
      </c>
      <c r="K270" s="190"/>
      <c r="L270" s="39"/>
      <c r="M270" s="191" t="s">
        <v>1</v>
      </c>
      <c r="N270" s="192" t="s">
        <v>36</v>
      </c>
      <c r="O270" s="71"/>
      <c r="P270" s="193">
        <f>O270*H270</f>
        <v>0</v>
      </c>
      <c r="Q270" s="193">
        <v>0</v>
      </c>
      <c r="R270" s="193">
        <f>Q270*H270</f>
        <v>0</v>
      </c>
      <c r="S270" s="193">
        <v>0</v>
      </c>
      <c r="T270" s="194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5" t="s">
        <v>119</v>
      </c>
      <c r="AT270" s="195" t="s">
        <v>115</v>
      </c>
      <c r="AU270" s="195" t="s">
        <v>80</v>
      </c>
      <c r="AY270" s="17" t="s">
        <v>113</v>
      </c>
      <c r="BE270" s="196">
        <f>IF(N270="základní",J270,0)</f>
        <v>0</v>
      </c>
      <c r="BF270" s="196">
        <f>IF(N270="snížená",J270,0)</f>
        <v>0</v>
      </c>
      <c r="BG270" s="196">
        <f>IF(N270="zákl. přenesená",J270,0)</f>
        <v>0</v>
      </c>
      <c r="BH270" s="196">
        <f>IF(N270="sníž. přenesená",J270,0)</f>
        <v>0</v>
      </c>
      <c r="BI270" s="196">
        <f>IF(N270="nulová",J270,0)</f>
        <v>0</v>
      </c>
      <c r="BJ270" s="17" t="s">
        <v>78</v>
      </c>
      <c r="BK270" s="196">
        <f>ROUND(I270*H270,2)</f>
        <v>0</v>
      </c>
      <c r="BL270" s="17" t="s">
        <v>119</v>
      </c>
      <c r="BM270" s="195" t="s">
        <v>414</v>
      </c>
    </row>
    <row r="271" spans="2:51" s="13" customFormat="1" ht="12">
      <c r="B271" s="197"/>
      <c r="C271" s="198"/>
      <c r="D271" s="199" t="s">
        <v>121</v>
      </c>
      <c r="E271" s="200" t="s">
        <v>1</v>
      </c>
      <c r="F271" s="201" t="s">
        <v>415</v>
      </c>
      <c r="G271" s="198"/>
      <c r="H271" s="202">
        <v>42.25</v>
      </c>
      <c r="I271" s="203"/>
      <c r="J271" s="198"/>
      <c r="K271" s="198"/>
      <c r="L271" s="204"/>
      <c r="M271" s="205"/>
      <c r="N271" s="206"/>
      <c r="O271" s="206"/>
      <c r="P271" s="206"/>
      <c r="Q271" s="206"/>
      <c r="R271" s="206"/>
      <c r="S271" s="206"/>
      <c r="T271" s="207"/>
      <c r="AT271" s="208" t="s">
        <v>121</v>
      </c>
      <c r="AU271" s="208" t="s">
        <v>80</v>
      </c>
      <c r="AV271" s="13" t="s">
        <v>80</v>
      </c>
      <c r="AW271" s="13" t="s">
        <v>28</v>
      </c>
      <c r="AX271" s="13" t="s">
        <v>78</v>
      </c>
      <c r="AY271" s="208" t="s">
        <v>113</v>
      </c>
    </row>
    <row r="272" spans="2:63" s="12" customFormat="1" ht="22.9" customHeight="1">
      <c r="B272" s="167"/>
      <c r="C272" s="168"/>
      <c r="D272" s="169" t="s">
        <v>70</v>
      </c>
      <c r="E272" s="181" t="s">
        <v>416</v>
      </c>
      <c r="F272" s="181" t="s">
        <v>417</v>
      </c>
      <c r="G272" s="168"/>
      <c r="H272" s="168"/>
      <c r="I272" s="171"/>
      <c r="J272" s="182">
        <f>BK272</f>
        <v>0</v>
      </c>
      <c r="K272" s="168"/>
      <c r="L272" s="173"/>
      <c r="M272" s="174"/>
      <c r="N272" s="175"/>
      <c r="O272" s="175"/>
      <c r="P272" s="176">
        <f>P273</f>
        <v>0</v>
      </c>
      <c r="Q272" s="175"/>
      <c r="R272" s="176">
        <f>R273</f>
        <v>0</v>
      </c>
      <c r="S272" s="175"/>
      <c r="T272" s="177">
        <f>T273</f>
        <v>0</v>
      </c>
      <c r="AR272" s="178" t="s">
        <v>78</v>
      </c>
      <c r="AT272" s="179" t="s">
        <v>70</v>
      </c>
      <c r="AU272" s="179" t="s">
        <v>78</v>
      </c>
      <c r="AY272" s="178" t="s">
        <v>113</v>
      </c>
      <c r="BK272" s="180">
        <f>BK273</f>
        <v>0</v>
      </c>
    </row>
    <row r="273" spans="1:65" s="2" customFormat="1" ht="33" customHeight="1">
      <c r="A273" s="34"/>
      <c r="B273" s="35"/>
      <c r="C273" s="183" t="s">
        <v>418</v>
      </c>
      <c r="D273" s="183" t="s">
        <v>115</v>
      </c>
      <c r="E273" s="184" t="s">
        <v>419</v>
      </c>
      <c r="F273" s="185" t="s">
        <v>420</v>
      </c>
      <c r="G273" s="186" t="s">
        <v>195</v>
      </c>
      <c r="H273" s="187">
        <v>582.736</v>
      </c>
      <c r="I273" s="188"/>
      <c r="J273" s="189">
        <f>ROUND(I273*H273,2)</f>
        <v>0</v>
      </c>
      <c r="K273" s="190"/>
      <c r="L273" s="39"/>
      <c r="M273" s="191" t="s">
        <v>1</v>
      </c>
      <c r="N273" s="192" t="s">
        <v>36</v>
      </c>
      <c r="O273" s="71"/>
      <c r="P273" s="193">
        <f>O273*H273</f>
        <v>0</v>
      </c>
      <c r="Q273" s="193">
        <v>0</v>
      </c>
      <c r="R273" s="193">
        <f>Q273*H273</f>
        <v>0</v>
      </c>
      <c r="S273" s="193">
        <v>0</v>
      </c>
      <c r="T273" s="194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5" t="s">
        <v>119</v>
      </c>
      <c r="AT273" s="195" t="s">
        <v>115</v>
      </c>
      <c r="AU273" s="195" t="s">
        <v>80</v>
      </c>
      <c r="AY273" s="17" t="s">
        <v>113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17" t="s">
        <v>78</v>
      </c>
      <c r="BK273" s="196">
        <f>ROUND(I273*H273,2)</f>
        <v>0</v>
      </c>
      <c r="BL273" s="17" t="s">
        <v>119</v>
      </c>
      <c r="BM273" s="195" t="s">
        <v>421</v>
      </c>
    </row>
    <row r="274" spans="2:63" s="12" customFormat="1" ht="25.9" customHeight="1">
      <c r="B274" s="167"/>
      <c r="C274" s="168"/>
      <c r="D274" s="169" t="s">
        <v>70</v>
      </c>
      <c r="E274" s="170" t="s">
        <v>422</v>
      </c>
      <c r="F274" s="170" t="s">
        <v>423</v>
      </c>
      <c r="G274" s="168"/>
      <c r="H274" s="168"/>
      <c r="I274" s="171"/>
      <c r="J274" s="172">
        <f>BK274</f>
        <v>0</v>
      </c>
      <c r="K274" s="168"/>
      <c r="L274" s="173"/>
      <c r="M274" s="174"/>
      <c r="N274" s="175"/>
      <c r="O274" s="175"/>
      <c r="P274" s="176">
        <f>SUM(P275:P277)</f>
        <v>0</v>
      </c>
      <c r="Q274" s="175"/>
      <c r="R274" s="176">
        <f>SUM(R275:R277)</f>
        <v>0</v>
      </c>
      <c r="S274" s="175"/>
      <c r="T274" s="177">
        <f>SUM(T275:T277)</f>
        <v>0</v>
      </c>
      <c r="AR274" s="178" t="s">
        <v>217</v>
      </c>
      <c r="AT274" s="179" t="s">
        <v>70</v>
      </c>
      <c r="AU274" s="179" t="s">
        <v>71</v>
      </c>
      <c r="AY274" s="178" t="s">
        <v>113</v>
      </c>
      <c r="BK274" s="180">
        <f>SUM(BK275:BK277)</f>
        <v>0</v>
      </c>
    </row>
    <row r="275" spans="1:65" s="2" customFormat="1" ht="24.2" customHeight="1">
      <c r="A275" s="34"/>
      <c r="B275" s="35"/>
      <c r="C275" s="183" t="s">
        <v>424</v>
      </c>
      <c r="D275" s="183" t="s">
        <v>115</v>
      </c>
      <c r="E275" s="184" t="s">
        <v>425</v>
      </c>
      <c r="F275" s="185" t="s">
        <v>426</v>
      </c>
      <c r="G275" s="186" t="s">
        <v>427</v>
      </c>
      <c r="H275" s="187">
        <v>1</v>
      </c>
      <c r="I275" s="188"/>
      <c r="J275" s="189">
        <f>ROUND(I275*H275,2)</f>
        <v>0</v>
      </c>
      <c r="K275" s="190"/>
      <c r="L275" s="39"/>
      <c r="M275" s="191" t="s">
        <v>1</v>
      </c>
      <c r="N275" s="192" t="s">
        <v>36</v>
      </c>
      <c r="O275" s="71"/>
      <c r="P275" s="193">
        <f>O275*H275</f>
        <v>0</v>
      </c>
      <c r="Q275" s="193">
        <v>0</v>
      </c>
      <c r="R275" s="193">
        <f>Q275*H275</f>
        <v>0</v>
      </c>
      <c r="S275" s="193">
        <v>0</v>
      </c>
      <c r="T275" s="194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5" t="s">
        <v>428</v>
      </c>
      <c r="AT275" s="195" t="s">
        <v>115</v>
      </c>
      <c r="AU275" s="195" t="s">
        <v>78</v>
      </c>
      <c r="AY275" s="17" t="s">
        <v>113</v>
      </c>
      <c r="BE275" s="196">
        <f>IF(N275="základní",J275,0)</f>
        <v>0</v>
      </c>
      <c r="BF275" s="196">
        <f>IF(N275="snížená",J275,0)</f>
        <v>0</v>
      </c>
      <c r="BG275" s="196">
        <f>IF(N275="zákl. přenesená",J275,0)</f>
        <v>0</v>
      </c>
      <c r="BH275" s="196">
        <f>IF(N275="sníž. přenesená",J275,0)</f>
        <v>0</v>
      </c>
      <c r="BI275" s="196">
        <f>IF(N275="nulová",J275,0)</f>
        <v>0</v>
      </c>
      <c r="BJ275" s="17" t="s">
        <v>78</v>
      </c>
      <c r="BK275" s="196">
        <f>ROUND(I275*H275,2)</f>
        <v>0</v>
      </c>
      <c r="BL275" s="17" t="s">
        <v>428</v>
      </c>
      <c r="BM275" s="195" t="s">
        <v>429</v>
      </c>
    </row>
    <row r="276" spans="1:65" s="2" customFormat="1" ht="16.5" customHeight="1">
      <c r="A276" s="34"/>
      <c r="B276" s="35"/>
      <c r="C276" s="183" t="s">
        <v>430</v>
      </c>
      <c r="D276" s="183" t="s">
        <v>115</v>
      </c>
      <c r="E276" s="184" t="s">
        <v>431</v>
      </c>
      <c r="F276" s="185" t="s">
        <v>432</v>
      </c>
      <c r="G276" s="186" t="s">
        <v>427</v>
      </c>
      <c r="H276" s="187">
        <v>1</v>
      </c>
      <c r="I276" s="188"/>
      <c r="J276" s="189">
        <f>ROUND(I276*H276,2)</f>
        <v>0</v>
      </c>
      <c r="K276" s="190"/>
      <c r="L276" s="39"/>
      <c r="M276" s="191" t="s">
        <v>1</v>
      </c>
      <c r="N276" s="192" t="s">
        <v>36</v>
      </c>
      <c r="O276" s="71"/>
      <c r="P276" s="193">
        <f>O276*H276</f>
        <v>0</v>
      </c>
      <c r="Q276" s="193">
        <v>0</v>
      </c>
      <c r="R276" s="193">
        <f>Q276*H276</f>
        <v>0</v>
      </c>
      <c r="S276" s="193">
        <v>0</v>
      </c>
      <c r="T276" s="194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5" t="s">
        <v>428</v>
      </c>
      <c r="AT276" s="195" t="s">
        <v>115</v>
      </c>
      <c r="AU276" s="195" t="s">
        <v>78</v>
      </c>
      <c r="AY276" s="17" t="s">
        <v>113</v>
      </c>
      <c r="BE276" s="196">
        <f>IF(N276="základní",J276,0)</f>
        <v>0</v>
      </c>
      <c r="BF276" s="196">
        <f>IF(N276="snížená",J276,0)</f>
        <v>0</v>
      </c>
      <c r="BG276" s="196">
        <f>IF(N276="zákl. přenesená",J276,0)</f>
        <v>0</v>
      </c>
      <c r="BH276" s="196">
        <f>IF(N276="sníž. přenesená",J276,0)</f>
        <v>0</v>
      </c>
      <c r="BI276" s="196">
        <f>IF(N276="nulová",J276,0)</f>
        <v>0</v>
      </c>
      <c r="BJ276" s="17" t="s">
        <v>78</v>
      </c>
      <c r="BK276" s="196">
        <f>ROUND(I276*H276,2)</f>
        <v>0</v>
      </c>
      <c r="BL276" s="17" t="s">
        <v>428</v>
      </c>
      <c r="BM276" s="195" t="s">
        <v>433</v>
      </c>
    </row>
    <row r="277" spans="1:65" s="2" customFormat="1" ht="16.5" customHeight="1">
      <c r="A277" s="34"/>
      <c r="B277" s="35"/>
      <c r="C277" s="183" t="s">
        <v>434</v>
      </c>
      <c r="D277" s="183" t="s">
        <v>115</v>
      </c>
      <c r="E277" s="184" t="s">
        <v>435</v>
      </c>
      <c r="F277" s="185" t="s">
        <v>436</v>
      </c>
      <c r="G277" s="186" t="s">
        <v>437</v>
      </c>
      <c r="H277" s="187">
        <v>0</v>
      </c>
      <c r="I277" s="188"/>
      <c r="J277" s="189">
        <f>ROUND(I277*H277,2)</f>
        <v>0</v>
      </c>
      <c r="K277" s="190"/>
      <c r="L277" s="39"/>
      <c r="M277" s="241" t="s">
        <v>1</v>
      </c>
      <c r="N277" s="242" t="s">
        <v>36</v>
      </c>
      <c r="O277" s="243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5" t="s">
        <v>428</v>
      </c>
      <c r="AT277" s="195" t="s">
        <v>115</v>
      </c>
      <c r="AU277" s="195" t="s">
        <v>78</v>
      </c>
      <c r="AY277" s="17" t="s">
        <v>113</v>
      </c>
      <c r="BE277" s="196">
        <f>IF(N277="základní",J277,0)</f>
        <v>0</v>
      </c>
      <c r="BF277" s="196">
        <f>IF(N277="snížená",J277,0)</f>
        <v>0</v>
      </c>
      <c r="BG277" s="196">
        <f>IF(N277="zákl. přenesená",J277,0)</f>
        <v>0</v>
      </c>
      <c r="BH277" s="196">
        <f>IF(N277="sníž. přenesená",J277,0)</f>
        <v>0</v>
      </c>
      <c r="BI277" s="196">
        <f>IF(N277="nulová",J277,0)</f>
        <v>0</v>
      </c>
      <c r="BJ277" s="17" t="s">
        <v>78</v>
      </c>
      <c r="BK277" s="196">
        <f>ROUND(I277*H277,2)</f>
        <v>0</v>
      </c>
      <c r="BL277" s="17" t="s">
        <v>428</v>
      </c>
      <c r="BM277" s="195" t="s">
        <v>438</v>
      </c>
    </row>
    <row r="278" spans="1:31" s="2" customFormat="1" ht="6.95" customHeight="1">
      <c r="A278" s="34"/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39"/>
      <c r="M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</row>
  </sheetData>
  <sheetProtection algorithmName="SHA-512" hashValue="YY1sxTz/roUoGgaTwLCZq7bOjrW78u5O5bsBotWYm0zc7jyTAQMO0JUW9o3I3FfQ5ocyNVF3PMCrh8b3eUUDRA==" saltValue="wNrWIcR+yPt8NU12SsFGgQ==" spinCount="100000" sheet="1" objects="1" scenarios="1" formatColumns="0" formatRows="0" autoFilter="0"/>
  <autoFilter ref="C125:K277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Pikora Aleš Ing.</dc:creator>
  <cp:keywords/>
  <dc:description/>
  <cp:lastModifiedBy>Pavlína Tůmová</cp:lastModifiedBy>
  <dcterms:created xsi:type="dcterms:W3CDTF">2022-04-25T13:20:56Z</dcterms:created>
  <dcterms:modified xsi:type="dcterms:W3CDTF">2022-05-11T07:42:04Z</dcterms:modified>
  <cp:category/>
  <cp:version/>
  <cp:contentType/>
  <cp:contentStatus/>
</cp:coreProperties>
</file>