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SO 01 - Oprava fasády a v..." sheetId="2" r:id="rId2"/>
  </sheets>
  <definedNames>
    <definedName name="_xlnm._FilterDatabase" localSheetId="1" hidden="1">'SO 01 - Oprava fasády a v...'!$C$129:$K$223</definedName>
    <definedName name="_xlnm.Print_Area" localSheetId="0">'Rekapitulace stavby'!$D$4:$AO$76,'Rekapitulace stavby'!$C$82:$AQ$96</definedName>
    <definedName name="_xlnm.Print_Area" localSheetId="1">'SO 01 - Oprava fasády a v...'!$C$4:$J$76,'SO 01 - Oprava fasády a v...'!$C$82:$J$111,'SO 01 - Oprava fasády a v...'!$C$117:$J$223</definedName>
    <definedName name="_xlnm.Print_Titles" localSheetId="0">'Rekapitulace stavby'!$92:$92</definedName>
    <definedName name="_xlnm.Print_Titles" localSheetId="1">'SO 01 - Oprava fasády a v...'!$129:$129</definedName>
  </definedNames>
  <calcPr calcId="181029"/>
  <extLst/>
</workbook>
</file>

<file path=xl/sharedStrings.xml><?xml version="1.0" encoding="utf-8"?>
<sst xmlns="http://schemas.openxmlformats.org/spreadsheetml/2006/main" count="1453" uniqueCount="458">
  <si>
    <t>Export Komplet</t>
  </si>
  <si>
    <t/>
  </si>
  <si>
    <t>2.0</t>
  </si>
  <si>
    <t>False</t>
  </si>
  <si>
    <t>{90cbf825-a3ec-4869-9aa2-7e558b41520a}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</si>
  <si>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</si>
  <si>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</si>
  <si>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</si>
  <si>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</si>
  <si>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</si>
  <si>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</si>
  <si>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</si>
  <si>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</si>
  <si>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MS_Tab_BN-fas</t>
  </si>
  <si>
    <t>Stavba:</t>
  </si>
  <si>
    <t>MŠ Táborská, Benešov - oprava fasády a výměna vstupních vrat</t>
  </si>
  <si>
    <t>KSO:</t>
  </si>
  <si>
    <t>CC-CZ:</t>
  </si>
  <si>
    <t>Místo:</t>
  </si>
  <si>
    <t xml:space="preserve"> </t>
  </si>
  <si>
    <t>Datum:</t>
  </si>
  <si>
    <t>2. 5. 2022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</si>
  <si>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</si>
  <si>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</si>
  <si>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</si>
  <si>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</si>
  <si>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</si>
  <si>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</si>
  <si>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</si>
  <si>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</si>
  <si>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</si>
  <si>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</si>
  <si>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</si>
  <si>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</si>
  <si>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</si>
  <si>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</si>
  <si>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</si>
  <si>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</si>
  <si>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</si>
  <si>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</si>
  <si>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</si>
  <si>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</si>
  <si>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</si>
  <si>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</si>
  <si>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</si>
  <si>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</si>
  <si>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</si>
  <si>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</si>
  <si>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</si>
  <si>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</si>
  <si>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</si>
  <si>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</si>
  <si>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</si>
  <si>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</si>
  <si>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</si>
  <si>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</si>
  <si>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</si>
  <si>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</si>
  <si>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</si>
  <si>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</si>
  <si>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</si>
  <si>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</si>
  <si>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</si>
  <si>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</si>
  <si>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</si>
  <si>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</si>
  <si>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</si>
  <si>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</si>
  <si>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</si>
  <si>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</si>
  <si>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</si>
  <si>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</si>
  <si>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</si>
  <si>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</si>
  <si>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</si>
  <si>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</si>
  <si>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fasády a výměna vstupních vrat</t>
  </si>
  <si>
    <t>STA</t>
  </si>
  <si>
    <t>1</t>
  </si>
  <si>
    <t>{6b3b8d2d-7296-43e6-a32c-7f722c6a5084}</t>
  </si>
  <si>
    <t>2</t>
  </si>
  <si>
    <t>KRYCÍ LIST SOUPISU PRACÍ</t>
  </si>
  <si>
    <t>Objekt:</t>
  </si>
  <si>
    <t>SO 01 - Oprava fasády a výměna vstupních vrat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</si>
  <si>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</si>
  <si>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</si>
  <si>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</si>
  <si>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</si>
  <si>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</si>
  <si>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</si>
  <si>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</si>
  <si>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</si>
  <si>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</si>
  <si>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</si>
  <si>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</t>
  </si>
  <si>
    <t xml:space="preserve">    9 - Ostatní konstrukce a práce, bourání</t>
  </si>
  <si>
    <t xml:space="preserve">    99 - Přesun hmot</t>
  </si>
  <si>
    <t>PSV - Práce a dodávky PSV</t>
  </si>
  <si>
    <t xml:space="preserve">    741 - Elektroinstalace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</si>
  <si>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</si>
  <si>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</si>
  <si>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</si>
  <si>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</si>
  <si>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</si>
  <si>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</si>
  <si>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</si>
  <si>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</si>
  <si>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</si>
  <si>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</si>
  <si>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</si>
  <si>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</si>
  <si>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</si>
  <si>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</si>
  <si>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</si>
  <si>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</si>
  <si>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</si>
  <si>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</si>
  <si>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</si>
  <si>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</si>
  <si>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</si>
  <si>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</si>
  <si>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132312131</t>
  </si>
  <si>
    <t>Hloubení nezapažených rýh šířky do 800 mm v soudržných horninách třídy těžitelnosti II skupiny 4 ručně</t>
  </si>
  <si>
    <t>m3</t>
  </si>
  <si>
    <t>4</t>
  </si>
  <si>
    <t>641155249</t>
  </si>
  <si>
    <t>162211321</t>
  </si>
  <si>
    <t>Vodorovné přemístění výkopku z horniny třídy těžitelnosti II skupiny 4 a 5 ručně/stavebním kolečkem do 10 m</t>
  </si>
  <si>
    <t>1538520180</t>
  </si>
  <si>
    <t>3</t>
  </si>
  <si>
    <t>162211329</t>
  </si>
  <si>
    <t>Příplatek k vodorovnému přemístění výkopku z horniny třídy těžitelnosti II skupiny 4 a 5 ručně/stavebním kolečkem za každých dalších 10 m</t>
  </si>
  <si>
    <t>1062220184</t>
  </si>
  <si>
    <t>167111102</t>
  </si>
  <si>
    <t>Nakládání výkopku z hornin třídy těžitelnosti II skupiny 4 a 5 ručně</t>
  </si>
  <si>
    <t>-795465665</t>
  </si>
  <si>
    <t>5</t>
  </si>
  <si>
    <t>162751137</t>
  </si>
  <si>
    <t>Vodorovné přemístění přes 9 000 do 10000 m výkopku/sypaniny z horniny třídy těžitelnosti II skupiny 4 a 5</t>
  </si>
  <si>
    <t>131333586</t>
  </si>
  <si>
    <t>6</t>
  </si>
  <si>
    <t>162751139</t>
  </si>
  <si>
    <t>Příplatek k vodorovnému přemístění výkopku/sypaniny z horniny třídy těžitelnosti II skupiny 4 a 5 ZKD 1000 m přes 10000 m</t>
  </si>
  <si>
    <t>90459664</t>
  </si>
  <si>
    <t>7</t>
  </si>
  <si>
    <t>171251201</t>
  </si>
  <si>
    <t>Uložení sypaniny na skládky</t>
  </si>
  <si>
    <t>-346740</t>
  </si>
  <si>
    <t>8</t>
  </si>
  <si>
    <t>171201221</t>
  </si>
  <si>
    <t>Poplatek za uložení na skládce (skládkovné) zeminy a kamení</t>
  </si>
  <si>
    <t>t</t>
  </si>
  <si>
    <t>908923571</t>
  </si>
  <si>
    <t>Zakládání</t>
  </si>
  <si>
    <t>9</t>
  </si>
  <si>
    <t>271542211</t>
  </si>
  <si>
    <t>Zásyp se zhutněním ze štěrkodrtě</t>
  </si>
  <si>
    <t>1325800933</t>
  </si>
  <si>
    <t>Svislé a kompletní konstrukce</t>
  </si>
  <si>
    <t>10</t>
  </si>
  <si>
    <t>342311811</t>
  </si>
  <si>
    <t>1448847863</t>
  </si>
  <si>
    <t>11</t>
  </si>
  <si>
    <t>342351311</t>
  </si>
  <si>
    <t>Zřízení jednostranného bednění stěn a přizdívek</t>
  </si>
  <si>
    <t>m2</t>
  </si>
  <si>
    <t>1366561452</t>
  </si>
  <si>
    <t>12</t>
  </si>
  <si>
    <t>342351312</t>
  </si>
  <si>
    <t>Odstranění jednostranného bednění stěn a přizdívek</t>
  </si>
  <si>
    <t>771644068</t>
  </si>
  <si>
    <t>13</t>
  </si>
  <si>
    <t>342351911</t>
  </si>
  <si>
    <t>Příplatek k cenám bednění za zvlášť přesné, hladké bednění nebo za pohledový beton</t>
  </si>
  <si>
    <t>1978626536</t>
  </si>
  <si>
    <t>Komunikace pozemní</t>
  </si>
  <si>
    <t>14</t>
  </si>
  <si>
    <t>113106123</t>
  </si>
  <si>
    <t>Rozebrání dlažeb ze zámkových dlaždic včetně lože ručně</t>
  </si>
  <si>
    <t>-1309192062</t>
  </si>
  <si>
    <t>113107113</t>
  </si>
  <si>
    <t>Odstranění podkladu z kameniva tl do 300 mm ručně</t>
  </si>
  <si>
    <t>-643050779</t>
  </si>
  <si>
    <t>16</t>
  </si>
  <si>
    <t>997221151</t>
  </si>
  <si>
    <t>Vodorovná doprava ručně/stavebním kolečkem do 50 m s naložením a složením</t>
  </si>
  <si>
    <t>551086816</t>
  </si>
  <si>
    <t>17</t>
  </si>
  <si>
    <t>564871011</t>
  </si>
  <si>
    <t>Podklad ze štěrkodrtě ŠD plochy do 100 m2 tl 250 mm</t>
  </si>
  <si>
    <t>-480792043</t>
  </si>
  <si>
    <t>18</t>
  </si>
  <si>
    <t>564801011</t>
  </si>
  <si>
    <t>Podklad ze štěrkodrtě ŠD plochy do 100 m2 tl 30 mm</t>
  </si>
  <si>
    <t>1710928844</t>
  </si>
  <si>
    <t>19</t>
  </si>
  <si>
    <t>-497071639</t>
  </si>
  <si>
    <t>20</t>
  </si>
  <si>
    <t>596211110</t>
  </si>
  <si>
    <t>Kladení zámkové dlažby komunikací pro pěší ručně tl 60 mm pl do 50 m2 (z demontované dlažby)</t>
  </si>
  <si>
    <t>-311396091</t>
  </si>
  <si>
    <t>Úpravy povrchů</t>
  </si>
  <si>
    <t>629995101</t>
  </si>
  <si>
    <t>Očištění vnějších ploch tlakovou vodou</t>
  </si>
  <si>
    <t>1358321720</t>
  </si>
  <si>
    <t>22</t>
  </si>
  <si>
    <t>629991011</t>
  </si>
  <si>
    <t>Zakrytí výplní otvorů a svislých ploch fólií přilepenou lepící páskou</t>
  </si>
  <si>
    <t>-1131162217</t>
  </si>
  <si>
    <t>23</t>
  </si>
  <si>
    <t>622325202</t>
  </si>
  <si>
    <t>Oprava vnější štukové, hladké, tenkovrstvé apod. omítky stupně členitosti 1 až 2 v rozsahu přes 10 do 30 %</t>
  </si>
  <si>
    <t>700573277</t>
  </si>
  <si>
    <t>24</t>
  </si>
  <si>
    <t>622325334</t>
  </si>
  <si>
    <t>Oprava vnější štukové, hladké, tenkovrstvé apod. omítky stupně členitosti 3 až 4 v rozsahu přes 10 do 30 %</t>
  </si>
  <si>
    <t>-95550947</t>
  </si>
  <si>
    <t>25</t>
  </si>
  <si>
    <t>622142001</t>
  </si>
  <si>
    <t>Potažení vnějších stěn sklovláknitým pletivem vtlačeným do tenkovrstvé hmoty, stupeň členitosti 1 až 2</t>
  </si>
  <si>
    <t>708689273</t>
  </si>
  <si>
    <t>26</t>
  </si>
  <si>
    <t>625142001</t>
  </si>
  <si>
    <t>Potažení vnějších ostění, říms, šambrán sklovláknitým pletivem vtlačeným do tenkovrstvé hmoty, stupeň členitosti 3 až 4</t>
  </si>
  <si>
    <t>114318068</t>
  </si>
  <si>
    <t>27</t>
  </si>
  <si>
    <t>622212001</t>
  </si>
  <si>
    <t>Montáž kontaktního zateplení vnějšího ostění, parapetu, říms, šambrán hl. do 200 mm lepením desek z polystyrenu tl. do 40 mm, včetně dodávky tmelu, hmoždinek, armovací tkaniny a lišt</t>
  </si>
  <si>
    <t>m</t>
  </si>
  <si>
    <t>-784106481</t>
  </si>
  <si>
    <t>28</t>
  </si>
  <si>
    <t>M</t>
  </si>
  <si>
    <t>28375930</t>
  </si>
  <si>
    <t>Deska EPS 70 fasádní λ=0,039 tl. 20mm</t>
  </si>
  <si>
    <t>14857880</t>
  </si>
  <si>
    <t>29</t>
  </si>
  <si>
    <t>622151412</t>
  </si>
  <si>
    <t>Penetrační silikonový nátěr vnějších pastovitých tenkovrstvých omítek stupně členitosti 1 až 2</t>
  </si>
  <si>
    <t>-731130951</t>
  </si>
  <si>
    <t>30</t>
  </si>
  <si>
    <t>622151434</t>
  </si>
  <si>
    <t>Penetrační silikonový nátěr vnějších pastovitých tenkovrstvých omítek stupně členitosti 3 až 4</t>
  </si>
  <si>
    <t>-2145092673</t>
  </si>
  <si>
    <t>31</t>
  </si>
  <si>
    <t>622531002</t>
  </si>
  <si>
    <t>Tenkovrstvá probarvená silikonová omítka zrnitost 1,0 mm vnější stupně členitosti 1 až 2</t>
  </si>
  <si>
    <t>-1878239465</t>
  </si>
  <si>
    <t>32</t>
  </si>
  <si>
    <t>622531093</t>
  </si>
  <si>
    <t>Tenkovrstvá probarvená silikonová omítka zrnitost 1,0 mm vnější stupně členitosti 3 až 4</t>
  </si>
  <si>
    <t>26065105</t>
  </si>
  <si>
    <t>33</t>
  </si>
  <si>
    <t>622151021</t>
  </si>
  <si>
    <t>Penetrační akrylátový nátěr vnějších mozaikových tenkovrstvých omítek stupně členitosti 1 až 2</t>
  </si>
  <si>
    <t>1857251584</t>
  </si>
  <si>
    <t>34</t>
  </si>
  <si>
    <t>622511112</t>
  </si>
  <si>
    <t>Tenkovrstvá akrylátová mozaiková střednězrnná omítka stupně členitosti 1 až 2</t>
  </si>
  <si>
    <t>-2057219586</t>
  </si>
  <si>
    <t>Ostatní konstrukce a práce, bourání</t>
  </si>
  <si>
    <t>35</t>
  </si>
  <si>
    <t>941111132</t>
  </si>
  <si>
    <t>Montáž lešení řadového s podlahami š do 1,5 m v do 25 m</t>
  </si>
  <si>
    <t>1543527757</t>
  </si>
  <si>
    <t>36</t>
  </si>
  <si>
    <t>941111232</t>
  </si>
  <si>
    <t>Příplatek k lešení řadovémus podlahami š do 1,5 m v do 25 m za první a ZKD den použití</t>
  </si>
  <si>
    <t>-2078260787</t>
  </si>
  <si>
    <t>37</t>
  </si>
  <si>
    <t>941111832</t>
  </si>
  <si>
    <t>Demontáž lešení řadového s podlahami š do 1,5 m v do 25 m</t>
  </si>
  <si>
    <t>809576211</t>
  </si>
  <si>
    <t>38</t>
  </si>
  <si>
    <t>944511111</t>
  </si>
  <si>
    <t>Montáž ochranné sítě z textilie z umělých vláken</t>
  </si>
  <si>
    <t>-782899336</t>
  </si>
  <si>
    <t>39</t>
  </si>
  <si>
    <t>944511211</t>
  </si>
  <si>
    <t>Příplatek k ochranné síti za první a ZKD den použití</t>
  </si>
  <si>
    <t>-1711493851</t>
  </si>
  <si>
    <t>40</t>
  </si>
  <si>
    <t>944511811</t>
  </si>
  <si>
    <t>Demontáž ochranné sítě z textilie z umělých vláken</t>
  </si>
  <si>
    <t>-1474293454</t>
  </si>
  <si>
    <t>41</t>
  </si>
  <si>
    <t>949511111</t>
  </si>
  <si>
    <t>Montáž podchodu u lešení š do 1,5 m</t>
  </si>
  <si>
    <t>1608930284</t>
  </si>
  <si>
    <t>42</t>
  </si>
  <si>
    <t>949511211</t>
  </si>
  <si>
    <t>Příplatek k podchodu u lešení š do 1,5 m za první a ZKD den použití</t>
  </si>
  <si>
    <t>-713726272</t>
  </si>
  <si>
    <t>43</t>
  </si>
  <si>
    <t>949511811</t>
  </si>
  <si>
    <t>Demontáž podchodu u lešení š do 1,5 m</t>
  </si>
  <si>
    <t>539754940</t>
  </si>
  <si>
    <t>44</t>
  </si>
  <si>
    <t>978015341</t>
  </si>
  <si>
    <t>Otlučení (osekání) vnější vápenné nebo vápenocementové omítky stupně členitosti 1 až 2 v rozsahu přes 20 do 30 %</t>
  </si>
  <si>
    <t>820532696</t>
  </si>
  <si>
    <t>45</t>
  </si>
  <si>
    <t>978019341</t>
  </si>
  <si>
    <t>Otlučení (osekání) vnější vápenné nebo vápenocementové omítky stupně členitosti 3 až 4 v rozsahu přes 20 do 30 %</t>
  </si>
  <si>
    <t>1977611235</t>
  </si>
  <si>
    <t>46</t>
  </si>
  <si>
    <t>978059641</t>
  </si>
  <si>
    <t>Odsekání a odebrání obkladů stěn z vnějších obkládaček plochy přes 1 m2</t>
  </si>
  <si>
    <t>913704458</t>
  </si>
  <si>
    <t>47</t>
  </si>
  <si>
    <t>967031742</t>
  </si>
  <si>
    <t>Odsekání plošné zdiva tl do 100 mm</t>
  </si>
  <si>
    <t>-911029481</t>
  </si>
  <si>
    <t>48</t>
  </si>
  <si>
    <t>966082018</t>
  </si>
  <si>
    <t>Demontáž předsazené fasády z cementotřískových desek včetně nosné konstrukce</t>
  </si>
  <si>
    <t>-251065447</t>
  </si>
  <si>
    <t>49</t>
  </si>
  <si>
    <t>764002861</t>
  </si>
  <si>
    <t>Demontáž oplechování říms nebo zdí do suti</t>
  </si>
  <si>
    <t>1915255278</t>
  </si>
  <si>
    <t>50</t>
  </si>
  <si>
    <t>985131311</t>
  </si>
  <si>
    <t>Ruční očištění kamenného zdiva</t>
  </si>
  <si>
    <t>597289188</t>
  </si>
  <si>
    <t>51</t>
  </si>
  <si>
    <t>997013217</t>
  </si>
  <si>
    <t>Vnitrostaveništní doprava suti a vybouraných hmot pro budovy v do 24 m ručně</t>
  </si>
  <si>
    <t>-468396624</t>
  </si>
  <si>
    <t>52</t>
  </si>
  <si>
    <t>997013511</t>
  </si>
  <si>
    <t>Odvoz suti a vybouraných hmot na skládku do 1 km s naložením a se složením</t>
  </si>
  <si>
    <t>-525533923</t>
  </si>
  <si>
    <t>53</t>
  </si>
  <si>
    <t>997013509</t>
  </si>
  <si>
    <t>Příplatek k odvozu suti a vybouraných hmot na skládku ZKD 1 km přes 1 km</t>
  </si>
  <si>
    <t>1452821024</t>
  </si>
  <si>
    <t>54</t>
  </si>
  <si>
    <t>997013631</t>
  </si>
  <si>
    <t>Poplatek za uložení na skládce (skládkovné) stavebního odpadu směsného</t>
  </si>
  <si>
    <t>1529930687</t>
  </si>
  <si>
    <t>55</t>
  </si>
  <si>
    <t>953999001</t>
  </si>
  <si>
    <t>Výměna kovových žaluzií 45 x 45 cm se síťkou proti hmyzu</t>
  </si>
  <si>
    <t>kus</t>
  </si>
  <si>
    <t>2137943100</t>
  </si>
  <si>
    <t>56</t>
  </si>
  <si>
    <t>953999002</t>
  </si>
  <si>
    <t>Očištění a nátěr dvířek skříní elektro</t>
  </si>
  <si>
    <t>soub</t>
  </si>
  <si>
    <t>640917809</t>
  </si>
  <si>
    <t>57</t>
  </si>
  <si>
    <t>953999003</t>
  </si>
  <si>
    <t>Demontáž původního, dodávka a montáž nového nápisu nad vstupem</t>
  </si>
  <si>
    <t>-331589127</t>
  </si>
  <si>
    <t>58</t>
  </si>
  <si>
    <t>953999004</t>
  </si>
  <si>
    <t>Očištění, vyspravení, nátěr držáků praporů</t>
  </si>
  <si>
    <t>496009889</t>
  </si>
  <si>
    <t>59</t>
  </si>
  <si>
    <t>953999005</t>
  </si>
  <si>
    <t>Demontáž kovových znaků, demontáž a zpětná montáž číselného označení</t>
  </si>
  <si>
    <t>-1159128611</t>
  </si>
  <si>
    <t>60</t>
  </si>
  <si>
    <t>953999006</t>
  </si>
  <si>
    <t>Ochrana / demontáž / zpětná montáž ostatních konstrukcí a prvků na fasádě</t>
  </si>
  <si>
    <t>-862359567</t>
  </si>
  <si>
    <t>61</t>
  </si>
  <si>
    <t>HZS1301</t>
  </si>
  <si>
    <t>Hodinová zúčtovací sazba zedník - stavební přípomoce pro PSV</t>
  </si>
  <si>
    <t>hod</t>
  </si>
  <si>
    <t>-57845723</t>
  </si>
  <si>
    <t>99</t>
  </si>
  <si>
    <t>Přesun hmot</t>
  </si>
  <si>
    <t>62</t>
  </si>
  <si>
    <t>998018003</t>
  </si>
  <si>
    <t>Přesun hmot ruční pro budovy v do 24 m</t>
  </si>
  <si>
    <t>953174344</t>
  </si>
  <si>
    <t>PSV</t>
  </si>
  <si>
    <t>Práce a dodávky PSV</t>
  </si>
  <si>
    <t>741</t>
  </si>
  <si>
    <t>Elektroinstalace</t>
  </si>
  <si>
    <t>63</t>
  </si>
  <si>
    <t>740019001</t>
  </si>
  <si>
    <t>Úpravy elektro (odstranění reproduktoru vč. kabelu, úpravy rozvodů k venkovnímu svítidlu, k vratům, čtečce čipů apod.) dle PD</t>
  </si>
  <si>
    <t>1389680449</t>
  </si>
  <si>
    <t>64</t>
  </si>
  <si>
    <t>998741203</t>
  </si>
  <si>
    <t>Přesun hmot procentní pro elekroinstalaci v objektech v do 24 m</t>
  </si>
  <si>
    <t>%</t>
  </si>
  <si>
    <t>440767309</t>
  </si>
  <si>
    <t>65</t>
  </si>
  <si>
    <t>998741209</t>
  </si>
  <si>
    <t>Příplatek k přesunu hmot procentní 741 za provádění ručně</t>
  </si>
  <si>
    <t>443915745</t>
  </si>
  <si>
    <t>764</t>
  </si>
  <si>
    <t>Konstrukce klempířské</t>
  </si>
  <si>
    <t>66</t>
  </si>
  <si>
    <t>764019911</t>
  </si>
  <si>
    <t>Vyspravení a nový nátěr klempířských prvků dle PD</t>
  </si>
  <si>
    <t>1868058321</t>
  </si>
  <si>
    <t>67</t>
  </si>
  <si>
    <t>998764203</t>
  </si>
  <si>
    <t>Přesun hmot procentní pro konstrukce klempířské v objektech v do 24 m</t>
  </si>
  <si>
    <t>1975831220</t>
  </si>
  <si>
    <t>68</t>
  </si>
  <si>
    <t>998764209</t>
  </si>
  <si>
    <t>Příplatek k přesunu hmot procentní 764 za provádění ručně</t>
  </si>
  <si>
    <t>1478544218</t>
  </si>
  <si>
    <t>767</t>
  </si>
  <si>
    <t>Konstrukce zámečnické</t>
  </si>
  <si>
    <t>69</t>
  </si>
  <si>
    <t>767659119</t>
  </si>
  <si>
    <t>Demontáž stávajících vrat včetně likvidace</t>
  </si>
  <si>
    <t>174339807</t>
  </si>
  <si>
    <t>70</t>
  </si>
  <si>
    <t>767659890</t>
  </si>
  <si>
    <t>Dodávka a montáž vrat 3,55 x 2,76 m, včetně povrchové úpravy, kování a doplňků dle PD</t>
  </si>
  <si>
    <t>-1409015955</t>
  </si>
  <si>
    <t>71</t>
  </si>
  <si>
    <t>998767203</t>
  </si>
  <si>
    <t>Přesun hmot procentní pro zámečnické konstrukce v objektech v do 24 m</t>
  </si>
  <si>
    <t>558117840</t>
  </si>
  <si>
    <t>72</t>
  </si>
  <si>
    <t>998767209</t>
  </si>
  <si>
    <t>Příplatek k přesunu hmot procentní 767 za provádění ručně</t>
  </si>
  <si>
    <t>181676728</t>
  </si>
  <si>
    <t>783</t>
  </si>
  <si>
    <t>Dokončovací práce - nátěry</t>
  </si>
  <si>
    <t>73</t>
  </si>
  <si>
    <t>783823175</t>
  </si>
  <si>
    <t>Penetrační silikonový nátěr omítek stupně členitosti 4</t>
  </si>
  <si>
    <t>1590318589</t>
  </si>
  <si>
    <t>74</t>
  </si>
  <si>
    <t>783827465</t>
  </si>
  <si>
    <t>Krycí dvojnásobný silikonový nátěr omítek stupně členitosti 4</t>
  </si>
  <si>
    <t>-1287212137</t>
  </si>
  <si>
    <t>75</t>
  </si>
  <si>
    <t>783897611</t>
  </si>
  <si>
    <t>Příplatek k cenám dvojnásobného krycího nátěru omítek za barevné provedení v odstínu středně sytém</t>
  </si>
  <si>
    <t>-2087979496</t>
  </si>
  <si>
    <t>VRN</t>
  </si>
  <si>
    <t>Vedlejší rozpočtové náklady</t>
  </si>
  <si>
    <t>76</t>
  </si>
  <si>
    <t>030001000</t>
  </si>
  <si>
    <t>Zařízení staveniště</t>
  </si>
  <si>
    <t>1024</t>
  </si>
  <si>
    <t>-1697714056</t>
  </si>
  <si>
    <t>77</t>
  </si>
  <si>
    <t>040001000</t>
  </si>
  <si>
    <t>Inženýrská a kompletační činnost</t>
  </si>
  <si>
    <t>1652118241</t>
  </si>
  <si>
    <t>060001000</t>
  </si>
  <si>
    <t>Územní vlivy</t>
  </si>
  <si>
    <t>-884702113</t>
  </si>
  <si>
    <t>070001000</t>
  </si>
  <si>
    <t>Provozní vlivy</t>
  </si>
  <si>
    <t>-773186627</t>
  </si>
  <si>
    <t>Beton stěn a přizdívek tř. C 25/30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</si>
</sst>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4" fontId="18" fillId="4" borderId="21" xfId="0" applyNumberFormat="1" applyFont="1" applyFill="1" applyBorder="1" applyAlignment="1" applyProtection="1">
      <alignment vertical="center"/>
      <protection locked="0"/>
    </xf>
    <xf numFmtId="4" fontId="30" fillId="4" borderId="21" xfId="0" applyNumberFormat="1" applyFont="1" applyFill="1" applyBorder="1" applyAlignment="1" applyProtection="1">
      <alignment vertical="center"/>
      <protection locked="0"/>
    </xf>
    <xf numFmtId="167" fontId="18" fillId="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8" fillId="3" borderId="0" xfId="0" applyFont="1" applyFill="1" applyAlignment="1" applyProtection="1">
      <alignment horizontal="left" vertical="center"/>
      <protection/>
    </xf>
    <xf numFmtId="0" fontId="18" fillId="3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3" borderId="13" xfId="0" applyFont="1" applyFill="1" applyBorder="1" applyAlignment="1" applyProtection="1">
      <alignment horizontal="center" vertical="center" wrapText="1"/>
      <protection/>
    </xf>
    <xf numFmtId="0" fontId="18" fillId="3" borderId="14" xfId="0" applyFont="1" applyFill="1" applyBorder="1" applyAlignment="1" applyProtection="1">
      <alignment horizontal="center" vertical="center" wrapText="1"/>
      <protection/>
    </xf>
    <xf numFmtId="0" fontId="18" fillId="3" borderId="15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8" fillId="0" borderId="21" xfId="0" applyFont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167" fontId="18" fillId="0" borderId="21" xfId="0" applyNumberFormat="1" applyFont="1" applyBorder="1" applyAlignment="1" applyProtection="1">
      <alignment vertical="center"/>
      <protection/>
    </xf>
    <xf numFmtId="4" fontId="18" fillId="0" borderId="21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30" fillId="0" borderId="21" xfId="0" applyFont="1" applyBorder="1" applyAlignment="1" applyProtection="1">
      <alignment horizontal="center" vertical="center"/>
      <protection/>
    </xf>
    <xf numFmtId="49" fontId="30" fillId="0" borderId="21" xfId="0" applyNumberFormat="1" applyFont="1" applyBorder="1" applyAlignment="1" applyProtection="1">
      <alignment horizontal="left" vertical="center" wrapText="1"/>
      <protection/>
    </xf>
    <xf numFmtId="0" fontId="30" fillId="0" borderId="21" xfId="0" applyFont="1" applyBorder="1" applyAlignment="1" applyProtection="1">
      <alignment horizontal="left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167" fontId="30" fillId="0" borderId="21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21" xfId="0" applyFont="1" applyBorder="1" applyAlignment="1" applyProtection="1">
      <alignment vertical="center"/>
      <protection/>
    </xf>
    <xf numFmtId="0" fontId="31" fillId="0" borderId="3" xfId="0" applyFont="1" applyBorder="1" applyAlignment="1" applyProtection="1">
      <alignment vertical="center"/>
      <protection/>
    </xf>
    <xf numFmtId="0" fontId="30" fillId="0" borderId="17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1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7">
      <selection activeCell="J95" sqref="J95:AF9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6.95" customHeight="1">
      <c r="AR2" s="189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9" t="s">
        <v>6</v>
      </c>
      <c r="BT2" s="9" t="s">
        <v>7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s="1" customFormat="1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2:71" s="1" customFormat="1" ht="12" customHeight="1">
      <c r="B5" s="12"/>
      <c r="D5" s="15" t="s">
        <v>12</v>
      </c>
      <c r="K5" s="217" t="s">
        <v>13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2"/>
      <c r="BS5" s="9" t="s">
        <v>6</v>
      </c>
    </row>
    <row r="6" spans="2:71" s="1" customFormat="1" ht="36.95" customHeight="1">
      <c r="B6" s="12"/>
      <c r="D6" s="17" t="s">
        <v>14</v>
      </c>
      <c r="K6" s="218" t="s">
        <v>15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2"/>
      <c r="BS6" s="9" t="s">
        <v>6</v>
      </c>
    </row>
    <row r="7" spans="2:71" s="1" customFormat="1" ht="12" customHeight="1">
      <c r="B7" s="12"/>
      <c r="D7" s="18" t="s">
        <v>16</v>
      </c>
      <c r="K7" s="16" t="s">
        <v>1</v>
      </c>
      <c r="AK7" s="18" t="s">
        <v>17</v>
      </c>
      <c r="AN7" s="16" t="s">
        <v>1</v>
      </c>
      <c r="AR7" s="12"/>
      <c r="BS7" s="9" t="s">
        <v>6</v>
      </c>
    </row>
    <row r="8" spans="2:71" s="1" customFormat="1" ht="12" customHeight="1">
      <c r="B8" s="12"/>
      <c r="D8" s="18" t="s">
        <v>18</v>
      </c>
      <c r="K8" s="16" t="s">
        <v>19</v>
      </c>
      <c r="AK8" s="18" t="s">
        <v>20</v>
      </c>
      <c r="AN8" s="16" t="s">
        <v>21</v>
      </c>
      <c r="AR8" s="12"/>
      <c r="BS8" s="9" t="s">
        <v>6</v>
      </c>
    </row>
    <row r="9" spans="2:71" s="1" customFormat="1" ht="14.45" customHeight="1">
      <c r="B9" s="12"/>
      <c r="AR9" s="12"/>
      <c r="BS9" s="9" t="s">
        <v>6</v>
      </c>
    </row>
    <row r="10" spans="2:71" s="1" customFormat="1" ht="12" customHeight="1">
      <c r="B10" s="12"/>
      <c r="D10" s="18" t="s">
        <v>22</v>
      </c>
      <c r="AK10" s="18" t="s">
        <v>23</v>
      </c>
      <c r="AN10" s="16" t="s">
        <v>1</v>
      </c>
      <c r="AR10" s="12"/>
      <c r="BS10" s="9" t="s">
        <v>6</v>
      </c>
    </row>
    <row r="11" spans="2:71" s="1" customFormat="1" ht="18.4" customHeight="1">
      <c r="B11" s="12"/>
      <c r="E11" s="16" t="s">
        <v>19</v>
      </c>
      <c r="AK11" s="18" t="s">
        <v>24</v>
      </c>
      <c r="AN11" s="16" t="s">
        <v>1</v>
      </c>
      <c r="AR11" s="12"/>
      <c r="BS11" s="9" t="s">
        <v>6</v>
      </c>
    </row>
    <row r="12" spans="2:71" s="1" customFormat="1" ht="6.95" customHeight="1">
      <c r="B12" s="12"/>
      <c r="AR12" s="12"/>
      <c r="BS12" s="9" t="s">
        <v>6</v>
      </c>
    </row>
    <row r="13" spans="2:71" s="1" customFormat="1" ht="12" customHeight="1">
      <c r="B13" s="12"/>
      <c r="D13" s="18" t="s">
        <v>25</v>
      </c>
      <c r="AK13" s="18" t="s">
        <v>23</v>
      </c>
      <c r="AN13" s="16" t="s">
        <v>1</v>
      </c>
      <c r="AR13" s="12"/>
      <c r="BS13" s="9" t="s">
        <v>6</v>
      </c>
    </row>
    <row r="14" spans="2:71" ht="12.75">
      <c r="B14" s="12"/>
      <c r="E14" s="16" t="s">
        <v>19</v>
      </c>
      <c r="AK14" s="18" t="s">
        <v>24</v>
      </c>
      <c r="AN14" s="16" t="s">
        <v>1</v>
      </c>
      <c r="AR14" s="12"/>
      <c r="BS14" s="9" t="s">
        <v>6</v>
      </c>
    </row>
    <row r="15" spans="2:71" s="1" customFormat="1" ht="6.95" customHeight="1">
      <c r="B15" s="12"/>
      <c r="AR15" s="12"/>
      <c r="BS15" s="9" t="s">
        <v>3</v>
      </c>
    </row>
    <row r="16" spans="2:71" s="1" customFormat="1" ht="12" customHeight="1">
      <c r="B16" s="12"/>
      <c r="D16" s="18" t="s">
        <v>26</v>
      </c>
      <c r="AK16" s="18" t="s">
        <v>23</v>
      </c>
      <c r="AN16" s="16" t="s">
        <v>1</v>
      </c>
      <c r="AR16" s="12"/>
      <c r="BS16" s="9" t="s">
        <v>3</v>
      </c>
    </row>
    <row r="17" spans="2:71" s="1" customFormat="1" ht="18.4" customHeight="1">
      <c r="B17" s="12"/>
      <c r="E17" s="16" t="s">
        <v>19</v>
      </c>
      <c r="AK17" s="18" t="s">
        <v>24</v>
      </c>
      <c r="AN17" s="16" t="s">
        <v>1</v>
      </c>
      <c r="AR17" s="12"/>
      <c r="BS17" s="9" t="s">
        <v>27</v>
      </c>
    </row>
    <row r="18" spans="2:71" s="1" customFormat="1" ht="6.95" customHeight="1">
      <c r="B18" s="12"/>
      <c r="AR18" s="12"/>
      <c r="BS18" s="9" t="s">
        <v>6</v>
      </c>
    </row>
    <row r="19" spans="2:71" s="1" customFormat="1" ht="12" customHeight="1">
      <c r="B19" s="12"/>
      <c r="D19" s="18" t="s">
        <v>28</v>
      </c>
      <c r="AK19" s="18" t="s">
        <v>23</v>
      </c>
      <c r="AN19" s="16" t="s">
        <v>1</v>
      </c>
      <c r="AR19" s="12"/>
      <c r="BS19" s="9" t="s">
        <v>6</v>
      </c>
    </row>
    <row r="20" spans="2:71" s="1" customFormat="1" ht="18.4" customHeight="1">
      <c r="B20" s="12"/>
      <c r="E20" s="16" t="s">
        <v>19</v>
      </c>
      <c r="AK20" s="18" t="s">
        <v>24</v>
      </c>
      <c r="AN20" s="16" t="s">
        <v>1</v>
      </c>
      <c r="AR20" s="12"/>
      <c r="BS20" s="9" t="s">
        <v>27</v>
      </c>
    </row>
    <row r="21" spans="2:44" s="1" customFormat="1" ht="6.95" customHeight="1">
      <c r="B21" s="12"/>
      <c r="AR21" s="12"/>
    </row>
    <row r="22" spans="2:44" s="1" customFormat="1" ht="12" customHeight="1">
      <c r="B22" s="12"/>
      <c r="D22" s="18" t="s">
        <v>29</v>
      </c>
      <c r="AR22" s="12"/>
    </row>
    <row r="23" spans="2:44" s="1" customFormat="1" ht="16.5" customHeight="1">
      <c r="B23" s="12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2"/>
    </row>
    <row r="24" spans="2:44" s="1" customFormat="1" ht="6.95" customHeight="1">
      <c r="B24" s="12"/>
      <c r="AR24" s="12"/>
    </row>
    <row r="25" spans="2:44" s="1" customFormat="1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57" s="2" customFormat="1" ht="25.9" customHeight="1">
      <c r="A26" s="20"/>
      <c r="B26" s="21"/>
      <c r="C26" s="20"/>
      <c r="D26" s="22" t="s">
        <v>30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20">
        <f>ROUND(AG94,2)</f>
        <v>0</v>
      </c>
      <c r="AL26" s="221"/>
      <c r="AM26" s="221"/>
      <c r="AN26" s="221"/>
      <c r="AO26" s="221"/>
      <c r="AP26" s="20"/>
      <c r="AQ26" s="20"/>
      <c r="AR26" s="21"/>
      <c r="BE26" s="20"/>
    </row>
    <row r="27" spans="1:57" s="2" customFormat="1" ht="6.95" customHeight="1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57" s="2" customFormat="1" ht="12.7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22" t="s">
        <v>31</v>
      </c>
      <c r="M28" s="222"/>
      <c r="N28" s="222"/>
      <c r="O28" s="222"/>
      <c r="P28" s="222"/>
      <c r="Q28" s="20"/>
      <c r="R28" s="20"/>
      <c r="S28" s="20"/>
      <c r="T28" s="20"/>
      <c r="U28" s="20"/>
      <c r="V28" s="20"/>
      <c r="W28" s="222" t="s">
        <v>32</v>
      </c>
      <c r="X28" s="222"/>
      <c r="Y28" s="222"/>
      <c r="Z28" s="222"/>
      <c r="AA28" s="222"/>
      <c r="AB28" s="222"/>
      <c r="AC28" s="222"/>
      <c r="AD28" s="222"/>
      <c r="AE28" s="222"/>
      <c r="AF28" s="20"/>
      <c r="AG28" s="20"/>
      <c r="AH28" s="20"/>
      <c r="AI28" s="20"/>
      <c r="AJ28" s="20"/>
      <c r="AK28" s="222" t="s">
        <v>33</v>
      </c>
      <c r="AL28" s="222"/>
      <c r="AM28" s="222"/>
      <c r="AN28" s="222"/>
      <c r="AO28" s="222"/>
      <c r="AP28" s="20"/>
      <c r="AQ28" s="20"/>
      <c r="AR28" s="21"/>
      <c r="BE28" s="20"/>
    </row>
    <row r="29" spans="2:44" s="3" customFormat="1" ht="14.45" customHeight="1">
      <c r="B29" s="24"/>
      <c r="D29" s="18" t="s">
        <v>34</v>
      </c>
      <c r="F29" s="18" t="s">
        <v>35</v>
      </c>
      <c r="L29" s="207">
        <v>0.21</v>
      </c>
      <c r="M29" s="206"/>
      <c r="N29" s="206"/>
      <c r="O29" s="206"/>
      <c r="P29" s="206"/>
      <c r="W29" s="205">
        <f>ROUND(AZ94,2)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ROUND(AV94,2)</f>
        <v>0</v>
      </c>
      <c r="AL29" s="206"/>
      <c r="AM29" s="206"/>
      <c r="AN29" s="206"/>
      <c r="AO29" s="206"/>
      <c r="AR29" s="24"/>
    </row>
    <row r="30" spans="2:44" s="3" customFormat="1" ht="14.45" customHeight="1">
      <c r="B30" s="24"/>
      <c r="F30" s="18" t="s">
        <v>36</v>
      </c>
      <c r="L30" s="207">
        <v>0.15</v>
      </c>
      <c r="M30" s="206"/>
      <c r="N30" s="206"/>
      <c r="O30" s="206"/>
      <c r="P30" s="206"/>
      <c r="W30" s="205">
        <f>ROUND(BA94,2)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ROUND(AW94,2)</f>
        <v>0</v>
      </c>
      <c r="AL30" s="206"/>
      <c r="AM30" s="206"/>
      <c r="AN30" s="206"/>
      <c r="AO30" s="206"/>
      <c r="AR30" s="24"/>
    </row>
    <row r="31" spans="2:44" s="3" customFormat="1" ht="14.45" customHeight="1" hidden="1">
      <c r="B31" s="24"/>
      <c r="F31" s="18" t="s">
        <v>37</v>
      </c>
      <c r="L31" s="207">
        <v>0.21</v>
      </c>
      <c r="M31" s="206"/>
      <c r="N31" s="206"/>
      <c r="O31" s="206"/>
      <c r="P31" s="206"/>
      <c r="W31" s="205">
        <f>ROUND(BB94,2)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24"/>
    </row>
    <row r="32" spans="2:44" s="3" customFormat="1" ht="14.45" customHeight="1" hidden="1">
      <c r="B32" s="24"/>
      <c r="F32" s="18" t="s">
        <v>38</v>
      </c>
      <c r="L32" s="207">
        <v>0.15</v>
      </c>
      <c r="M32" s="206"/>
      <c r="N32" s="206"/>
      <c r="O32" s="206"/>
      <c r="P32" s="206"/>
      <c r="W32" s="205">
        <f>ROUND(BC94,2)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24"/>
    </row>
    <row r="33" spans="2:44" s="3" customFormat="1" ht="14.45" customHeight="1" hidden="1">
      <c r="B33" s="24"/>
      <c r="F33" s="18" t="s">
        <v>39</v>
      </c>
      <c r="L33" s="207">
        <v>0</v>
      </c>
      <c r="M33" s="206"/>
      <c r="N33" s="206"/>
      <c r="O33" s="206"/>
      <c r="P33" s="206"/>
      <c r="W33" s="205">
        <f>ROUND(BD94,2)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24"/>
    </row>
    <row r="34" spans="1:57" s="2" customFormat="1" ht="6.9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>
      <c r="A35" s="20"/>
      <c r="B35" s="21"/>
      <c r="C35" s="25"/>
      <c r="D35" s="26" t="s">
        <v>40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41</v>
      </c>
      <c r="U35" s="27"/>
      <c r="V35" s="27"/>
      <c r="W35" s="27"/>
      <c r="X35" s="208" t="s">
        <v>42</v>
      </c>
      <c r="Y35" s="209"/>
      <c r="Z35" s="209"/>
      <c r="AA35" s="209"/>
      <c r="AB35" s="209"/>
      <c r="AC35" s="27"/>
      <c r="AD35" s="27"/>
      <c r="AE35" s="27"/>
      <c r="AF35" s="27"/>
      <c r="AG35" s="27"/>
      <c r="AH35" s="27"/>
      <c r="AI35" s="27"/>
      <c r="AJ35" s="27"/>
      <c r="AK35" s="210">
        <f>SUM(AK26:AK33)</f>
        <v>0</v>
      </c>
      <c r="AL35" s="209"/>
      <c r="AM35" s="209"/>
      <c r="AN35" s="209"/>
      <c r="AO35" s="211"/>
      <c r="AP35" s="25"/>
      <c r="AQ35" s="25"/>
      <c r="AR35" s="21"/>
      <c r="BE35" s="20"/>
    </row>
    <row r="36" spans="1:57" s="2" customFormat="1" ht="6.9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14.45" customHeight="1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1"/>
      <c r="BE37" s="20"/>
    </row>
    <row r="38" spans="2:44" s="1" customFormat="1" ht="14.45" customHeight="1">
      <c r="B38" s="12"/>
      <c r="AR38" s="12"/>
    </row>
    <row r="39" spans="2:44" s="1" customFormat="1" ht="14.45" customHeight="1">
      <c r="B39" s="12"/>
      <c r="AR39" s="12"/>
    </row>
    <row r="40" spans="2:44" s="1" customFormat="1" ht="14.45" customHeight="1">
      <c r="B40" s="12"/>
      <c r="AR40" s="12"/>
    </row>
    <row r="41" spans="2:44" s="1" customFormat="1" ht="14.45" customHeight="1">
      <c r="B41" s="12"/>
      <c r="AR41" s="12"/>
    </row>
    <row r="42" spans="2:44" s="1" customFormat="1" ht="14.45" customHeight="1">
      <c r="B42" s="12"/>
      <c r="AR42" s="12"/>
    </row>
    <row r="43" spans="2:44" s="1" customFormat="1" ht="14.45" customHeight="1">
      <c r="B43" s="12"/>
      <c r="AR43" s="12"/>
    </row>
    <row r="44" spans="2:44" s="1" customFormat="1" ht="14.45" customHeight="1">
      <c r="B44" s="12"/>
      <c r="AR44" s="12"/>
    </row>
    <row r="45" spans="2:44" s="1" customFormat="1" ht="14.45" customHeight="1">
      <c r="B45" s="12"/>
      <c r="AR45" s="12"/>
    </row>
    <row r="46" spans="2:44" s="1" customFormat="1" ht="14.45" customHeight="1">
      <c r="B46" s="12"/>
      <c r="AR46" s="12"/>
    </row>
    <row r="47" spans="2:44" s="1" customFormat="1" ht="14.45" customHeight="1">
      <c r="B47" s="12"/>
      <c r="AR47" s="12"/>
    </row>
    <row r="48" spans="2:44" s="1" customFormat="1" ht="14.45" customHeight="1">
      <c r="B48" s="12"/>
      <c r="AR48" s="12"/>
    </row>
    <row r="49" spans="2:44" s="2" customFormat="1" ht="14.45" customHeight="1">
      <c r="B49" s="29"/>
      <c r="D49" s="30" t="s">
        <v>43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44</v>
      </c>
      <c r="AI49" s="31"/>
      <c r="AJ49" s="31"/>
      <c r="AK49" s="31"/>
      <c r="AL49" s="31"/>
      <c r="AM49" s="31"/>
      <c r="AN49" s="31"/>
      <c r="AO49" s="31"/>
      <c r="AR49" s="29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2.75">
      <c r="A60" s="20"/>
      <c r="B60" s="21"/>
      <c r="C60" s="20"/>
      <c r="D60" s="32" t="s">
        <v>45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2" t="s">
        <v>46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2" t="s">
        <v>45</v>
      </c>
      <c r="AI60" s="23"/>
      <c r="AJ60" s="23"/>
      <c r="AK60" s="23"/>
      <c r="AL60" s="23"/>
      <c r="AM60" s="32" t="s">
        <v>46</v>
      </c>
      <c r="AN60" s="23"/>
      <c r="AO60" s="23"/>
      <c r="AP60" s="20"/>
      <c r="AQ60" s="20"/>
      <c r="AR60" s="21"/>
      <c r="BE60" s="20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2.75">
      <c r="A64" s="20"/>
      <c r="B64" s="21"/>
      <c r="C64" s="20"/>
      <c r="D64" s="30" t="s">
        <v>47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 t="s">
        <v>48</v>
      </c>
      <c r="AI64" s="33"/>
      <c r="AJ64" s="33"/>
      <c r="AK64" s="33"/>
      <c r="AL64" s="33"/>
      <c r="AM64" s="33"/>
      <c r="AN64" s="33"/>
      <c r="AO64" s="33"/>
      <c r="AP64" s="20"/>
      <c r="AQ64" s="20"/>
      <c r="AR64" s="21"/>
      <c r="BE64" s="20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2.75">
      <c r="A75" s="20"/>
      <c r="B75" s="21"/>
      <c r="C75" s="20"/>
      <c r="D75" s="32" t="s">
        <v>45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2" t="s">
        <v>46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2" t="s">
        <v>45</v>
      </c>
      <c r="AI75" s="23"/>
      <c r="AJ75" s="23"/>
      <c r="AK75" s="23"/>
      <c r="AL75" s="23"/>
      <c r="AM75" s="32" t="s">
        <v>46</v>
      </c>
      <c r="AN75" s="23"/>
      <c r="AO75" s="23"/>
      <c r="AP75" s="20"/>
      <c r="AQ75" s="20"/>
      <c r="AR75" s="21"/>
      <c r="BE75" s="20"/>
    </row>
    <row r="76" spans="1:57" s="2" customFormat="1" ht="12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1"/>
      <c r="BE76" s="20"/>
    </row>
    <row r="77" spans="1:57" s="2" customFormat="1" ht="6.95" customHeight="1">
      <c r="A77" s="20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21"/>
      <c r="BE77" s="20"/>
    </row>
    <row r="81" spans="1:57" s="2" customFormat="1" ht="6.95" customHeight="1">
      <c r="A81" s="20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1"/>
      <c r="BE81" s="20"/>
    </row>
    <row r="82" spans="1:57" s="2" customFormat="1" ht="24.95" customHeight="1">
      <c r="A82" s="20"/>
      <c r="B82" s="21"/>
      <c r="C82" s="13" t="s">
        <v>49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1"/>
      <c r="BE82" s="20"/>
    </row>
    <row r="83" spans="1:57" s="2" customFormat="1" ht="6.95" customHeight="1">
      <c r="A83" s="20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1"/>
      <c r="BE83" s="20"/>
    </row>
    <row r="84" spans="2:44" s="4" customFormat="1" ht="12" customHeight="1">
      <c r="B84" s="38"/>
      <c r="C84" s="18" t="s">
        <v>12</v>
      </c>
      <c r="L84" s="4" t="str">
        <f>K5</f>
        <v>MS_Tab_BN-fas</v>
      </c>
      <c r="AR84" s="38"/>
    </row>
    <row r="85" spans="2:44" s="5" customFormat="1" ht="36.95" customHeight="1">
      <c r="B85" s="39"/>
      <c r="C85" s="40" t="s">
        <v>14</v>
      </c>
      <c r="L85" s="196" t="str">
        <f>K6</f>
        <v>MŠ Táborská, Benešov - oprava fasády a výměna vstupních vrat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39"/>
    </row>
    <row r="86" spans="1:57" s="2" customFormat="1" ht="6.95" customHeight="1">
      <c r="A86" s="20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1"/>
      <c r="BE86" s="20"/>
    </row>
    <row r="87" spans="1:57" s="2" customFormat="1" ht="12" customHeight="1">
      <c r="A87" s="20"/>
      <c r="B87" s="21"/>
      <c r="C87" s="18" t="s">
        <v>18</v>
      </c>
      <c r="D87" s="20"/>
      <c r="E87" s="20"/>
      <c r="F87" s="20"/>
      <c r="G87" s="20"/>
      <c r="H87" s="20"/>
      <c r="I87" s="20"/>
      <c r="J87" s="20"/>
      <c r="K87" s="20"/>
      <c r="L87" s="41" t="str">
        <f>IF(K8="","",K8)</f>
        <v xml:space="preserve"> 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8" t="s">
        <v>20</v>
      </c>
      <c r="AJ87" s="20"/>
      <c r="AK87" s="20"/>
      <c r="AL87" s="20"/>
      <c r="AM87" s="198" t="str">
        <f>IF(AN8="","",AN8)</f>
        <v>2. 5. 2022</v>
      </c>
      <c r="AN87" s="198"/>
      <c r="AO87" s="20"/>
      <c r="AP87" s="20"/>
      <c r="AQ87" s="20"/>
      <c r="AR87" s="21"/>
      <c r="BE87" s="20"/>
    </row>
    <row r="88" spans="1:57" s="2" customFormat="1" ht="6.95" customHeight="1">
      <c r="A88" s="20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1"/>
      <c r="BE88" s="20"/>
    </row>
    <row r="89" spans="1:57" s="2" customFormat="1" ht="15.2" customHeight="1">
      <c r="A89" s="20"/>
      <c r="B89" s="21"/>
      <c r="C89" s="18" t="s">
        <v>22</v>
      </c>
      <c r="D89" s="20"/>
      <c r="E89" s="20"/>
      <c r="F89" s="20"/>
      <c r="G89" s="20"/>
      <c r="H89" s="20"/>
      <c r="I89" s="20"/>
      <c r="J89" s="20"/>
      <c r="K89" s="20"/>
      <c r="L89" s="4" t="str">
        <f>IF(E11="","",E11)</f>
        <v xml:space="preserve"> 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8" t="s">
        <v>26</v>
      </c>
      <c r="AJ89" s="20"/>
      <c r="AK89" s="20"/>
      <c r="AL89" s="20"/>
      <c r="AM89" s="199" t="str">
        <f>IF(E17="","",E17)</f>
        <v xml:space="preserve"> </v>
      </c>
      <c r="AN89" s="200"/>
      <c r="AO89" s="200"/>
      <c r="AP89" s="200"/>
      <c r="AQ89" s="20"/>
      <c r="AR89" s="21"/>
      <c r="AS89" s="201" t="s">
        <v>50</v>
      </c>
      <c r="AT89" s="202"/>
      <c r="AU89" s="42"/>
      <c r="AV89" s="42"/>
      <c r="AW89" s="42"/>
      <c r="AX89" s="42"/>
      <c r="AY89" s="42"/>
      <c r="AZ89" s="42"/>
      <c r="BA89" s="42"/>
      <c r="BB89" s="42"/>
      <c r="BC89" s="42"/>
      <c r="BD89" s="43"/>
      <c r="BE89" s="20"/>
    </row>
    <row r="90" spans="1:57" s="2" customFormat="1" ht="15.2" customHeight="1">
      <c r="A90" s="20"/>
      <c r="B90" s="21"/>
      <c r="C90" s="18" t="s">
        <v>25</v>
      </c>
      <c r="D90" s="20"/>
      <c r="E90" s="20"/>
      <c r="F90" s="20"/>
      <c r="G90" s="20"/>
      <c r="H90" s="20"/>
      <c r="I90" s="20"/>
      <c r="J90" s="20"/>
      <c r="K90" s="20"/>
      <c r="L90" s="4" t="str">
        <f>IF(E14="","",E14)</f>
        <v xml:space="preserve"> 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8" t="s">
        <v>28</v>
      </c>
      <c r="AJ90" s="20"/>
      <c r="AK90" s="20"/>
      <c r="AL90" s="20"/>
      <c r="AM90" s="199" t="str">
        <f>IF(E20="","",E20)</f>
        <v xml:space="preserve"> </v>
      </c>
      <c r="AN90" s="200"/>
      <c r="AO90" s="200"/>
      <c r="AP90" s="200"/>
      <c r="AQ90" s="20"/>
      <c r="AR90" s="21"/>
      <c r="AS90" s="203"/>
      <c r="AT90" s="204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20"/>
    </row>
    <row r="91" spans="1:57" s="2" customFormat="1" ht="10.9" customHeight="1">
      <c r="A91" s="20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1"/>
      <c r="AS91" s="203"/>
      <c r="AT91" s="204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20"/>
    </row>
    <row r="92" spans="1:57" s="2" customFormat="1" ht="29.25" customHeight="1">
      <c r="A92" s="20"/>
      <c r="B92" s="21"/>
      <c r="C92" s="191" t="s">
        <v>51</v>
      </c>
      <c r="D92" s="192"/>
      <c r="E92" s="192"/>
      <c r="F92" s="192"/>
      <c r="G92" s="192"/>
      <c r="H92" s="46"/>
      <c r="I92" s="193" t="s">
        <v>52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53</v>
      </c>
      <c r="AH92" s="192"/>
      <c r="AI92" s="192"/>
      <c r="AJ92" s="192"/>
      <c r="AK92" s="192"/>
      <c r="AL92" s="192"/>
      <c r="AM92" s="192"/>
      <c r="AN92" s="193" t="s">
        <v>54</v>
      </c>
      <c r="AO92" s="192"/>
      <c r="AP92" s="195"/>
      <c r="AQ92" s="47" t="s">
        <v>55</v>
      </c>
      <c r="AR92" s="21"/>
      <c r="AS92" s="48" t="s">
        <v>56</v>
      </c>
      <c r="AT92" s="49" t="s">
        <v>57</v>
      </c>
      <c r="AU92" s="49" t="s">
        <v>58</v>
      </c>
      <c r="AV92" s="49" t="s">
        <v>59</v>
      </c>
      <c r="AW92" s="49" t="s">
        <v>60</v>
      </c>
      <c r="AX92" s="49" t="s">
        <v>61</v>
      </c>
      <c r="AY92" s="49" t="s">
        <v>62</v>
      </c>
      <c r="AZ92" s="49" t="s">
        <v>63</v>
      </c>
      <c r="BA92" s="49" t="s">
        <v>64</v>
      </c>
      <c r="BB92" s="49" t="s">
        <v>65</v>
      </c>
      <c r="BC92" s="49" t="s">
        <v>66</v>
      </c>
      <c r="BD92" s="50" t="s">
        <v>67</v>
      </c>
      <c r="BE92" s="20"/>
    </row>
    <row r="93" spans="1:57" s="2" customFormat="1" ht="10.9" customHeight="1">
      <c r="A93" s="20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1"/>
      <c r="AS93" s="5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  <c r="BE93" s="20"/>
    </row>
    <row r="94" spans="2:90" s="6" customFormat="1" ht="32.45" customHeight="1">
      <c r="B94" s="54"/>
      <c r="C94" s="55" t="s">
        <v>68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215">
        <f>ROUND(AG95,2)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57" t="s">
        <v>1</v>
      </c>
      <c r="AR94" s="54"/>
      <c r="AS94" s="58">
        <f>ROUND(AS95,2)</f>
        <v>0</v>
      </c>
      <c r="AT94" s="59">
        <f>ROUND(SUM(AV94:AW94),2)</f>
        <v>0</v>
      </c>
      <c r="AU94" s="60">
        <f>ROUND(AU95,5)</f>
        <v>1153.85919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ROUND(AZ95,2)</f>
        <v>0</v>
      </c>
      <c r="BA94" s="59">
        <f>ROUND(BA95,2)</f>
        <v>0</v>
      </c>
      <c r="BB94" s="59">
        <f>ROUND(BB95,2)</f>
        <v>0</v>
      </c>
      <c r="BC94" s="59">
        <f>ROUND(BC95,2)</f>
        <v>0</v>
      </c>
      <c r="BD94" s="61">
        <f>ROUND(BD95,2)</f>
        <v>0</v>
      </c>
      <c r="BS94" s="62" t="s">
        <v>69</v>
      </c>
      <c r="BT94" s="62" t="s">
        <v>70</v>
      </c>
      <c r="BU94" s="63" t="s">
        <v>71</v>
      </c>
      <c r="BV94" s="62" t="s">
        <v>72</v>
      </c>
      <c r="BW94" s="62" t="s">
        <v>4</v>
      </c>
      <c r="BX94" s="62" t="s">
        <v>73</v>
      </c>
      <c r="CL94" s="62" t="s">
        <v>1</v>
      </c>
    </row>
    <row r="95" spans="1:91" s="7" customFormat="1" ht="16.5" customHeight="1">
      <c r="A95" s="64" t="s">
        <v>74</v>
      </c>
      <c r="B95" s="65"/>
      <c r="C95" s="66"/>
      <c r="D95" s="214" t="s">
        <v>75</v>
      </c>
      <c r="E95" s="214"/>
      <c r="F95" s="214"/>
      <c r="G95" s="214"/>
      <c r="H95" s="214"/>
      <c r="I95" s="67"/>
      <c r="J95" s="214" t="s">
        <v>76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'SO 01 - Oprava fasády a v...'!J30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68" t="s">
        <v>77</v>
      </c>
      <c r="AR95" s="65"/>
      <c r="AS95" s="69">
        <v>0</v>
      </c>
      <c r="AT95" s="70">
        <f>ROUND(SUM(AV95:AW95),2)</f>
        <v>0</v>
      </c>
      <c r="AU95" s="71">
        <f>'SO 01 - Oprava fasády a v...'!P130</f>
        <v>1153.859193</v>
      </c>
      <c r="AV95" s="70">
        <f>'SO 01 - Oprava fasády a v...'!J33</f>
        <v>0</v>
      </c>
      <c r="AW95" s="70">
        <f>'SO 01 - Oprava fasády a v...'!J34</f>
        <v>0</v>
      </c>
      <c r="AX95" s="70">
        <f>'SO 01 - Oprava fasády a v...'!J35</f>
        <v>0</v>
      </c>
      <c r="AY95" s="70">
        <f>'SO 01 - Oprava fasády a v...'!J36</f>
        <v>0</v>
      </c>
      <c r="AZ95" s="70">
        <f>'SO 01 - Oprava fasády a v...'!F33</f>
        <v>0</v>
      </c>
      <c r="BA95" s="70">
        <f>'SO 01 - Oprava fasády a v...'!F34</f>
        <v>0</v>
      </c>
      <c r="BB95" s="70">
        <f>'SO 01 - Oprava fasády a v...'!F35</f>
        <v>0</v>
      </c>
      <c r="BC95" s="70">
        <f>'SO 01 - Oprava fasády a v...'!F36</f>
        <v>0</v>
      </c>
      <c r="BD95" s="72">
        <f>'SO 01 - Oprava fasády a v...'!F37</f>
        <v>0</v>
      </c>
      <c r="BT95" s="73" t="s">
        <v>78</v>
      </c>
      <c r="BV95" s="73" t="s">
        <v>72</v>
      </c>
      <c r="BW95" s="73" t="s">
        <v>79</v>
      </c>
      <c r="BX95" s="73" t="s">
        <v>4</v>
      </c>
      <c r="CL95" s="73" t="s">
        <v>1</v>
      </c>
      <c r="CM95" s="73" t="s">
        <v>80</v>
      </c>
    </row>
    <row r="96" spans="1:57" s="2" customFormat="1" ht="30" customHeight="1">
      <c r="A96" s="20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1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s="2" customFormat="1" ht="6.95" customHeight="1">
      <c r="A97" s="20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21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</sheetData>
  <sheetProtection algorithmName="SHA-512" hashValue="QWkJaQX5hgje8GTiu2IXySwfRGtSZXYTUrvZXPpmQbn3otxbIXDyYC8xQTADQCAVcSRd/FR8d+E4n1GhXa20sQ==" saltValue="QrWNkS+QstJVQb8pw8zjig==" spinCount="100000" sheet="1" objects="1" scenarios="1"/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 01 - Oprava fasády a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4"/>
  <sheetViews>
    <sheetView showGridLines="0" tabSelected="1" workbookViewId="0" topLeftCell="A199">
      <selection activeCell="X131" sqref="X131"/>
    </sheetView>
  </sheetViews>
  <sheetFormatPr defaultColWidth="9.140625" defaultRowHeight="12"/>
  <cols>
    <col min="1" max="1" width="8.28125" style="74" customWidth="1"/>
    <col min="2" max="2" width="1.1484375" style="74" customWidth="1"/>
    <col min="3" max="3" width="4.140625" style="74" customWidth="1"/>
    <col min="4" max="4" width="4.28125" style="74" customWidth="1"/>
    <col min="5" max="5" width="17.140625" style="74" customWidth="1"/>
    <col min="6" max="6" width="50.8515625" style="74" customWidth="1"/>
    <col min="7" max="7" width="7.421875" style="74" customWidth="1"/>
    <col min="8" max="8" width="14.00390625" style="74" customWidth="1"/>
    <col min="9" max="9" width="15.8515625" style="74" customWidth="1"/>
    <col min="10" max="10" width="22.28125" style="74" customWidth="1"/>
    <col min="11" max="11" width="22.28125" style="74" hidden="1" customWidth="1"/>
    <col min="12" max="12" width="9.28125" style="74" customWidth="1"/>
    <col min="13" max="13" width="10.8515625" style="74" hidden="1" customWidth="1"/>
    <col min="14" max="14" width="9.28125" style="74" hidden="1" customWidth="1"/>
    <col min="15" max="20" width="14.140625" style="74" hidden="1" customWidth="1"/>
    <col min="21" max="21" width="16.28125" style="74" hidden="1" customWidth="1"/>
    <col min="22" max="22" width="12.28125" style="74" customWidth="1"/>
    <col min="23" max="23" width="16.28125" style="74" customWidth="1"/>
    <col min="24" max="24" width="12.28125" style="74" customWidth="1"/>
    <col min="25" max="25" width="15.00390625" style="74" customWidth="1"/>
    <col min="26" max="26" width="11.00390625" style="74" customWidth="1"/>
    <col min="27" max="27" width="15.00390625" style="74" customWidth="1"/>
    <col min="28" max="28" width="16.28125" style="74" customWidth="1"/>
    <col min="29" max="29" width="11.00390625" style="74" customWidth="1"/>
    <col min="30" max="30" width="15.00390625" style="74" customWidth="1"/>
    <col min="31" max="31" width="16.28125" style="74" customWidth="1"/>
    <col min="32" max="43" width="9.28125" style="74" customWidth="1"/>
    <col min="44" max="65" width="9.28125" style="74" hidden="1" customWidth="1"/>
    <col min="66" max="16384" width="9.28125" style="74" customWidth="1"/>
  </cols>
  <sheetData>
    <row r="1" ht="12"/>
    <row r="2" spans="12:46" ht="36.95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78" t="s">
        <v>79</v>
      </c>
    </row>
    <row r="3" spans="2:46" ht="6.95" customHeight="1">
      <c r="B3" s="79"/>
      <c r="C3" s="80"/>
      <c r="D3" s="80"/>
      <c r="E3" s="80"/>
      <c r="F3" s="80"/>
      <c r="G3" s="80"/>
      <c r="H3" s="80"/>
      <c r="I3" s="80"/>
      <c r="J3" s="80"/>
      <c r="K3" s="80"/>
      <c r="L3" s="81"/>
      <c r="AT3" s="78" t="s">
        <v>80</v>
      </c>
    </row>
    <row r="4" spans="2:46" ht="24.95" customHeight="1">
      <c r="B4" s="81"/>
      <c r="D4" s="82" t="s">
        <v>81</v>
      </c>
      <c r="L4" s="81"/>
      <c r="M4" s="83" t="s">
        <v>10</v>
      </c>
      <c r="AT4" s="78" t="s">
        <v>3</v>
      </c>
    </row>
    <row r="5" spans="2:12" ht="6.95" customHeight="1">
      <c r="B5" s="81"/>
      <c r="L5" s="81"/>
    </row>
    <row r="6" spans="2:12" ht="12" customHeight="1">
      <c r="B6" s="81"/>
      <c r="D6" s="84" t="s">
        <v>14</v>
      </c>
      <c r="L6" s="81"/>
    </row>
    <row r="7" spans="2:12" ht="16.5" customHeight="1">
      <c r="B7" s="81"/>
      <c r="E7" s="225" t="str">
        <f>'Rekapitulace stavby'!K6</f>
        <v>MŠ Táborská, Benešov - oprava fasády a výměna vstupních vrat</v>
      </c>
      <c r="F7" s="226"/>
      <c r="G7" s="226"/>
      <c r="H7" s="226"/>
      <c r="L7" s="81"/>
    </row>
    <row r="8" spans="1:31" s="88" customFormat="1" ht="12" customHeight="1">
      <c r="A8" s="85"/>
      <c r="B8" s="86"/>
      <c r="C8" s="85"/>
      <c r="D8" s="84" t="s">
        <v>82</v>
      </c>
      <c r="E8" s="85"/>
      <c r="F8" s="85"/>
      <c r="G8" s="85"/>
      <c r="H8" s="85"/>
      <c r="I8" s="85"/>
      <c r="J8" s="85"/>
      <c r="K8" s="85"/>
      <c r="L8" s="87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s="88" customFormat="1" ht="16.5" customHeight="1">
      <c r="A9" s="85"/>
      <c r="B9" s="86"/>
      <c r="C9" s="85"/>
      <c r="D9" s="85"/>
      <c r="E9" s="223" t="s">
        <v>83</v>
      </c>
      <c r="F9" s="224"/>
      <c r="G9" s="224"/>
      <c r="H9" s="224"/>
      <c r="I9" s="85"/>
      <c r="J9" s="85"/>
      <c r="K9" s="85"/>
      <c r="L9" s="87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1:31" s="88" customFormat="1" ht="12">
      <c r="A10" s="85"/>
      <c r="B10" s="86"/>
      <c r="C10" s="85"/>
      <c r="D10" s="85"/>
      <c r="E10" s="85"/>
      <c r="F10" s="85"/>
      <c r="G10" s="85"/>
      <c r="H10" s="85"/>
      <c r="I10" s="85"/>
      <c r="J10" s="85"/>
      <c r="K10" s="85"/>
      <c r="L10" s="87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s="88" customFormat="1" ht="12" customHeight="1">
      <c r="A11" s="85"/>
      <c r="B11" s="86"/>
      <c r="C11" s="85"/>
      <c r="D11" s="84" t="s">
        <v>16</v>
      </c>
      <c r="E11" s="85"/>
      <c r="F11" s="89" t="s">
        <v>1</v>
      </c>
      <c r="G11" s="85"/>
      <c r="H11" s="85"/>
      <c r="I11" s="84" t="s">
        <v>17</v>
      </c>
      <c r="J11" s="89" t="s">
        <v>1</v>
      </c>
      <c r="K11" s="85"/>
      <c r="L11" s="87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s="88" customFormat="1" ht="12" customHeight="1">
      <c r="A12" s="85"/>
      <c r="B12" s="86"/>
      <c r="C12" s="85"/>
      <c r="D12" s="84" t="s">
        <v>18</v>
      </c>
      <c r="E12" s="85"/>
      <c r="F12" s="89" t="s">
        <v>19</v>
      </c>
      <c r="G12" s="85"/>
      <c r="H12" s="85"/>
      <c r="I12" s="84" t="s">
        <v>20</v>
      </c>
      <c r="J12" s="90" t="str">
        <f>'Rekapitulace stavby'!AN8</f>
        <v>2. 5. 2022</v>
      </c>
      <c r="K12" s="85"/>
      <c r="L12" s="87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</row>
    <row r="13" spans="1:31" s="88" customFormat="1" ht="10.9" customHeight="1">
      <c r="A13" s="85"/>
      <c r="B13" s="86"/>
      <c r="C13" s="85"/>
      <c r="D13" s="85"/>
      <c r="E13" s="85"/>
      <c r="F13" s="85"/>
      <c r="G13" s="85"/>
      <c r="H13" s="85"/>
      <c r="I13" s="85"/>
      <c r="J13" s="85"/>
      <c r="K13" s="85"/>
      <c r="L13" s="87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s="88" customFormat="1" ht="12" customHeight="1">
      <c r="A14" s="85"/>
      <c r="B14" s="86"/>
      <c r="C14" s="85"/>
      <c r="D14" s="84" t="s">
        <v>22</v>
      </c>
      <c r="E14" s="85"/>
      <c r="F14" s="85"/>
      <c r="G14" s="85"/>
      <c r="H14" s="85"/>
      <c r="I14" s="84" t="s">
        <v>23</v>
      </c>
      <c r="J14" s="89" t="str">
        <f>IF('Rekapitulace stavby'!AN10="","",'Rekapitulace stavby'!AN10)</f>
        <v/>
      </c>
      <c r="K14" s="85"/>
      <c r="L14" s="87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s="88" customFormat="1" ht="18" customHeight="1">
      <c r="A15" s="85"/>
      <c r="B15" s="86"/>
      <c r="C15" s="85"/>
      <c r="D15" s="85"/>
      <c r="E15" s="89" t="str">
        <f>IF('Rekapitulace stavby'!E11="","",'Rekapitulace stavby'!E11)</f>
        <v xml:space="preserve"> </v>
      </c>
      <c r="F15" s="85"/>
      <c r="G15" s="85"/>
      <c r="H15" s="85"/>
      <c r="I15" s="84" t="s">
        <v>24</v>
      </c>
      <c r="J15" s="89" t="str">
        <f>IF('Rekapitulace stavby'!AN11="","",'Rekapitulace stavby'!AN11)</f>
        <v/>
      </c>
      <c r="K15" s="85"/>
      <c r="L15" s="87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31" s="88" customFormat="1" ht="6.95" customHeight="1">
      <c r="A16" s="85"/>
      <c r="B16" s="86"/>
      <c r="C16" s="85"/>
      <c r="D16" s="85"/>
      <c r="E16" s="85"/>
      <c r="F16" s="85"/>
      <c r="G16" s="85"/>
      <c r="H16" s="85"/>
      <c r="I16" s="85"/>
      <c r="J16" s="85"/>
      <c r="K16" s="85"/>
      <c r="L16" s="87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</row>
    <row r="17" spans="1:31" s="88" customFormat="1" ht="12" customHeight="1">
      <c r="A17" s="85"/>
      <c r="B17" s="86"/>
      <c r="C17" s="85"/>
      <c r="D17" s="84" t="s">
        <v>25</v>
      </c>
      <c r="E17" s="85"/>
      <c r="F17" s="85"/>
      <c r="G17" s="85"/>
      <c r="H17" s="85"/>
      <c r="I17" s="84" t="s">
        <v>23</v>
      </c>
      <c r="J17" s="89" t="str">
        <f>'Rekapitulace stavby'!AN13</f>
        <v/>
      </c>
      <c r="K17" s="85"/>
      <c r="L17" s="87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s="88" customFormat="1" ht="18" customHeight="1">
      <c r="A18" s="85"/>
      <c r="B18" s="86"/>
      <c r="C18" s="85"/>
      <c r="D18" s="85"/>
      <c r="E18" s="229" t="str">
        <f>'Rekapitulace stavby'!E14</f>
        <v xml:space="preserve"> </v>
      </c>
      <c r="F18" s="229"/>
      <c r="G18" s="229"/>
      <c r="H18" s="229"/>
      <c r="I18" s="84" t="s">
        <v>24</v>
      </c>
      <c r="J18" s="89" t="str">
        <f>'Rekapitulace stavby'!AN14</f>
        <v/>
      </c>
      <c r="K18" s="85"/>
      <c r="L18" s="87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s="88" customFormat="1" ht="6.95" customHeight="1">
      <c r="A19" s="85"/>
      <c r="B19" s="86"/>
      <c r="C19" s="85"/>
      <c r="D19" s="85"/>
      <c r="E19" s="85"/>
      <c r="F19" s="85"/>
      <c r="G19" s="85"/>
      <c r="H19" s="85"/>
      <c r="I19" s="85"/>
      <c r="J19" s="85"/>
      <c r="K19" s="85"/>
      <c r="L19" s="87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s="88" customFormat="1" ht="12" customHeight="1">
      <c r="A20" s="85"/>
      <c r="B20" s="86"/>
      <c r="C20" s="85"/>
      <c r="D20" s="84" t="s">
        <v>26</v>
      </c>
      <c r="E20" s="85"/>
      <c r="F20" s="85"/>
      <c r="G20" s="85"/>
      <c r="H20" s="85"/>
      <c r="I20" s="84" t="s">
        <v>23</v>
      </c>
      <c r="J20" s="89" t="str">
        <f>IF('Rekapitulace stavby'!AN16="","",'Rekapitulace stavby'!AN16)</f>
        <v/>
      </c>
      <c r="K20" s="85"/>
      <c r="L20" s="87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s="88" customFormat="1" ht="18" customHeight="1">
      <c r="A21" s="85"/>
      <c r="B21" s="86"/>
      <c r="C21" s="85"/>
      <c r="D21" s="85"/>
      <c r="E21" s="89" t="str">
        <f>IF('Rekapitulace stavby'!E17="","",'Rekapitulace stavby'!E17)</f>
        <v xml:space="preserve"> </v>
      </c>
      <c r="F21" s="85"/>
      <c r="G21" s="85"/>
      <c r="H21" s="85"/>
      <c r="I21" s="84" t="s">
        <v>24</v>
      </c>
      <c r="J21" s="89" t="str">
        <f>IF('Rekapitulace stavby'!AN17="","",'Rekapitulace stavby'!AN17)</f>
        <v/>
      </c>
      <c r="K21" s="85"/>
      <c r="L21" s="87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s="88" customFormat="1" ht="6.95" customHeight="1">
      <c r="A22" s="85"/>
      <c r="B22" s="86"/>
      <c r="C22" s="85"/>
      <c r="D22" s="85"/>
      <c r="E22" s="85"/>
      <c r="F22" s="85"/>
      <c r="G22" s="85"/>
      <c r="H22" s="85"/>
      <c r="I22" s="85"/>
      <c r="J22" s="85"/>
      <c r="K22" s="85"/>
      <c r="L22" s="87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s="88" customFormat="1" ht="12" customHeight="1">
      <c r="A23" s="85"/>
      <c r="B23" s="86"/>
      <c r="C23" s="85"/>
      <c r="D23" s="84" t="s">
        <v>28</v>
      </c>
      <c r="E23" s="85"/>
      <c r="F23" s="85"/>
      <c r="G23" s="85"/>
      <c r="H23" s="85"/>
      <c r="I23" s="84" t="s">
        <v>23</v>
      </c>
      <c r="J23" s="89" t="str">
        <f>IF('Rekapitulace stavby'!AN19="","",'Rekapitulace stavby'!AN19)</f>
        <v/>
      </c>
      <c r="K23" s="85"/>
      <c r="L23" s="87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s="88" customFormat="1" ht="18" customHeight="1">
      <c r="A24" s="85"/>
      <c r="B24" s="86"/>
      <c r="C24" s="85"/>
      <c r="D24" s="85"/>
      <c r="E24" s="89" t="str">
        <f>IF('Rekapitulace stavby'!E20="","",'Rekapitulace stavby'!E20)</f>
        <v xml:space="preserve"> </v>
      </c>
      <c r="F24" s="85"/>
      <c r="G24" s="85"/>
      <c r="H24" s="85"/>
      <c r="I24" s="84" t="s">
        <v>24</v>
      </c>
      <c r="J24" s="89" t="str">
        <f>IF('Rekapitulace stavby'!AN20="","",'Rekapitulace stavby'!AN20)</f>
        <v/>
      </c>
      <c r="K24" s="85"/>
      <c r="L24" s="87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s="88" customFormat="1" ht="6.95" customHeight="1">
      <c r="A25" s="85"/>
      <c r="B25" s="86"/>
      <c r="C25" s="85"/>
      <c r="D25" s="85"/>
      <c r="E25" s="85"/>
      <c r="F25" s="85"/>
      <c r="G25" s="85"/>
      <c r="H25" s="85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s="88" customFormat="1" ht="12" customHeight="1">
      <c r="A26" s="85"/>
      <c r="B26" s="86"/>
      <c r="C26" s="85"/>
      <c r="D26" s="84" t="s">
        <v>29</v>
      </c>
      <c r="E26" s="85"/>
      <c r="F26" s="85"/>
      <c r="G26" s="85"/>
      <c r="H26" s="85"/>
      <c r="I26" s="85"/>
      <c r="J26" s="85"/>
      <c r="K26" s="85"/>
      <c r="L26" s="87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s="94" customFormat="1" ht="16.5" customHeight="1">
      <c r="A27" s="91"/>
      <c r="B27" s="92"/>
      <c r="C27" s="91"/>
      <c r="D27" s="91"/>
      <c r="E27" s="230" t="s">
        <v>1</v>
      </c>
      <c r="F27" s="230"/>
      <c r="G27" s="230"/>
      <c r="H27" s="23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88" customFormat="1" ht="6.95" customHeight="1">
      <c r="A28" s="85"/>
      <c r="B28" s="86"/>
      <c r="C28" s="85"/>
      <c r="D28" s="85"/>
      <c r="E28" s="85"/>
      <c r="F28" s="85"/>
      <c r="G28" s="85"/>
      <c r="H28" s="85"/>
      <c r="I28" s="85"/>
      <c r="J28" s="85"/>
      <c r="K28" s="85"/>
      <c r="L28" s="87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</row>
    <row r="29" spans="1:31" s="88" customFormat="1" ht="6.95" customHeight="1">
      <c r="A29" s="85"/>
      <c r="B29" s="86"/>
      <c r="C29" s="85"/>
      <c r="D29" s="95"/>
      <c r="E29" s="95"/>
      <c r="F29" s="95"/>
      <c r="G29" s="95"/>
      <c r="H29" s="95"/>
      <c r="I29" s="95"/>
      <c r="J29" s="95"/>
      <c r="K29" s="95"/>
      <c r="L29" s="87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s="88" customFormat="1" ht="25.35" customHeight="1">
      <c r="A30" s="85"/>
      <c r="B30" s="86"/>
      <c r="C30" s="85"/>
      <c r="D30" s="96" t="s">
        <v>30</v>
      </c>
      <c r="E30" s="85"/>
      <c r="F30" s="85"/>
      <c r="G30" s="85"/>
      <c r="H30" s="85"/>
      <c r="I30" s="85"/>
      <c r="J30" s="97">
        <f>ROUND(J130,2)</f>
        <v>0</v>
      </c>
      <c r="K30" s="85"/>
      <c r="L30" s="87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s="88" customFormat="1" ht="6.95" customHeight="1">
      <c r="A31" s="85"/>
      <c r="B31" s="86"/>
      <c r="C31" s="85"/>
      <c r="D31" s="95"/>
      <c r="E31" s="95"/>
      <c r="F31" s="95"/>
      <c r="G31" s="95"/>
      <c r="H31" s="95"/>
      <c r="I31" s="95"/>
      <c r="J31" s="95"/>
      <c r="K31" s="95"/>
      <c r="L31" s="87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  <row r="32" spans="1:31" s="88" customFormat="1" ht="14.45" customHeight="1">
      <c r="A32" s="85"/>
      <c r="B32" s="86"/>
      <c r="C32" s="85"/>
      <c r="D32" s="85"/>
      <c r="E32" s="85"/>
      <c r="F32" s="98" t="s">
        <v>32</v>
      </c>
      <c r="G32" s="85"/>
      <c r="H32" s="85"/>
      <c r="I32" s="98" t="s">
        <v>31</v>
      </c>
      <c r="J32" s="98" t="s">
        <v>33</v>
      </c>
      <c r="K32" s="85"/>
      <c r="L32" s="87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spans="1:31" s="88" customFormat="1" ht="14.45" customHeight="1">
      <c r="A33" s="85"/>
      <c r="B33" s="86"/>
      <c r="C33" s="85"/>
      <c r="D33" s="99" t="s">
        <v>34</v>
      </c>
      <c r="E33" s="84" t="s">
        <v>35</v>
      </c>
      <c r="F33" s="100">
        <f>ROUND((SUM(BE130:BE223)),2)</f>
        <v>0</v>
      </c>
      <c r="G33" s="85"/>
      <c r="H33" s="85"/>
      <c r="I33" s="101">
        <v>0.21</v>
      </c>
      <c r="J33" s="100">
        <f>ROUND(((SUM(BE130:BE223))*I33),2)</f>
        <v>0</v>
      </c>
      <c r="K33" s="85"/>
      <c r="L33" s="87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</row>
    <row r="34" spans="1:31" s="88" customFormat="1" ht="14.45" customHeight="1">
      <c r="A34" s="85"/>
      <c r="B34" s="86"/>
      <c r="C34" s="85"/>
      <c r="D34" s="85"/>
      <c r="E34" s="84" t="s">
        <v>36</v>
      </c>
      <c r="F34" s="100">
        <f>ROUND((SUM(BF130:BF223)),2)</f>
        <v>0</v>
      </c>
      <c r="G34" s="85"/>
      <c r="H34" s="85"/>
      <c r="I34" s="101">
        <v>0.15</v>
      </c>
      <c r="J34" s="100">
        <f>ROUND(((SUM(BF130:BF223))*I34),2)</f>
        <v>0</v>
      </c>
      <c r="K34" s="85"/>
      <c r="L34" s="87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</row>
    <row r="35" spans="1:31" s="88" customFormat="1" ht="14.45" customHeight="1" hidden="1">
      <c r="A35" s="85"/>
      <c r="B35" s="86"/>
      <c r="C35" s="85"/>
      <c r="D35" s="85"/>
      <c r="E35" s="84" t="s">
        <v>37</v>
      </c>
      <c r="F35" s="100">
        <f>ROUND((SUM(BG130:BG223)),2)</f>
        <v>0</v>
      </c>
      <c r="G35" s="85"/>
      <c r="H35" s="85"/>
      <c r="I35" s="101">
        <v>0.21</v>
      </c>
      <c r="J35" s="100">
        <f>0</f>
        <v>0</v>
      </c>
      <c r="K35" s="85"/>
      <c r="L35" s="87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</row>
    <row r="36" spans="1:31" s="88" customFormat="1" ht="14.45" customHeight="1" hidden="1">
      <c r="A36" s="85"/>
      <c r="B36" s="86"/>
      <c r="C36" s="85"/>
      <c r="D36" s="85"/>
      <c r="E36" s="84" t="s">
        <v>38</v>
      </c>
      <c r="F36" s="100">
        <f>ROUND((SUM(BH130:BH223)),2)</f>
        <v>0</v>
      </c>
      <c r="G36" s="85"/>
      <c r="H36" s="85"/>
      <c r="I36" s="101">
        <v>0.15</v>
      </c>
      <c r="J36" s="100">
        <f>0</f>
        <v>0</v>
      </c>
      <c r="K36" s="85"/>
      <c r="L36" s="87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s="88" customFormat="1" ht="14.45" customHeight="1" hidden="1">
      <c r="A37" s="85"/>
      <c r="B37" s="86"/>
      <c r="C37" s="85"/>
      <c r="D37" s="85"/>
      <c r="E37" s="84" t="s">
        <v>39</v>
      </c>
      <c r="F37" s="100">
        <f>ROUND((SUM(BI130:BI223)),2)</f>
        <v>0</v>
      </c>
      <c r="G37" s="85"/>
      <c r="H37" s="85"/>
      <c r="I37" s="101">
        <v>0</v>
      </c>
      <c r="J37" s="100">
        <f>0</f>
        <v>0</v>
      </c>
      <c r="K37" s="85"/>
      <c r="L37" s="87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s="88" customFormat="1" ht="6.95" customHeight="1">
      <c r="A38" s="85"/>
      <c r="B38" s="86"/>
      <c r="C38" s="85"/>
      <c r="D38" s="85"/>
      <c r="E38" s="85"/>
      <c r="F38" s="85"/>
      <c r="G38" s="85"/>
      <c r="H38" s="85"/>
      <c r="I38" s="85"/>
      <c r="J38" s="85"/>
      <c r="K38" s="85"/>
      <c r="L38" s="87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</row>
    <row r="39" spans="1:31" s="88" customFormat="1" ht="25.35" customHeight="1">
      <c r="A39" s="85"/>
      <c r="B39" s="86"/>
      <c r="C39" s="102"/>
      <c r="D39" s="103" t="s">
        <v>40</v>
      </c>
      <c r="E39" s="104"/>
      <c r="F39" s="104"/>
      <c r="G39" s="105" t="s">
        <v>41</v>
      </c>
      <c r="H39" s="106" t="s">
        <v>42</v>
      </c>
      <c r="I39" s="104"/>
      <c r="J39" s="107">
        <f>SUM(J30:J37)</f>
        <v>0</v>
      </c>
      <c r="K39" s="108"/>
      <c r="L39" s="87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</row>
    <row r="40" spans="1:31" s="88" customFormat="1" ht="14.45" customHeight="1">
      <c r="A40" s="85"/>
      <c r="B40" s="86"/>
      <c r="C40" s="85"/>
      <c r="D40" s="85"/>
      <c r="E40" s="85"/>
      <c r="F40" s="85"/>
      <c r="G40" s="85"/>
      <c r="H40" s="85"/>
      <c r="I40" s="85"/>
      <c r="J40" s="85"/>
      <c r="K40" s="85"/>
      <c r="L40" s="87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2:12" ht="14.45" customHeight="1">
      <c r="B41" s="81"/>
      <c r="L41" s="81"/>
    </row>
    <row r="42" spans="2:12" ht="14.45" customHeight="1">
      <c r="B42" s="81"/>
      <c r="L42" s="81"/>
    </row>
    <row r="43" spans="2:12" ht="14.45" customHeight="1">
      <c r="B43" s="81"/>
      <c r="L43" s="81"/>
    </row>
    <row r="44" spans="2:12" ht="14.45" customHeight="1">
      <c r="B44" s="81"/>
      <c r="L44" s="81"/>
    </row>
    <row r="45" spans="2:12" ht="14.45" customHeight="1">
      <c r="B45" s="81"/>
      <c r="L45" s="81"/>
    </row>
    <row r="46" spans="2:12" ht="14.45" customHeight="1">
      <c r="B46" s="81"/>
      <c r="L46" s="81"/>
    </row>
    <row r="47" spans="2:12" ht="14.45" customHeight="1">
      <c r="B47" s="81"/>
      <c r="L47" s="81"/>
    </row>
    <row r="48" spans="2:12" ht="14.45" customHeight="1">
      <c r="B48" s="81"/>
      <c r="L48" s="81"/>
    </row>
    <row r="49" spans="2:12" ht="14.45" customHeight="1">
      <c r="B49" s="81"/>
      <c r="L49" s="81"/>
    </row>
    <row r="50" spans="2:12" s="88" customFormat="1" ht="14.45" customHeight="1">
      <c r="B50" s="87"/>
      <c r="D50" s="109" t="s">
        <v>43</v>
      </c>
      <c r="E50" s="110"/>
      <c r="F50" s="110"/>
      <c r="G50" s="109" t="s">
        <v>44</v>
      </c>
      <c r="H50" s="110"/>
      <c r="I50" s="110"/>
      <c r="J50" s="110"/>
      <c r="K50" s="110"/>
      <c r="L50" s="87"/>
    </row>
    <row r="51" spans="2:12" ht="12">
      <c r="B51" s="81"/>
      <c r="L51" s="81"/>
    </row>
    <row r="52" spans="2:12" ht="12">
      <c r="B52" s="81"/>
      <c r="L52" s="81"/>
    </row>
    <row r="53" spans="2:12" ht="12">
      <c r="B53" s="81"/>
      <c r="L53" s="81"/>
    </row>
    <row r="54" spans="2:12" ht="12">
      <c r="B54" s="81"/>
      <c r="L54" s="81"/>
    </row>
    <row r="55" spans="2:12" ht="12">
      <c r="B55" s="81"/>
      <c r="L55" s="81"/>
    </row>
    <row r="56" spans="2:12" ht="12">
      <c r="B56" s="81"/>
      <c r="L56" s="81"/>
    </row>
    <row r="57" spans="2:12" ht="12">
      <c r="B57" s="81"/>
      <c r="L57" s="81"/>
    </row>
    <row r="58" spans="2:12" ht="12">
      <c r="B58" s="81"/>
      <c r="L58" s="81"/>
    </row>
    <row r="59" spans="2:12" ht="12">
      <c r="B59" s="81"/>
      <c r="L59" s="81"/>
    </row>
    <row r="60" spans="2:12" ht="12">
      <c r="B60" s="81"/>
      <c r="L60" s="81"/>
    </row>
    <row r="61" spans="1:31" s="88" customFormat="1" ht="12.75">
      <c r="A61" s="85"/>
      <c r="B61" s="86"/>
      <c r="C61" s="85"/>
      <c r="D61" s="111" t="s">
        <v>45</v>
      </c>
      <c r="E61" s="112"/>
      <c r="F61" s="113" t="s">
        <v>46</v>
      </c>
      <c r="G61" s="111" t="s">
        <v>45</v>
      </c>
      <c r="H61" s="112"/>
      <c r="I61" s="112"/>
      <c r="J61" s="114" t="s">
        <v>46</v>
      </c>
      <c r="K61" s="112"/>
      <c r="L61" s="87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</row>
    <row r="62" spans="2:12" ht="12">
      <c r="B62" s="81"/>
      <c r="L62" s="81"/>
    </row>
    <row r="63" spans="2:12" ht="12">
      <c r="B63" s="81"/>
      <c r="L63" s="81"/>
    </row>
    <row r="64" spans="2:12" ht="12">
      <c r="B64" s="81"/>
      <c r="L64" s="81"/>
    </row>
    <row r="65" spans="1:31" s="88" customFormat="1" ht="12.75">
      <c r="A65" s="85"/>
      <c r="B65" s="86"/>
      <c r="C65" s="85"/>
      <c r="D65" s="109" t="s">
        <v>47</v>
      </c>
      <c r="E65" s="115"/>
      <c r="F65" s="115"/>
      <c r="G65" s="109" t="s">
        <v>48</v>
      </c>
      <c r="H65" s="115"/>
      <c r="I65" s="115"/>
      <c r="J65" s="115"/>
      <c r="K65" s="115"/>
      <c r="L65" s="87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</row>
    <row r="66" spans="2:12" ht="12">
      <c r="B66" s="81"/>
      <c r="L66" s="81"/>
    </row>
    <row r="67" spans="2:12" ht="12">
      <c r="B67" s="81"/>
      <c r="L67" s="81"/>
    </row>
    <row r="68" spans="2:12" ht="12">
      <c r="B68" s="81"/>
      <c r="L68" s="81"/>
    </row>
    <row r="69" spans="2:12" ht="12">
      <c r="B69" s="81"/>
      <c r="L69" s="81"/>
    </row>
    <row r="70" spans="2:12" ht="12">
      <c r="B70" s="81"/>
      <c r="L70" s="81"/>
    </row>
    <row r="71" spans="2:12" ht="12">
      <c r="B71" s="81"/>
      <c r="L71" s="81"/>
    </row>
    <row r="72" spans="2:12" ht="12">
      <c r="B72" s="81"/>
      <c r="L72" s="81"/>
    </row>
    <row r="73" spans="2:12" ht="12">
      <c r="B73" s="81"/>
      <c r="L73" s="81"/>
    </row>
    <row r="74" spans="2:12" ht="12">
      <c r="B74" s="81"/>
      <c r="L74" s="81"/>
    </row>
    <row r="75" spans="2:12" ht="12">
      <c r="B75" s="81"/>
      <c r="L75" s="81"/>
    </row>
    <row r="76" spans="1:31" s="88" customFormat="1" ht="12.75">
      <c r="A76" s="85"/>
      <c r="B76" s="86"/>
      <c r="C76" s="85"/>
      <c r="D76" s="111" t="s">
        <v>45</v>
      </c>
      <c r="E76" s="112"/>
      <c r="F76" s="113" t="s">
        <v>46</v>
      </c>
      <c r="G76" s="111" t="s">
        <v>45</v>
      </c>
      <c r="H76" s="112"/>
      <c r="I76" s="112"/>
      <c r="J76" s="114" t="s">
        <v>46</v>
      </c>
      <c r="K76" s="112"/>
      <c r="L76" s="87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</row>
    <row r="77" spans="1:31" s="88" customFormat="1" ht="14.45" customHeight="1">
      <c r="A77" s="85"/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87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</row>
    <row r="81" spans="1:31" s="88" customFormat="1" ht="6.95" customHeight="1">
      <c r="A81" s="85"/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87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</row>
    <row r="82" spans="1:31" s="88" customFormat="1" ht="24.95" customHeight="1">
      <c r="A82" s="85"/>
      <c r="B82" s="86"/>
      <c r="C82" s="82" t="s">
        <v>84</v>
      </c>
      <c r="D82" s="85"/>
      <c r="E82" s="85"/>
      <c r="F82" s="85"/>
      <c r="G82" s="85"/>
      <c r="H82" s="85"/>
      <c r="I82" s="85"/>
      <c r="J82" s="85"/>
      <c r="K82" s="85"/>
      <c r="L82" s="87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</row>
    <row r="83" spans="1:31" s="88" customFormat="1" ht="6.95" customHeight="1">
      <c r="A83" s="85"/>
      <c r="B83" s="86"/>
      <c r="C83" s="85"/>
      <c r="D83" s="85"/>
      <c r="E83" s="85"/>
      <c r="F83" s="85"/>
      <c r="G83" s="85"/>
      <c r="H83" s="85"/>
      <c r="I83" s="85"/>
      <c r="J83" s="85"/>
      <c r="K83" s="85"/>
      <c r="L83" s="87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</row>
    <row r="84" spans="1:31" s="88" customFormat="1" ht="12" customHeight="1">
      <c r="A84" s="85"/>
      <c r="B84" s="86"/>
      <c r="C84" s="84" t="s">
        <v>14</v>
      </c>
      <c r="D84" s="85"/>
      <c r="E84" s="85"/>
      <c r="F84" s="85"/>
      <c r="G84" s="85"/>
      <c r="H84" s="85"/>
      <c r="I84" s="85"/>
      <c r="J84" s="85"/>
      <c r="K84" s="85"/>
      <c r="L84" s="87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</row>
    <row r="85" spans="1:31" s="88" customFormat="1" ht="16.5" customHeight="1">
      <c r="A85" s="85"/>
      <c r="B85" s="86"/>
      <c r="C85" s="85"/>
      <c r="D85" s="85"/>
      <c r="E85" s="225" t="str">
        <f>E7</f>
        <v>MŠ Táborská, Benešov - oprava fasády a výměna vstupních vrat</v>
      </c>
      <c r="F85" s="226"/>
      <c r="G85" s="226"/>
      <c r="H85" s="226"/>
      <c r="I85" s="85"/>
      <c r="J85" s="85"/>
      <c r="K85" s="85"/>
      <c r="L85" s="87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</row>
    <row r="86" spans="1:31" s="88" customFormat="1" ht="12" customHeight="1">
      <c r="A86" s="85"/>
      <c r="B86" s="86"/>
      <c r="C86" s="84" t="s">
        <v>82</v>
      </c>
      <c r="D86" s="85"/>
      <c r="E86" s="85"/>
      <c r="F86" s="85"/>
      <c r="G86" s="85"/>
      <c r="H86" s="85"/>
      <c r="I86" s="85"/>
      <c r="J86" s="85"/>
      <c r="K86" s="85"/>
      <c r="L86" s="87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</row>
    <row r="87" spans="1:31" s="88" customFormat="1" ht="16.5" customHeight="1">
      <c r="A87" s="85"/>
      <c r="B87" s="86"/>
      <c r="C87" s="85"/>
      <c r="D87" s="85"/>
      <c r="E87" s="223" t="str">
        <f>E9</f>
        <v>SO 01 - Oprava fasády a výměna vstupních vrat</v>
      </c>
      <c r="F87" s="224"/>
      <c r="G87" s="224"/>
      <c r="H87" s="224"/>
      <c r="I87" s="85"/>
      <c r="J87" s="85"/>
      <c r="K87" s="85"/>
      <c r="L87" s="87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</row>
    <row r="88" spans="1:31" s="88" customFormat="1" ht="6.95" customHeight="1">
      <c r="A88" s="85"/>
      <c r="B88" s="86"/>
      <c r="C88" s="85"/>
      <c r="D88" s="85"/>
      <c r="E88" s="85"/>
      <c r="F88" s="85"/>
      <c r="G88" s="85"/>
      <c r="H88" s="85"/>
      <c r="I88" s="85"/>
      <c r="J88" s="85"/>
      <c r="K88" s="85"/>
      <c r="L88" s="87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</row>
    <row r="89" spans="1:31" s="88" customFormat="1" ht="12" customHeight="1">
      <c r="A89" s="85"/>
      <c r="B89" s="86"/>
      <c r="C89" s="84" t="s">
        <v>18</v>
      </c>
      <c r="D89" s="85"/>
      <c r="E89" s="85"/>
      <c r="F89" s="89" t="str">
        <f>F12</f>
        <v xml:space="preserve"> </v>
      </c>
      <c r="G89" s="85"/>
      <c r="H89" s="85"/>
      <c r="I89" s="84" t="s">
        <v>20</v>
      </c>
      <c r="J89" s="90" t="str">
        <f>IF(J12="","",J12)</f>
        <v>2. 5. 2022</v>
      </c>
      <c r="K89" s="85"/>
      <c r="L89" s="87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</row>
    <row r="90" spans="1:31" s="88" customFormat="1" ht="6.95" customHeight="1">
      <c r="A90" s="85"/>
      <c r="B90" s="86"/>
      <c r="C90" s="85"/>
      <c r="D90" s="85"/>
      <c r="E90" s="85"/>
      <c r="F90" s="85"/>
      <c r="G90" s="85"/>
      <c r="H90" s="85"/>
      <c r="I90" s="85"/>
      <c r="J90" s="85"/>
      <c r="K90" s="85"/>
      <c r="L90" s="87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</row>
    <row r="91" spans="1:31" s="88" customFormat="1" ht="15.2" customHeight="1">
      <c r="A91" s="85"/>
      <c r="B91" s="86"/>
      <c r="C91" s="84" t="s">
        <v>22</v>
      </c>
      <c r="D91" s="85"/>
      <c r="E91" s="85"/>
      <c r="F91" s="89" t="str">
        <f>E15</f>
        <v xml:space="preserve"> </v>
      </c>
      <c r="G91" s="85"/>
      <c r="H91" s="85"/>
      <c r="I91" s="84" t="s">
        <v>26</v>
      </c>
      <c r="J91" s="120" t="str">
        <f>E21</f>
        <v xml:space="preserve"> </v>
      </c>
      <c r="K91" s="85"/>
      <c r="L91" s="87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</row>
    <row r="92" spans="1:31" s="88" customFormat="1" ht="15.2" customHeight="1">
      <c r="A92" s="85"/>
      <c r="B92" s="86"/>
      <c r="C92" s="84" t="s">
        <v>25</v>
      </c>
      <c r="D92" s="85"/>
      <c r="E92" s="85"/>
      <c r="F92" s="89" t="str">
        <f>IF(E18="","",E18)</f>
        <v xml:space="preserve"> </v>
      </c>
      <c r="G92" s="85"/>
      <c r="H92" s="85"/>
      <c r="I92" s="84" t="s">
        <v>28</v>
      </c>
      <c r="J92" s="120" t="str">
        <f>E24</f>
        <v xml:space="preserve"> </v>
      </c>
      <c r="K92" s="85"/>
      <c r="L92" s="87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</row>
    <row r="93" spans="1:31" s="88" customFormat="1" ht="10.35" customHeight="1">
      <c r="A93" s="85"/>
      <c r="B93" s="86"/>
      <c r="C93" s="85"/>
      <c r="D93" s="85"/>
      <c r="E93" s="85"/>
      <c r="F93" s="85"/>
      <c r="G93" s="85"/>
      <c r="H93" s="85"/>
      <c r="I93" s="85"/>
      <c r="J93" s="85"/>
      <c r="K93" s="85"/>
      <c r="L93" s="87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</row>
    <row r="94" spans="1:31" s="88" customFormat="1" ht="29.25" customHeight="1">
      <c r="A94" s="85"/>
      <c r="B94" s="86"/>
      <c r="C94" s="121" t="s">
        <v>85</v>
      </c>
      <c r="D94" s="102"/>
      <c r="E94" s="102"/>
      <c r="F94" s="102"/>
      <c r="G94" s="102"/>
      <c r="H94" s="102"/>
      <c r="I94" s="102"/>
      <c r="J94" s="122" t="s">
        <v>86</v>
      </c>
      <c r="K94" s="102"/>
      <c r="L94" s="87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</row>
    <row r="95" spans="1:31" s="88" customFormat="1" ht="10.35" customHeight="1">
      <c r="A95" s="85"/>
      <c r="B95" s="86"/>
      <c r="C95" s="85"/>
      <c r="D95" s="85"/>
      <c r="E95" s="85"/>
      <c r="F95" s="85"/>
      <c r="G95" s="85"/>
      <c r="H95" s="85"/>
      <c r="I95" s="85"/>
      <c r="J95" s="85"/>
      <c r="K95" s="85"/>
      <c r="L95" s="87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</row>
    <row r="96" spans="1:47" s="88" customFormat="1" ht="22.9" customHeight="1">
      <c r="A96" s="85"/>
      <c r="B96" s="86"/>
      <c r="C96" s="123" t="s">
        <v>87</v>
      </c>
      <c r="D96" s="85"/>
      <c r="E96" s="85"/>
      <c r="F96" s="85"/>
      <c r="G96" s="85"/>
      <c r="H96" s="85"/>
      <c r="I96" s="85"/>
      <c r="J96" s="97">
        <f>J130</f>
        <v>0</v>
      </c>
      <c r="K96" s="85"/>
      <c r="L96" s="87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U96" s="78" t="s">
        <v>88</v>
      </c>
    </row>
    <row r="97" spans="2:12" s="124" customFormat="1" ht="24.95" customHeight="1">
      <c r="B97" s="125"/>
      <c r="D97" s="126" t="s">
        <v>89</v>
      </c>
      <c r="E97" s="127"/>
      <c r="F97" s="127"/>
      <c r="G97" s="127"/>
      <c r="H97" s="127"/>
      <c r="I97" s="127"/>
      <c r="J97" s="128">
        <f>J131</f>
        <v>0</v>
      </c>
      <c r="L97" s="125"/>
    </row>
    <row r="98" spans="2:12" s="129" customFormat="1" ht="19.9" customHeight="1">
      <c r="B98" s="130"/>
      <c r="D98" s="131" t="s">
        <v>90</v>
      </c>
      <c r="E98" s="132"/>
      <c r="F98" s="132"/>
      <c r="G98" s="132"/>
      <c r="H98" s="132"/>
      <c r="I98" s="132"/>
      <c r="J98" s="133">
        <f>J132</f>
        <v>0</v>
      </c>
      <c r="L98" s="130"/>
    </row>
    <row r="99" spans="2:12" s="129" customFormat="1" ht="19.9" customHeight="1">
      <c r="B99" s="130"/>
      <c r="D99" s="131" t="s">
        <v>91</v>
      </c>
      <c r="E99" s="132"/>
      <c r="F99" s="132"/>
      <c r="G99" s="132"/>
      <c r="H99" s="132"/>
      <c r="I99" s="132"/>
      <c r="J99" s="133">
        <f>J141</f>
        <v>0</v>
      </c>
      <c r="L99" s="130"/>
    </row>
    <row r="100" spans="2:12" s="129" customFormat="1" ht="19.9" customHeight="1">
      <c r="B100" s="130"/>
      <c r="D100" s="131" t="s">
        <v>92</v>
      </c>
      <c r="E100" s="132"/>
      <c r="F100" s="132"/>
      <c r="G100" s="132"/>
      <c r="H100" s="132"/>
      <c r="I100" s="132"/>
      <c r="J100" s="133">
        <f>J143</f>
        <v>0</v>
      </c>
      <c r="L100" s="130"/>
    </row>
    <row r="101" spans="2:12" s="129" customFormat="1" ht="19.9" customHeight="1">
      <c r="B101" s="130"/>
      <c r="D101" s="131" t="s">
        <v>93</v>
      </c>
      <c r="E101" s="132"/>
      <c r="F101" s="132"/>
      <c r="G101" s="132"/>
      <c r="H101" s="132"/>
      <c r="I101" s="132"/>
      <c r="J101" s="133">
        <f>J148</f>
        <v>0</v>
      </c>
      <c r="L101" s="130"/>
    </row>
    <row r="102" spans="2:12" s="129" customFormat="1" ht="19.9" customHeight="1">
      <c r="B102" s="130"/>
      <c r="D102" s="131" t="s">
        <v>94</v>
      </c>
      <c r="E102" s="132"/>
      <c r="F102" s="132"/>
      <c r="G102" s="132"/>
      <c r="H102" s="132"/>
      <c r="I102" s="132"/>
      <c r="J102" s="133">
        <f>J156</f>
        <v>0</v>
      </c>
      <c r="L102" s="130"/>
    </row>
    <row r="103" spans="2:12" s="129" customFormat="1" ht="19.9" customHeight="1">
      <c r="B103" s="130"/>
      <c r="D103" s="131" t="s">
        <v>95</v>
      </c>
      <c r="E103" s="132"/>
      <c r="F103" s="132"/>
      <c r="G103" s="132"/>
      <c r="H103" s="132"/>
      <c r="I103" s="132"/>
      <c r="J103" s="133">
        <f>J171</f>
        <v>0</v>
      </c>
      <c r="L103" s="130"/>
    </row>
    <row r="104" spans="2:12" s="129" customFormat="1" ht="19.9" customHeight="1">
      <c r="B104" s="130"/>
      <c r="D104" s="131" t="s">
        <v>96</v>
      </c>
      <c r="E104" s="132"/>
      <c r="F104" s="132"/>
      <c r="G104" s="132"/>
      <c r="H104" s="132"/>
      <c r="I104" s="132"/>
      <c r="J104" s="133">
        <f>J199</f>
        <v>0</v>
      </c>
      <c r="L104" s="130"/>
    </row>
    <row r="105" spans="2:12" s="124" customFormat="1" ht="24.95" customHeight="1">
      <c r="B105" s="125"/>
      <c r="D105" s="126" t="s">
        <v>97</v>
      </c>
      <c r="E105" s="127"/>
      <c r="F105" s="127"/>
      <c r="G105" s="127"/>
      <c r="H105" s="127"/>
      <c r="I105" s="127"/>
      <c r="J105" s="128">
        <f>J201</f>
        <v>0</v>
      </c>
      <c r="L105" s="125"/>
    </row>
    <row r="106" spans="2:12" s="129" customFormat="1" ht="19.9" customHeight="1">
      <c r="B106" s="130"/>
      <c r="D106" s="131" t="s">
        <v>98</v>
      </c>
      <c r="E106" s="132"/>
      <c r="F106" s="132"/>
      <c r="G106" s="132"/>
      <c r="H106" s="132"/>
      <c r="I106" s="132"/>
      <c r="J106" s="133">
        <f>J202</f>
        <v>0</v>
      </c>
      <c r="L106" s="130"/>
    </row>
    <row r="107" spans="2:12" s="129" customFormat="1" ht="19.9" customHeight="1">
      <c r="B107" s="130"/>
      <c r="D107" s="131" t="s">
        <v>99</v>
      </c>
      <c r="E107" s="132"/>
      <c r="F107" s="132"/>
      <c r="G107" s="132"/>
      <c r="H107" s="132"/>
      <c r="I107" s="132"/>
      <c r="J107" s="133">
        <f>J206</f>
        <v>0</v>
      </c>
      <c r="L107" s="130"/>
    </row>
    <row r="108" spans="2:12" s="129" customFormat="1" ht="19.9" customHeight="1">
      <c r="B108" s="130"/>
      <c r="D108" s="131" t="s">
        <v>100</v>
      </c>
      <c r="E108" s="132"/>
      <c r="F108" s="132"/>
      <c r="G108" s="132"/>
      <c r="H108" s="132"/>
      <c r="I108" s="132"/>
      <c r="J108" s="133">
        <f>J210</f>
        <v>0</v>
      </c>
      <c r="L108" s="130"/>
    </row>
    <row r="109" spans="2:12" s="129" customFormat="1" ht="19.9" customHeight="1">
      <c r="B109" s="130"/>
      <c r="D109" s="131" t="s">
        <v>101</v>
      </c>
      <c r="E109" s="132"/>
      <c r="F109" s="132"/>
      <c r="G109" s="132"/>
      <c r="H109" s="132"/>
      <c r="I109" s="132"/>
      <c r="J109" s="133">
        <f>J215</f>
        <v>0</v>
      </c>
      <c r="L109" s="130"/>
    </row>
    <row r="110" spans="2:12" s="124" customFormat="1" ht="24.95" customHeight="1">
      <c r="B110" s="125"/>
      <c r="D110" s="126" t="s">
        <v>102</v>
      </c>
      <c r="E110" s="127"/>
      <c r="F110" s="127"/>
      <c r="G110" s="127"/>
      <c r="H110" s="127"/>
      <c r="I110" s="127"/>
      <c r="J110" s="128">
        <f>J219</f>
        <v>0</v>
      </c>
      <c r="L110" s="125"/>
    </row>
    <row r="111" spans="1:31" s="88" customFormat="1" ht="21.75" customHeight="1">
      <c r="A111" s="85"/>
      <c r="B111" s="86"/>
      <c r="C111" s="85"/>
      <c r="D111" s="85"/>
      <c r="E111" s="85"/>
      <c r="F111" s="85"/>
      <c r="G111" s="85"/>
      <c r="H111" s="85"/>
      <c r="I111" s="85"/>
      <c r="J111" s="85"/>
      <c r="K111" s="85"/>
      <c r="L111" s="87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</row>
    <row r="112" spans="1:31" s="88" customFormat="1" ht="6.95" customHeight="1">
      <c r="A112" s="85"/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87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</row>
    <row r="116" spans="1:31" s="88" customFormat="1" ht="6.95" customHeight="1">
      <c r="A116" s="85"/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87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</row>
    <row r="117" spans="1:31" s="88" customFormat="1" ht="24.95" customHeight="1">
      <c r="A117" s="85"/>
      <c r="B117" s="86"/>
      <c r="C117" s="82" t="s">
        <v>103</v>
      </c>
      <c r="D117" s="85"/>
      <c r="E117" s="85"/>
      <c r="F117" s="85"/>
      <c r="G117" s="85"/>
      <c r="H117" s="85"/>
      <c r="I117" s="85"/>
      <c r="J117" s="85"/>
      <c r="K117" s="85"/>
      <c r="L117" s="87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</row>
    <row r="118" spans="1:31" s="88" customFormat="1" ht="6.95" customHeight="1">
      <c r="A118" s="85"/>
      <c r="B118" s="86"/>
      <c r="C118" s="85"/>
      <c r="D118" s="85"/>
      <c r="E118" s="85"/>
      <c r="F118" s="85"/>
      <c r="G118" s="85"/>
      <c r="H118" s="85"/>
      <c r="I118" s="85"/>
      <c r="J118" s="85"/>
      <c r="K118" s="85"/>
      <c r="L118" s="87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</row>
    <row r="119" spans="1:31" s="88" customFormat="1" ht="12" customHeight="1">
      <c r="A119" s="85"/>
      <c r="B119" s="86"/>
      <c r="C119" s="84" t="s">
        <v>14</v>
      </c>
      <c r="D119" s="85"/>
      <c r="E119" s="85"/>
      <c r="F119" s="85"/>
      <c r="G119" s="85"/>
      <c r="H119" s="85"/>
      <c r="I119" s="85"/>
      <c r="J119" s="85"/>
      <c r="K119" s="85"/>
      <c r="L119" s="87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</row>
    <row r="120" spans="1:31" s="88" customFormat="1" ht="16.5" customHeight="1">
      <c r="A120" s="85"/>
      <c r="B120" s="86"/>
      <c r="C120" s="85"/>
      <c r="D120" s="85"/>
      <c r="E120" s="225" t="str">
        <f>E7</f>
        <v>MŠ Táborská, Benešov - oprava fasády a výměna vstupních vrat</v>
      </c>
      <c r="F120" s="226"/>
      <c r="G120" s="226"/>
      <c r="H120" s="226"/>
      <c r="I120" s="85"/>
      <c r="J120" s="85"/>
      <c r="K120" s="85"/>
      <c r="L120" s="87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</row>
    <row r="121" spans="1:31" s="88" customFormat="1" ht="12" customHeight="1">
      <c r="A121" s="85"/>
      <c r="B121" s="86"/>
      <c r="C121" s="84" t="s">
        <v>82</v>
      </c>
      <c r="D121" s="85"/>
      <c r="E121" s="85"/>
      <c r="F121" s="85"/>
      <c r="G121" s="85"/>
      <c r="H121" s="85"/>
      <c r="I121" s="85"/>
      <c r="J121" s="85"/>
      <c r="K121" s="85"/>
      <c r="L121" s="87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</row>
    <row r="122" spans="1:31" s="88" customFormat="1" ht="16.5" customHeight="1">
      <c r="A122" s="85"/>
      <c r="B122" s="86"/>
      <c r="C122" s="85"/>
      <c r="D122" s="85"/>
      <c r="E122" s="223" t="str">
        <f>E9</f>
        <v>SO 01 - Oprava fasády a výměna vstupních vrat</v>
      </c>
      <c r="F122" s="224"/>
      <c r="G122" s="224"/>
      <c r="H122" s="224"/>
      <c r="I122" s="85"/>
      <c r="J122" s="85"/>
      <c r="K122" s="85"/>
      <c r="L122" s="87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</row>
    <row r="123" spans="1:31" s="88" customFormat="1" ht="6.95" customHeight="1">
      <c r="A123" s="85"/>
      <c r="B123" s="86"/>
      <c r="C123" s="85"/>
      <c r="D123" s="85"/>
      <c r="E123" s="85"/>
      <c r="F123" s="85"/>
      <c r="G123" s="85"/>
      <c r="H123" s="85"/>
      <c r="I123" s="85"/>
      <c r="J123" s="85"/>
      <c r="K123" s="85"/>
      <c r="L123" s="87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</row>
    <row r="124" spans="1:31" s="88" customFormat="1" ht="12" customHeight="1">
      <c r="A124" s="85"/>
      <c r="B124" s="86"/>
      <c r="C124" s="84" t="s">
        <v>18</v>
      </c>
      <c r="D124" s="85"/>
      <c r="E124" s="85"/>
      <c r="F124" s="89" t="str">
        <f>F12</f>
        <v xml:space="preserve"> </v>
      </c>
      <c r="G124" s="85"/>
      <c r="H124" s="85"/>
      <c r="I124" s="84" t="s">
        <v>20</v>
      </c>
      <c r="J124" s="90" t="str">
        <f>IF(J12="","",J12)</f>
        <v>2. 5. 2022</v>
      </c>
      <c r="K124" s="85"/>
      <c r="L124" s="87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</row>
    <row r="125" spans="1:31" s="88" customFormat="1" ht="6.95" customHeight="1">
      <c r="A125" s="85"/>
      <c r="B125" s="86"/>
      <c r="C125" s="85"/>
      <c r="D125" s="85"/>
      <c r="E125" s="85"/>
      <c r="F125" s="85"/>
      <c r="G125" s="85"/>
      <c r="H125" s="85"/>
      <c r="I125" s="85"/>
      <c r="J125" s="85"/>
      <c r="K125" s="85"/>
      <c r="L125" s="87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</row>
    <row r="126" spans="1:31" s="88" customFormat="1" ht="15.2" customHeight="1">
      <c r="A126" s="85"/>
      <c r="B126" s="86"/>
      <c r="C126" s="84" t="s">
        <v>22</v>
      </c>
      <c r="D126" s="85"/>
      <c r="E126" s="85"/>
      <c r="F126" s="89" t="str">
        <f>E15</f>
        <v xml:space="preserve"> </v>
      </c>
      <c r="G126" s="85"/>
      <c r="H126" s="85"/>
      <c r="I126" s="84" t="s">
        <v>26</v>
      </c>
      <c r="J126" s="120" t="str">
        <f>E21</f>
        <v xml:space="preserve"> </v>
      </c>
      <c r="K126" s="85"/>
      <c r="L126" s="87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</row>
    <row r="127" spans="1:31" s="88" customFormat="1" ht="15.2" customHeight="1">
      <c r="A127" s="85"/>
      <c r="B127" s="86"/>
      <c r="C127" s="84" t="s">
        <v>25</v>
      </c>
      <c r="D127" s="85"/>
      <c r="E127" s="85"/>
      <c r="F127" s="89" t="str">
        <f>IF(E18="","",E18)</f>
        <v xml:space="preserve"> </v>
      </c>
      <c r="G127" s="85"/>
      <c r="H127" s="85"/>
      <c r="I127" s="84" t="s">
        <v>28</v>
      </c>
      <c r="J127" s="120" t="str">
        <f>E24</f>
        <v xml:space="preserve"> </v>
      </c>
      <c r="K127" s="85"/>
      <c r="L127" s="87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</row>
    <row r="128" spans="1:31" s="88" customFormat="1" ht="10.35" customHeight="1">
      <c r="A128" s="85"/>
      <c r="B128" s="86"/>
      <c r="C128" s="85"/>
      <c r="D128" s="85"/>
      <c r="E128" s="85"/>
      <c r="F128" s="85"/>
      <c r="G128" s="85"/>
      <c r="H128" s="85"/>
      <c r="I128" s="85"/>
      <c r="J128" s="85"/>
      <c r="K128" s="85"/>
      <c r="L128" s="87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</row>
    <row r="129" spans="1:31" s="144" customFormat="1" ht="29.25" customHeight="1">
      <c r="A129" s="134"/>
      <c r="B129" s="135"/>
      <c r="C129" s="136" t="s">
        <v>104</v>
      </c>
      <c r="D129" s="137" t="s">
        <v>55</v>
      </c>
      <c r="E129" s="137" t="s">
        <v>51</v>
      </c>
      <c r="F129" s="137" t="s">
        <v>52</v>
      </c>
      <c r="G129" s="137" t="s">
        <v>105</v>
      </c>
      <c r="H129" s="137" t="s">
        <v>106</v>
      </c>
      <c r="I129" s="137" t="s">
        <v>107</v>
      </c>
      <c r="J129" s="138" t="s">
        <v>86</v>
      </c>
      <c r="K129" s="139" t="s">
        <v>108</v>
      </c>
      <c r="L129" s="140"/>
      <c r="M129" s="141" t="s">
        <v>1</v>
      </c>
      <c r="N129" s="142" t="s">
        <v>34</v>
      </c>
      <c r="O129" s="142" t="s">
        <v>109</v>
      </c>
      <c r="P129" s="142" t="s">
        <v>110</v>
      </c>
      <c r="Q129" s="142" t="s">
        <v>111</v>
      </c>
      <c r="R129" s="142" t="s">
        <v>112</v>
      </c>
      <c r="S129" s="142" t="s">
        <v>113</v>
      </c>
      <c r="T129" s="143" t="s">
        <v>114</v>
      </c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</row>
    <row r="130" spans="1:63" s="88" customFormat="1" ht="22.9" customHeight="1">
      <c r="A130" s="85"/>
      <c r="B130" s="86"/>
      <c r="C130" s="145" t="s">
        <v>115</v>
      </c>
      <c r="D130" s="85"/>
      <c r="E130" s="85"/>
      <c r="F130" s="85"/>
      <c r="G130" s="85"/>
      <c r="H130" s="85"/>
      <c r="I130" s="85"/>
      <c r="J130" s="146">
        <f>BK130</f>
        <v>0</v>
      </c>
      <c r="K130" s="85"/>
      <c r="L130" s="86"/>
      <c r="M130" s="147"/>
      <c r="N130" s="148"/>
      <c r="O130" s="95"/>
      <c r="P130" s="149">
        <f>P131+P201+P219</f>
        <v>1153.859193</v>
      </c>
      <c r="Q130" s="95"/>
      <c r="R130" s="149">
        <f>R131+R201+R219</f>
        <v>46.231505899999995</v>
      </c>
      <c r="S130" s="95"/>
      <c r="T130" s="150">
        <f>T131+T201+T219</f>
        <v>25.516536</v>
      </c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T130" s="78" t="s">
        <v>69</v>
      </c>
      <c r="AU130" s="78" t="s">
        <v>88</v>
      </c>
      <c r="BK130" s="151">
        <f>BK131+BK201+BK219</f>
        <v>0</v>
      </c>
    </row>
    <row r="131" spans="2:63" s="152" customFormat="1" ht="25.9" customHeight="1">
      <c r="B131" s="153"/>
      <c r="D131" s="154" t="s">
        <v>69</v>
      </c>
      <c r="E131" s="155" t="s">
        <v>116</v>
      </c>
      <c r="F131" s="155" t="s">
        <v>117</v>
      </c>
      <c r="J131" s="156">
        <f>BK131</f>
        <v>0</v>
      </c>
      <c r="L131" s="153"/>
      <c r="M131" s="157"/>
      <c r="N131" s="158"/>
      <c r="O131" s="158"/>
      <c r="P131" s="159">
        <f>P132+P141+P143+P148+P156+P171+P199</f>
        <v>1126.168093</v>
      </c>
      <c r="Q131" s="158"/>
      <c r="R131" s="159">
        <f>R132+R141+R143+R148+R156+R171+R199</f>
        <v>46.13892669999999</v>
      </c>
      <c r="S131" s="158"/>
      <c r="T131" s="160">
        <f>T132+T141+T143+T148+T156+T171+T199</f>
        <v>25.516536</v>
      </c>
      <c r="AR131" s="154" t="s">
        <v>78</v>
      </c>
      <c r="AT131" s="161" t="s">
        <v>69</v>
      </c>
      <c r="AU131" s="161" t="s">
        <v>70</v>
      </c>
      <c r="AY131" s="154" t="s">
        <v>118</v>
      </c>
      <c r="BK131" s="162">
        <f>BK132+BK141+BK143+BK148+BK156+BK171+BK199</f>
        <v>0</v>
      </c>
    </row>
    <row r="132" spans="2:63" s="152" customFormat="1" ht="22.9" customHeight="1">
      <c r="B132" s="153"/>
      <c r="D132" s="154" t="s">
        <v>69</v>
      </c>
      <c r="E132" s="163" t="s">
        <v>78</v>
      </c>
      <c r="F132" s="163" t="s">
        <v>119</v>
      </c>
      <c r="J132" s="164">
        <f>BK132</f>
        <v>0</v>
      </c>
      <c r="L132" s="153"/>
      <c r="M132" s="157"/>
      <c r="N132" s="158"/>
      <c r="O132" s="158"/>
      <c r="P132" s="159">
        <f>SUM(P133:P140)</f>
        <v>60.8391</v>
      </c>
      <c r="Q132" s="158"/>
      <c r="R132" s="159">
        <f>SUM(R133:R140)</f>
        <v>0</v>
      </c>
      <c r="S132" s="158"/>
      <c r="T132" s="160">
        <f>SUM(T133:T140)</f>
        <v>0</v>
      </c>
      <c r="AR132" s="154" t="s">
        <v>78</v>
      </c>
      <c r="AT132" s="161" t="s">
        <v>69</v>
      </c>
      <c r="AU132" s="161" t="s">
        <v>78</v>
      </c>
      <c r="AY132" s="154" t="s">
        <v>118</v>
      </c>
      <c r="BK132" s="162">
        <f>SUM(BK133:BK140)</f>
        <v>0</v>
      </c>
    </row>
    <row r="133" spans="1:65" s="88" customFormat="1" ht="37.9" customHeight="1">
      <c r="A133" s="85"/>
      <c r="B133" s="86"/>
      <c r="C133" s="165" t="s">
        <v>78</v>
      </c>
      <c r="D133" s="165" t="s">
        <v>120</v>
      </c>
      <c r="E133" s="166" t="s">
        <v>121</v>
      </c>
      <c r="F133" s="167" t="s">
        <v>122</v>
      </c>
      <c r="G133" s="168" t="s">
        <v>123</v>
      </c>
      <c r="H133" s="169">
        <v>6.3</v>
      </c>
      <c r="I133" s="75"/>
      <c r="J133" s="170">
        <f aca="true" t="shared" si="0" ref="J133:J140">ROUND(I133*H133,2)</f>
        <v>0</v>
      </c>
      <c r="K133" s="171"/>
      <c r="L133" s="86"/>
      <c r="M133" s="172" t="s">
        <v>1</v>
      </c>
      <c r="N133" s="173" t="s">
        <v>35</v>
      </c>
      <c r="O133" s="174">
        <v>6.153</v>
      </c>
      <c r="P133" s="174">
        <f aca="true" t="shared" si="1" ref="P133:P140">O133*H133</f>
        <v>38.7639</v>
      </c>
      <c r="Q133" s="174">
        <v>0</v>
      </c>
      <c r="R133" s="174">
        <f aca="true" t="shared" si="2" ref="R133:R140">Q133*H133</f>
        <v>0</v>
      </c>
      <c r="S133" s="174">
        <v>0</v>
      </c>
      <c r="T133" s="175">
        <f aca="true" t="shared" si="3" ref="T133:T140">S133*H133</f>
        <v>0</v>
      </c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R133" s="176" t="s">
        <v>124</v>
      </c>
      <c r="AT133" s="176" t="s">
        <v>120</v>
      </c>
      <c r="AU133" s="176" t="s">
        <v>80</v>
      </c>
      <c r="AY133" s="78" t="s">
        <v>118</v>
      </c>
      <c r="BE133" s="177">
        <f aca="true" t="shared" si="4" ref="BE133:BE140">IF(N133="základní",J133,0)</f>
        <v>0</v>
      </c>
      <c r="BF133" s="177">
        <f aca="true" t="shared" si="5" ref="BF133:BF140">IF(N133="snížená",J133,0)</f>
        <v>0</v>
      </c>
      <c r="BG133" s="177">
        <f aca="true" t="shared" si="6" ref="BG133:BG140">IF(N133="zákl. přenesená",J133,0)</f>
        <v>0</v>
      </c>
      <c r="BH133" s="177">
        <f aca="true" t="shared" si="7" ref="BH133:BH140">IF(N133="sníž. přenesená",J133,0)</f>
        <v>0</v>
      </c>
      <c r="BI133" s="177">
        <f aca="true" t="shared" si="8" ref="BI133:BI140">IF(N133="nulová",J133,0)</f>
        <v>0</v>
      </c>
      <c r="BJ133" s="78" t="s">
        <v>78</v>
      </c>
      <c r="BK133" s="177">
        <f aca="true" t="shared" si="9" ref="BK133:BK140">ROUND(I133*H133,2)</f>
        <v>0</v>
      </c>
      <c r="BL133" s="78" t="s">
        <v>124</v>
      </c>
      <c r="BM133" s="176" t="s">
        <v>125</v>
      </c>
    </row>
    <row r="134" spans="1:65" s="88" customFormat="1" ht="37.9" customHeight="1">
      <c r="A134" s="85"/>
      <c r="B134" s="86"/>
      <c r="C134" s="165" t="s">
        <v>80</v>
      </c>
      <c r="D134" s="165" t="s">
        <v>120</v>
      </c>
      <c r="E134" s="166" t="s">
        <v>126</v>
      </c>
      <c r="F134" s="167" t="s">
        <v>127</v>
      </c>
      <c r="G134" s="168" t="s">
        <v>123</v>
      </c>
      <c r="H134" s="169">
        <v>6.3</v>
      </c>
      <c r="I134" s="75"/>
      <c r="J134" s="170">
        <f t="shared" si="0"/>
        <v>0</v>
      </c>
      <c r="K134" s="171"/>
      <c r="L134" s="86"/>
      <c r="M134" s="172" t="s">
        <v>1</v>
      </c>
      <c r="N134" s="173" t="s">
        <v>35</v>
      </c>
      <c r="O134" s="174">
        <v>0.488</v>
      </c>
      <c r="P134" s="174">
        <f t="shared" si="1"/>
        <v>3.0744</v>
      </c>
      <c r="Q134" s="174">
        <v>0</v>
      </c>
      <c r="R134" s="174">
        <f t="shared" si="2"/>
        <v>0</v>
      </c>
      <c r="S134" s="174">
        <v>0</v>
      </c>
      <c r="T134" s="175">
        <f t="shared" si="3"/>
        <v>0</v>
      </c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R134" s="176" t="s">
        <v>124</v>
      </c>
      <c r="AT134" s="176" t="s">
        <v>120</v>
      </c>
      <c r="AU134" s="176" t="s">
        <v>80</v>
      </c>
      <c r="AY134" s="78" t="s">
        <v>118</v>
      </c>
      <c r="BE134" s="177">
        <f t="shared" si="4"/>
        <v>0</v>
      </c>
      <c r="BF134" s="177">
        <f t="shared" si="5"/>
        <v>0</v>
      </c>
      <c r="BG134" s="177">
        <f t="shared" si="6"/>
        <v>0</v>
      </c>
      <c r="BH134" s="177">
        <f t="shared" si="7"/>
        <v>0</v>
      </c>
      <c r="BI134" s="177">
        <f t="shared" si="8"/>
        <v>0</v>
      </c>
      <c r="BJ134" s="78" t="s">
        <v>78</v>
      </c>
      <c r="BK134" s="177">
        <f t="shared" si="9"/>
        <v>0</v>
      </c>
      <c r="BL134" s="78" t="s">
        <v>124</v>
      </c>
      <c r="BM134" s="176" t="s">
        <v>128</v>
      </c>
    </row>
    <row r="135" spans="1:65" s="88" customFormat="1" ht="44.25" customHeight="1">
      <c r="A135" s="85"/>
      <c r="B135" s="86"/>
      <c r="C135" s="165" t="s">
        <v>129</v>
      </c>
      <c r="D135" s="165" t="s">
        <v>120</v>
      </c>
      <c r="E135" s="166" t="s">
        <v>130</v>
      </c>
      <c r="F135" s="167" t="s">
        <v>131</v>
      </c>
      <c r="G135" s="168" t="s">
        <v>123</v>
      </c>
      <c r="H135" s="169">
        <v>18.9</v>
      </c>
      <c r="I135" s="75"/>
      <c r="J135" s="170">
        <f t="shared" si="0"/>
        <v>0</v>
      </c>
      <c r="K135" s="171"/>
      <c r="L135" s="86"/>
      <c r="M135" s="172" t="s">
        <v>1</v>
      </c>
      <c r="N135" s="173" t="s">
        <v>35</v>
      </c>
      <c r="O135" s="174">
        <v>0.45</v>
      </c>
      <c r="P135" s="174">
        <f t="shared" si="1"/>
        <v>8.504999999999999</v>
      </c>
      <c r="Q135" s="174">
        <v>0</v>
      </c>
      <c r="R135" s="174">
        <f t="shared" si="2"/>
        <v>0</v>
      </c>
      <c r="S135" s="174">
        <v>0</v>
      </c>
      <c r="T135" s="175">
        <f t="shared" si="3"/>
        <v>0</v>
      </c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R135" s="176" t="s">
        <v>124</v>
      </c>
      <c r="AT135" s="176" t="s">
        <v>120</v>
      </c>
      <c r="AU135" s="176" t="s">
        <v>80</v>
      </c>
      <c r="AY135" s="78" t="s">
        <v>118</v>
      </c>
      <c r="BE135" s="177">
        <f t="shared" si="4"/>
        <v>0</v>
      </c>
      <c r="BF135" s="177">
        <f t="shared" si="5"/>
        <v>0</v>
      </c>
      <c r="BG135" s="177">
        <f t="shared" si="6"/>
        <v>0</v>
      </c>
      <c r="BH135" s="177">
        <f t="shared" si="7"/>
        <v>0</v>
      </c>
      <c r="BI135" s="177">
        <f t="shared" si="8"/>
        <v>0</v>
      </c>
      <c r="BJ135" s="78" t="s">
        <v>78</v>
      </c>
      <c r="BK135" s="177">
        <f t="shared" si="9"/>
        <v>0</v>
      </c>
      <c r="BL135" s="78" t="s">
        <v>124</v>
      </c>
      <c r="BM135" s="176" t="s">
        <v>132</v>
      </c>
    </row>
    <row r="136" spans="1:65" s="88" customFormat="1" ht="24.2" customHeight="1">
      <c r="A136" s="85"/>
      <c r="B136" s="86"/>
      <c r="C136" s="165" t="s">
        <v>124</v>
      </c>
      <c r="D136" s="165" t="s">
        <v>120</v>
      </c>
      <c r="E136" s="166" t="s">
        <v>133</v>
      </c>
      <c r="F136" s="167" t="s">
        <v>134</v>
      </c>
      <c r="G136" s="168" t="s">
        <v>123</v>
      </c>
      <c r="H136" s="169">
        <v>6.3</v>
      </c>
      <c r="I136" s="75"/>
      <c r="J136" s="170">
        <f t="shared" si="0"/>
        <v>0</v>
      </c>
      <c r="K136" s="171"/>
      <c r="L136" s="86"/>
      <c r="M136" s="172" t="s">
        <v>1</v>
      </c>
      <c r="N136" s="173" t="s">
        <v>35</v>
      </c>
      <c r="O136" s="174">
        <v>1.468</v>
      </c>
      <c r="P136" s="174">
        <f t="shared" si="1"/>
        <v>9.2484</v>
      </c>
      <c r="Q136" s="174">
        <v>0</v>
      </c>
      <c r="R136" s="174">
        <f t="shared" si="2"/>
        <v>0</v>
      </c>
      <c r="S136" s="174">
        <v>0</v>
      </c>
      <c r="T136" s="175">
        <f t="shared" si="3"/>
        <v>0</v>
      </c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R136" s="176" t="s">
        <v>124</v>
      </c>
      <c r="AT136" s="176" t="s">
        <v>120</v>
      </c>
      <c r="AU136" s="176" t="s">
        <v>80</v>
      </c>
      <c r="AY136" s="78" t="s">
        <v>118</v>
      </c>
      <c r="BE136" s="177">
        <f t="shared" si="4"/>
        <v>0</v>
      </c>
      <c r="BF136" s="177">
        <f t="shared" si="5"/>
        <v>0</v>
      </c>
      <c r="BG136" s="177">
        <f t="shared" si="6"/>
        <v>0</v>
      </c>
      <c r="BH136" s="177">
        <f t="shared" si="7"/>
        <v>0</v>
      </c>
      <c r="BI136" s="177">
        <f t="shared" si="8"/>
        <v>0</v>
      </c>
      <c r="BJ136" s="78" t="s">
        <v>78</v>
      </c>
      <c r="BK136" s="177">
        <f t="shared" si="9"/>
        <v>0</v>
      </c>
      <c r="BL136" s="78" t="s">
        <v>124</v>
      </c>
      <c r="BM136" s="176" t="s">
        <v>135</v>
      </c>
    </row>
    <row r="137" spans="1:65" s="88" customFormat="1" ht="37.9" customHeight="1">
      <c r="A137" s="85"/>
      <c r="B137" s="86"/>
      <c r="C137" s="165" t="s">
        <v>136</v>
      </c>
      <c r="D137" s="165" t="s">
        <v>120</v>
      </c>
      <c r="E137" s="166" t="s">
        <v>137</v>
      </c>
      <c r="F137" s="167" t="s">
        <v>138</v>
      </c>
      <c r="G137" s="168" t="s">
        <v>123</v>
      </c>
      <c r="H137" s="169">
        <v>6.3</v>
      </c>
      <c r="I137" s="75"/>
      <c r="J137" s="170">
        <f t="shared" si="0"/>
        <v>0</v>
      </c>
      <c r="K137" s="171"/>
      <c r="L137" s="86"/>
      <c r="M137" s="172" t="s">
        <v>1</v>
      </c>
      <c r="N137" s="173" t="s">
        <v>35</v>
      </c>
      <c r="O137" s="174">
        <v>0.099</v>
      </c>
      <c r="P137" s="174">
        <f t="shared" si="1"/>
        <v>0.6237</v>
      </c>
      <c r="Q137" s="174">
        <v>0</v>
      </c>
      <c r="R137" s="174">
        <f t="shared" si="2"/>
        <v>0</v>
      </c>
      <c r="S137" s="174">
        <v>0</v>
      </c>
      <c r="T137" s="175">
        <f t="shared" si="3"/>
        <v>0</v>
      </c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R137" s="176" t="s">
        <v>124</v>
      </c>
      <c r="AT137" s="176" t="s">
        <v>120</v>
      </c>
      <c r="AU137" s="176" t="s">
        <v>80</v>
      </c>
      <c r="AY137" s="78" t="s">
        <v>118</v>
      </c>
      <c r="BE137" s="177">
        <f t="shared" si="4"/>
        <v>0</v>
      </c>
      <c r="BF137" s="177">
        <f t="shared" si="5"/>
        <v>0</v>
      </c>
      <c r="BG137" s="177">
        <f t="shared" si="6"/>
        <v>0</v>
      </c>
      <c r="BH137" s="177">
        <f t="shared" si="7"/>
        <v>0</v>
      </c>
      <c r="BI137" s="177">
        <f t="shared" si="8"/>
        <v>0</v>
      </c>
      <c r="BJ137" s="78" t="s">
        <v>78</v>
      </c>
      <c r="BK137" s="177">
        <f t="shared" si="9"/>
        <v>0</v>
      </c>
      <c r="BL137" s="78" t="s">
        <v>124</v>
      </c>
      <c r="BM137" s="176" t="s">
        <v>139</v>
      </c>
    </row>
    <row r="138" spans="1:65" s="88" customFormat="1" ht="37.9" customHeight="1">
      <c r="A138" s="85"/>
      <c r="B138" s="86"/>
      <c r="C138" s="165" t="s">
        <v>140</v>
      </c>
      <c r="D138" s="165" t="s">
        <v>120</v>
      </c>
      <c r="E138" s="166" t="s">
        <v>141</v>
      </c>
      <c r="F138" s="167" t="s">
        <v>142</v>
      </c>
      <c r="G138" s="168" t="s">
        <v>123</v>
      </c>
      <c r="H138" s="169">
        <v>94.5</v>
      </c>
      <c r="I138" s="75"/>
      <c r="J138" s="170">
        <f t="shared" si="0"/>
        <v>0</v>
      </c>
      <c r="K138" s="171"/>
      <c r="L138" s="86"/>
      <c r="M138" s="172" t="s">
        <v>1</v>
      </c>
      <c r="N138" s="173" t="s">
        <v>35</v>
      </c>
      <c r="O138" s="174">
        <v>0.006</v>
      </c>
      <c r="P138" s="174">
        <f t="shared" si="1"/>
        <v>0.5670000000000001</v>
      </c>
      <c r="Q138" s="174">
        <v>0</v>
      </c>
      <c r="R138" s="174">
        <f t="shared" si="2"/>
        <v>0</v>
      </c>
      <c r="S138" s="174">
        <v>0</v>
      </c>
      <c r="T138" s="175">
        <f t="shared" si="3"/>
        <v>0</v>
      </c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R138" s="176" t="s">
        <v>124</v>
      </c>
      <c r="AT138" s="176" t="s">
        <v>120</v>
      </c>
      <c r="AU138" s="176" t="s">
        <v>80</v>
      </c>
      <c r="AY138" s="78" t="s">
        <v>118</v>
      </c>
      <c r="BE138" s="177">
        <f t="shared" si="4"/>
        <v>0</v>
      </c>
      <c r="BF138" s="177">
        <f t="shared" si="5"/>
        <v>0</v>
      </c>
      <c r="BG138" s="177">
        <f t="shared" si="6"/>
        <v>0</v>
      </c>
      <c r="BH138" s="177">
        <f t="shared" si="7"/>
        <v>0</v>
      </c>
      <c r="BI138" s="177">
        <f t="shared" si="8"/>
        <v>0</v>
      </c>
      <c r="BJ138" s="78" t="s">
        <v>78</v>
      </c>
      <c r="BK138" s="177">
        <f t="shared" si="9"/>
        <v>0</v>
      </c>
      <c r="BL138" s="78" t="s">
        <v>124</v>
      </c>
      <c r="BM138" s="176" t="s">
        <v>143</v>
      </c>
    </row>
    <row r="139" spans="1:65" s="88" customFormat="1" ht="16.5" customHeight="1">
      <c r="A139" s="85"/>
      <c r="B139" s="86"/>
      <c r="C139" s="165" t="s">
        <v>144</v>
      </c>
      <c r="D139" s="165" t="s">
        <v>120</v>
      </c>
      <c r="E139" s="166" t="s">
        <v>145</v>
      </c>
      <c r="F139" s="167" t="s">
        <v>146</v>
      </c>
      <c r="G139" s="168" t="s">
        <v>123</v>
      </c>
      <c r="H139" s="169">
        <v>6.3</v>
      </c>
      <c r="I139" s="75"/>
      <c r="J139" s="170">
        <f t="shared" si="0"/>
        <v>0</v>
      </c>
      <c r="K139" s="171"/>
      <c r="L139" s="86"/>
      <c r="M139" s="172" t="s">
        <v>1</v>
      </c>
      <c r="N139" s="173" t="s">
        <v>35</v>
      </c>
      <c r="O139" s="174">
        <v>0.009</v>
      </c>
      <c r="P139" s="174">
        <f t="shared" si="1"/>
        <v>0.05669999999999999</v>
      </c>
      <c r="Q139" s="174">
        <v>0</v>
      </c>
      <c r="R139" s="174">
        <f t="shared" si="2"/>
        <v>0</v>
      </c>
      <c r="S139" s="174">
        <v>0</v>
      </c>
      <c r="T139" s="175">
        <f t="shared" si="3"/>
        <v>0</v>
      </c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R139" s="176" t="s">
        <v>124</v>
      </c>
      <c r="AT139" s="176" t="s">
        <v>120</v>
      </c>
      <c r="AU139" s="176" t="s">
        <v>80</v>
      </c>
      <c r="AY139" s="78" t="s">
        <v>118</v>
      </c>
      <c r="BE139" s="177">
        <f t="shared" si="4"/>
        <v>0</v>
      </c>
      <c r="BF139" s="177">
        <f t="shared" si="5"/>
        <v>0</v>
      </c>
      <c r="BG139" s="177">
        <f t="shared" si="6"/>
        <v>0</v>
      </c>
      <c r="BH139" s="177">
        <f t="shared" si="7"/>
        <v>0</v>
      </c>
      <c r="BI139" s="177">
        <f t="shared" si="8"/>
        <v>0</v>
      </c>
      <c r="BJ139" s="78" t="s">
        <v>78</v>
      </c>
      <c r="BK139" s="177">
        <f t="shared" si="9"/>
        <v>0</v>
      </c>
      <c r="BL139" s="78" t="s">
        <v>124</v>
      </c>
      <c r="BM139" s="176" t="s">
        <v>147</v>
      </c>
    </row>
    <row r="140" spans="1:65" s="88" customFormat="1" ht="24.2" customHeight="1">
      <c r="A140" s="85"/>
      <c r="B140" s="86"/>
      <c r="C140" s="165" t="s">
        <v>148</v>
      </c>
      <c r="D140" s="165" t="s">
        <v>120</v>
      </c>
      <c r="E140" s="166" t="s">
        <v>149</v>
      </c>
      <c r="F140" s="167" t="s">
        <v>150</v>
      </c>
      <c r="G140" s="168" t="s">
        <v>151</v>
      </c>
      <c r="H140" s="169">
        <v>13.86</v>
      </c>
      <c r="I140" s="75"/>
      <c r="J140" s="170">
        <f t="shared" si="0"/>
        <v>0</v>
      </c>
      <c r="K140" s="171"/>
      <c r="L140" s="86"/>
      <c r="M140" s="172" t="s">
        <v>1</v>
      </c>
      <c r="N140" s="173" t="s">
        <v>35</v>
      </c>
      <c r="O140" s="174">
        <v>0</v>
      </c>
      <c r="P140" s="174">
        <f t="shared" si="1"/>
        <v>0</v>
      </c>
      <c r="Q140" s="174">
        <v>0</v>
      </c>
      <c r="R140" s="174">
        <f t="shared" si="2"/>
        <v>0</v>
      </c>
      <c r="S140" s="174">
        <v>0</v>
      </c>
      <c r="T140" s="175">
        <f t="shared" si="3"/>
        <v>0</v>
      </c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R140" s="176" t="s">
        <v>124</v>
      </c>
      <c r="AT140" s="176" t="s">
        <v>120</v>
      </c>
      <c r="AU140" s="176" t="s">
        <v>80</v>
      </c>
      <c r="AY140" s="78" t="s">
        <v>118</v>
      </c>
      <c r="BE140" s="177">
        <f t="shared" si="4"/>
        <v>0</v>
      </c>
      <c r="BF140" s="177">
        <f t="shared" si="5"/>
        <v>0</v>
      </c>
      <c r="BG140" s="177">
        <f t="shared" si="6"/>
        <v>0</v>
      </c>
      <c r="BH140" s="177">
        <f t="shared" si="7"/>
        <v>0</v>
      </c>
      <c r="BI140" s="177">
        <f t="shared" si="8"/>
        <v>0</v>
      </c>
      <c r="BJ140" s="78" t="s">
        <v>78</v>
      </c>
      <c r="BK140" s="177">
        <f t="shared" si="9"/>
        <v>0</v>
      </c>
      <c r="BL140" s="78" t="s">
        <v>124</v>
      </c>
      <c r="BM140" s="176" t="s">
        <v>152</v>
      </c>
    </row>
    <row r="141" spans="2:63" s="152" customFormat="1" ht="22.9" customHeight="1">
      <c r="B141" s="153"/>
      <c r="D141" s="154" t="s">
        <v>69</v>
      </c>
      <c r="E141" s="163" t="s">
        <v>80</v>
      </c>
      <c r="F141" s="163" t="s">
        <v>153</v>
      </c>
      <c r="I141" s="178"/>
      <c r="J141" s="164">
        <f>BK141</f>
        <v>0</v>
      </c>
      <c r="L141" s="153"/>
      <c r="M141" s="157"/>
      <c r="N141" s="158"/>
      <c r="O141" s="158"/>
      <c r="P141" s="159">
        <f>P142</f>
        <v>6.2055</v>
      </c>
      <c r="Q141" s="158"/>
      <c r="R141" s="159">
        <f>R142</f>
        <v>13.608</v>
      </c>
      <c r="S141" s="158"/>
      <c r="T141" s="160">
        <f>T142</f>
        <v>0</v>
      </c>
      <c r="AR141" s="154" t="s">
        <v>78</v>
      </c>
      <c r="AT141" s="161" t="s">
        <v>69</v>
      </c>
      <c r="AU141" s="161" t="s">
        <v>78</v>
      </c>
      <c r="AY141" s="154" t="s">
        <v>118</v>
      </c>
      <c r="BK141" s="162">
        <f>BK142</f>
        <v>0</v>
      </c>
    </row>
    <row r="142" spans="1:65" s="88" customFormat="1" ht="16.5" customHeight="1">
      <c r="A142" s="85"/>
      <c r="B142" s="86"/>
      <c r="C142" s="165" t="s">
        <v>154</v>
      </c>
      <c r="D142" s="165" t="s">
        <v>120</v>
      </c>
      <c r="E142" s="166" t="s">
        <v>155</v>
      </c>
      <c r="F142" s="167" t="s">
        <v>156</v>
      </c>
      <c r="G142" s="168" t="s">
        <v>123</v>
      </c>
      <c r="H142" s="169">
        <v>6.3</v>
      </c>
      <c r="I142" s="75"/>
      <c r="J142" s="170">
        <f>ROUND(I142*H142,2)</f>
        <v>0</v>
      </c>
      <c r="K142" s="171"/>
      <c r="L142" s="86"/>
      <c r="M142" s="172" t="s">
        <v>1</v>
      </c>
      <c r="N142" s="173" t="s">
        <v>35</v>
      </c>
      <c r="O142" s="174">
        <v>0.985</v>
      </c>
      <c r="P142" s="174">
        <f>O142*H142</f>
        <v>6.2055</v>
      </c>
      <c r="Q142" s="174">
        <v>2.16</v>
      </c>
      <c r="R142" s="174">
        <f>Q142*H142</f>
        <v>13.608</v>
      </c>
      <c r="S142" s="174">
        <v>0</v>
      </c>
      <c r="T142" s="175">
        <f>S142*H142</f>
        <v>0</v>
      </c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R142" s="176" t="s">
        <v>124</v>
      </c>
      <c r="AT142" s="176" t="s">
        <v>120</v>
      </c>
      <c r="AU142" s="176" t="s">
        <v>80</v>
      </c>
      <c r="AY142" s="78" t="s">
        <v>118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78" t="s">
        <v>78</v>
      </c>
      <c r="BK142" s="177">
        <f>ROUND(I142*H142,2)</f>
        <v>0</v>
      </c>
      <c r="BL142" s="78" t="s">
        <v>124</v>
      </c>
      <c r="BM142" s="176" t="s">
        <v>157</v>
      </c>
    </row>
    <row r="143" spans="2:63" s="152" customFormat="1" ht="22.9" customHeight="1">
      <c r="B143" s="153"/>
      <c r="D143" s="154" t="s">
        <v>69</v>
      </c>
      <c r="E143" s="163" t="s">
        <v>129</v>
      </c>
      <c r="F143" s="163" t="s">
        <v>158</v>
      </c>
      <c r="I143" s="178"/>
      <c r="J143" s="164">
        <f>BK143</f>
        <v>0</v>
      </c>
      <c r="L143" s="153"/>
      <c r="M143" s="157"/>
      <c r="N143" s="158"/>
      <c r="O143" s="158"/>
      <c r="P143" s="159">
        <f>SUM(P144:P147)</f>
        <v>41.7292</v>
      </c>
      <c r="Q143" s="158"/>
      <c r="R143" s="159">
        <f>SUM(R144:R147)</f>
        <v>9.749543999999998</v>
      </c>
      <c r="S143" s="158"/>
      <c r="T143" s="160">
        <f>SUM(T144:T147)</f>
        <v>0</v>
      </c>
      <c r="AR143" s="154" t="s">
        <v>78</v>
      </c>
      <c r="AT143" s="161" t="s">
        <v>69</v>
      </c>
      <c r="AU143" s="161" t="s">
        <v>78</v>
      </c>
      <c r="AY143" s="154" t="s">
        <v>118</v>
      </c>
      <c r="BK143" s="162">
        <f>SUM(BK144:BK147)</f>
        <v>0</v>
      </c>
    </row>
    <row r="144" spans="1:65" s="88" customFormat="1" ht="21.75" customHeight="1">
      <c r="A144" s="85"/>
      <c r="B144" s="86"/>
      <c r="C144" s="165" t="s">
        <v>159</v>
      </c>
      <c r="D144" s="165" t="s">
        <v>120</v>
      </c>
      <c r="E144" s="166" t="s">
        <v>160</v>
      </c>
      <c r="F144" s="167" t="s">
        <v>457</v>
      </c>
      <c r="G144" s="168" t="s">
        <v>123</v>
      </c>
      <c r="H144" s="169">
        <v>3.8</v>
      </c>
      <c r="I144" s="75"/>
      <c r="J144" s="170">
        <f>ROUND(I144*H144,2)</f>
        <v>0</v>
      </c>
      <c r="K144" s="171"/>
      <c r="L144" s="86"/>
      <c r="M144" s="172" t="s">
        <v>1</v>
      </c>
      <c r="N144" s="173" t="s">
        <v>35</v>
      </c>
      <c r="O144" s="174">
        <v>1.434</v>
      </c>
      <c r="P144" s="174">
        <f>O144*H144</f>
        <v>5.449199999999999</v>
      </c>
      <c r="Q144" s="174">
        <v>2.50188</v>
      </c>
      <c r="R144" s="174">
        <f>Q144*H144</f>
        <v>9.507143999999998</v>
      </c>
      <c r="S144" s="174">
        <v>0</v>
      </c>
      <c r="T144" s="175">
        <f>S144*H144</f>
        <v>0</v>
      </c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R144" s="176" t="s">
        <v>124</v>
      </c>
      <c r="AT144" s="176" t="s">
        <v>120</v>
      </c>
      <c r="AU144" s="176" t="s">
        <v>80</v>
      </c>
      <c r="AY144" s="78" t="s">
        <v>118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78" t="s">
        <v>78</v>
      </c>
      <c r="BK144" s="177">
        <f>ROUND(I144*H144,2)</f>
        <v>0</v>
      </c>
      <c r="BL144" s="78" t="s">
        <v>124</v>
      </c>
      <c r="BM144" s="176" t="s">
        <v>161</v>
      </c>
    </row>
    <row r="145" spans="1:65" s="88" customFormat="1" ht="16.5" customHeight="1">
      <c r="A145" s="85"/>
      <c r="B145" s="86"/>
      <c r="C145" s="165" t="s">
        <v>162</v>
      </c>
      <c r="D145" s="165" t="s">
        <v>120</v>
      </c>
      <c r="E145" s="166" t="s">
        <v>163</v>
      </c>
      <c r="F145" s="167" t="s">
        <v>164</v>
      </c>
      <c r="G145" s="168" t="s">
        <v>165</v>
      </c>
      <c r="H145" s="169">
        <v>40</v>
      </c>
      <c r="I145" s="75"/>
      <c r="J145" s="170">
        <f>ROUND(I145*H145,2)</f>
        <v>0</v>
      </c>
      <c r="K145" s="171"/>
      <c r="L145" s="86"/>
      <c r="M145" s="172" t="s">
        <v>1</v>
      </c>
      <c r="N145" s="173" t="s">
        <v>35</v>
      </c>
      <c r="O145" s="174">
        <v>0.623</v>
      </c>
      <c r="P145" s="174">
        <f>O145*H145</f>
        <v>24.92</v>
      </c>
      <c r="Q145" s="174">
        <v>0.00346</v>
      </c>
      <c r="R145" s="174">
        <f>Q145*H145</f>
        <v>0.1384</v>
      </c>
      <c r="S145" s="174">
        <v>0</v>
      </c>
      <c r="T145" s="175">
        <f>S145*H145</f>
        <v>0</v>
      </c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R145" s="176" t="s">
        <v>124</v>
      </c>
      <c r="AT145" s="176" t="s">
        <v>120</v>
      </c>
      <c r="AU145" s="176" t="s">
        <v>80</v>
      </c>
      <c r="AY145" s="78" t="s">
        <v>118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78" t="s">
        <v>78</v>
      </c>
      <c r="BK145" s="177">
        <f>ROUND(I145*H145,2)</f>
        <v>0</v>
      </c>
      <c r="BL145" s="78" t="s">
        <v>124</v>
      </c>
      <c r="BM145" s="176" t="s">
        <v>166</v>
      </c>
    </row>
    <row r="146" spans="1:65" s="88" customFormat="1" ht="21.75" customHeight="1">
      <c r="A146" s="85"/>
      <c r="B146" s="86"/>
      <c r="C146" s="165" t="s">
        <v>167</v>
      </c>
      <c r="D146" s="165" t="s">
        <v>120</v>
      </c>
      <c r="E146" s="166" t="s">
        <v>168</v>
      </c>
      <c r="F146" s="167" t="s">
        <v>169</v>
      </c>
      <c r="G146" s="168" t="s">
        <v>165</v>
      </c>
      <c r="H146" s="169">
        <v>40</v>
      </c>
      <c r="I146" s="75"/>
      <c r="J146" s="170">
        <f>ROUND(I146*H146,2)</f>
        <v>0</v>
      </c>
      <c r="K146" s="171"/>
      <c r="L146" s="86"/>
      <c r="M146" s="172" t="s">
        <v>1</v>
      </c>
      <c r="N146" s="173" t="s">
        <v>35</v>
      </c>
      <c r="O146" s="174">
        <v>0.231</v>
      </c>
      <c r="P146" s="174">
        <f>O146*H146</f>
        <v>9.24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R146" s="176" t="s">
        <v>124</v>
      </c>
      <c r="AT146" s="176" t="s">
        <v>120</v>
      </c>
      <c r="AU146" s="176" t="s">
        <v>80</v>
      </c>
      <c r="AY146" s="78" t="s">
        <v>118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78" t="s">
        <v>78</v>
      </c>
      <c r="BK146" s="177">
        <f>ROUND(I146*H146,2)</f>
        <v>0</v>
      </c>
      <c r="BL146" s="78" t="s">
        <v>124</v>
      </c>
      <c r="BM146" s="176" t="s">
        <v>170</v>
      </c>
    </row>
    <row r="147" spans="1:65" s="88" customFormat="1" ht="24.2" customHeight="1">
      <c r="A147" s="85"/>
      <c r="B147" s="86"/>
      <c r="C147" s="165" t="s">
        <v>171</v>
      </c>
      <c r="D147" s="165" t="s">
        <v>120</v>
      </c>
      <c r="E147" s="166" t="s">
        <v>172</v>
      </c>
      <c r="F147" s="167" t="s">
        <v>173</v>
      </c>
      <c r="G147" s="168" t="s">
        <v>165</v>
      </c>
      <c r="H147" s="169">
        <v>40</v>
      </c>
      <c r="I147" s="75"/>
      <c r="J147" s="170">
        <f>ROUND(I147*H147,2)</f>
        <v>0</v>
      </c>
      <c r="K147" s="171"/>
      <c r="L147" s="86"/>
      <c r="M147" s="172" t="s">
        <v>1</v>
      </c>
      <c r="N147" s="173" t="s">
        <v>35</v>
      </c>
      <c r="O147" s="174">
        <v>0.053</v>
      </c>
      <c r="P147" s="174">
        <f>O147*H147</f>
        <v>2.12</v>
      </c>
      <c r="Q147" s="174">
        <v>0.0026</v>
      </c>
      <c r="R147" s="174">
        <f>Q147*H147</f>
        <v>0.104</v>
      </c>
      <c r="S147" s="174">
        <v>0</v>
      </c>
      <c r="T147" s="175">
        <f>S147*H147</f>
        <v>0</v>
      </c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R147" s="176" t="s">
        <v>124</v>
      </c>
      <c r="AT147" s="176" t="s">
        <v>120</v>
      </c>
      <c r="AU147" s="176" t="s">
        <v>80</v>
      </c>
      <c r="AY147" s="78" t="s">
        <v>118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78" t="s">
        <v>78</v>
      </c>
      <c r="BK147" s="177">
        <f>ROUND(I147*H147,2)</f>
        <v>0</v>
      </c>
      <c r="BL147" s="78" t="s">
        <v>124</v>
      </c>
      <c r="BM147" s="176" t="s">
        <v>174</v>
      </c>
    </row>
    <row r="148" spans="2:63" s="152" customFormat="1" ht="22.9" customHeight="1">
      <c r="B148" s="153"/>
      <c r="D148" s="154" t="s">
        <v>69</v>
      </c>
      <c r="E148" s="163" t="s">
        <v>136</v>
      </c>
      <c r="F148" s="163" t="s">
        <v>175</v>
      </c>
      <c r="I148" s="178"/>
      <c r="J148" s="164">
        <f>BK148</f>
        <v>0</v>
      </c>
      <c r="L148" s="153"/>
      <c r="M148" s="157"/>
      <c r="N148" s="158"/>
      <c r="O148" s="158"/>
      <c r="P148" s="159">
        <f>SUM(P149:P155)</f>
        <v>64.76652000000001</v>
      </c>
      <c r="Q148" s="158"/>
      <c r="R148" s="159">
        <f>SUM(R149:R155)</f>
        <v>15.39762</v>
      </c>
      <c r="S148" s="158"/>
      <c r="T148" s="160">
        <f>SUM(T149:T155)</f>
        <v>15.96</v>
      </c>
      <c r="AR148" s="154" t="s">
        <v>78</v>
      </c>
      <c r="AT148" s="161" t="s">
        <v>69</v>
      </c>
      <c r="AU148" s="161" t="s">
        <v>78</v>
      </c>
      <c r="AY148" s="154" t="s">
        <v>118</v>
      </c>
      <c r="BK148" s="162">
        <f>SUM(BK149:BK155)</f>
        <v>0</v>
      </c>
    </row>
    <row r="149" spans="1:65" s="88" customFormat="1" ht="24.2" customHeight="1">
      <c r="A149" s="85"/>
      <c r="B149" s="86"/>
      <c r="C149" s="165" t="s">
        <v>176</v>
      </c>
      <c r="D149" s="165" t="s">
        <v>120</v>
      </c>
      <c r="E149" s="166" t="s">
        <v>177</v>
      </c>
      <c r="F149" s="167" t="s">
        <v>178</v>
      </c>
      <c r="G149" s="168" t="s">
        <v>165</v>
      </c>
      <c r="H149" s="169">
        <v>21</v>
      </c>
      <c r="I149" s="75"/>
      <c r="J149" s="170">
        <f aca="true" t="shared" si="10" ref="J149:J155">ROUND(I149*H149,2)</f>
        <v>0</v>
      </c>
      <c r="K149" s="171"/>
      <c r="L149" s="86"/>
      <c r="M149" s="172" t="s">
        <v>1</v>
      </c>
      <c r="N149" s="173" t="s">
        <v>35</v>
      </c>
      <c r="O149" s="174">
        <v>0.272</v>
      </c>
      <c r="P149" s="174">
        <f aca="true" t="shared" si="11" ref="P149:P155">O149*H149</f>
        <v>5.712000000000001</v>
      </c>
      <c r="Q149" s="174">
        <v>0</v>
      </c>
      <c r="R149" s="174">
        <f aca="true" t="shared" si="12" ref="R149:R155">Q149*H149</f>
        <v>0</v>
      </c>
      <c r="S149" s="174">
        <v>0.26</v>
      </c>
      <c r="T149" s="175">
        <f aca="true" t="shared" si="13" ref="T149:T155">S149*H149</f>
        <v>5.46</v>
      </c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R149" s="176" t="s">
        <v>124</v>
      </c>
      <c r="AT149" s="176" t="s">
        <v>120</v>
      </c>
      <c r="AU149" s="176" t="s">
        <v>80</v>
      </c>
      <c r="AY149" s="78" t="s">
        <v>118</v>
      </c>
      <c r="BE149" s="177">
        <f aca="true" t="shared" si="14" ref="BE149:BE155">IF(N149="základní",J149,0)</f>
        <v>0</v>
      </c>
      <c r="BF149" s="177">
        <f aca="true" t="shared" si="15" ref="BF149:BF155">IF(N149="snížená",J149,0)</f>
        <v>0</v>
      </c>
      <c r="BG149" s="177">
        <f aca="true" t="shared" si="16" ref="BG149:BG155">IF(N149="zákl. přenesená",J149,0)</f>
        <v>0</v>
      </c>
      <c r="BH149" s="177">
        <f aca="true" t="shared" si="17" ref="BH149:BH155">IF(N149="sníž. přenesená",J149,0)</f>
        <v>0</v>
      </c>
      <c r="BI149" s="177">
        <f aca="true" t="shared" si="18" ref="BI149:BI155">IF(N149="nulová",J149,0)</f>
        <v>0</v>
      </c>
      <c r="BJ149" s="78" t="s">
        <v>78</v>
      </c>
      <c r="BK149" s="177">
        <f aca="true" t="shared" si="19" ref="BK149:BK155">ROUND(I149*H149,2)</f>
        <v>0</v>
      </c>
      <c r="BL149" s="78" t="s">
        <v>124</v>
      </c>
      <c r="BM149" s="176" t="s">
        <v>179</v>
      </c>
    </row>
    <row r="150" spans="1:65" s="88" customFormat="1" ht="21.75" customHeight="1">
      <c r="A150" s="85"/>
      <c r="B150" s="86"/>
      <c r="C150" s="165" t="s">
        <v>8</v>
      </c>
      <c r="D150" s="165" t="s">
        <v>120</v>
      </c>
      <c r="E150" s="166" t="s">
        <v>180</v>
      </c>
      <c r="F150" s="167" t="s">
        <v>181</v>
      </c>
      <c r="G150" s="168" t="s">
        <v>165</v>
      </c>
      <c r="H150" s="169">
        <v>21</v>
      </c>
      <c r="I150" s="75"/>
      <c r="J150" s="170">
        <f t="shared" si="10"/>
        <v>0</v>
      </c>
      <c r="K150" s="171"/>
      <c r="L150" s="86"/>
      <c r="M150" s="172" t="s">
        <v>1</v>
      </c>
      <c r="N150" s="173" t="s">
        <v>35</v>
      </c>
      <c r="O150" s="174">
        <v>0.756</v>
      </c>
      <c r="P150" s="174">
        <f t="shared" si="11"/>
        <v>15.876</v>
      </c>
      <c r="Q150" s="174">
        <v>0</v>
      </c>
      <c r="R150" s="174">
        <f t="shared" si="12"/>
        <v>0</v>
      </c>
      <c r="S150" s="174">
        <v>0.5</v>
      </c>
      <c r="T150" s="175">
        <f t="shared" si="13"/>
        <v>10.5</v>
      </c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R150" s="176" t="s">
        <v>124</v>
      </c>
      <c r="AT150" s="176" t="s">
        <v>120</v>
      </c>
      <c r="AU150" s="176" t="s">
        <v>80</v>
      </c>
      <c r="AY150" s="78" t="s">
        <v>118</v>
      </c>
      <c r="BE150" s="177">
        <f t="shared" si="14"/>
        <v>0</v>
      </c>
      <c r="BF150" s="177">
        <f t="shared" si="15"/>
        <v>0</v>
      </c>
      <c r="BG150" s="177">
        <f t="shared" si="16"/>
        <v>0</v>
      </c>
      <c r="BH150" s="177">
        <f t="shared" si="17"/>
        <v>0</v>
      </c>
      <c r="BI150" s="177">
        <f t="shared" si="18"/>
        <v>0</v>
      </c>
      <c r="BJ150" s="78" t="s">
        <v>78</v>
      </c>
      <c r="BK150" s="177">
        <f t="shared" si="19"/>
        <v>0</v>
      </c>
      <c r="BL150" s="78" t="s">
        <v>124</v>
      </c>
      <c r="BM150" s="176" t="s">
        <v>182</v>
      </c>
    </row>
    <row r="151" spans="1:65" s="88" customFormat="1" ht="24.2" customHeight="1">
      <c r="A151" s="85"/>
      <c r="B151" s="86"/>
      <c r="C151" s="165" t="s">
        <v>183</v>
      </c>
      <c r="D151" s="165" t="s">
        <v>120</v>
      </c>
      <c r="E151" s="166" t="s">
        <v>184</v>
      </c>
      <c r="F151" s="167" t="s">
        <v>185</v>
      </c>
      <c r="G151" s="168" t="s">
        <v>151</v>
      </c>
      <c r="H151" s="169">
        <v>15.96</v>
      </c>
      <c r="I151" s="75"/>
      <c r="J151" s="170">
        <f t="shared" si="10"/>
        <v>0</v>
      </c>
      <c r="K151" s="171"/>
      <c r="L151" s="86"/>
      <c r="M151" s="172" t="s">
        <v>1</v>
      </c>
      <c r="N151" s="173" t="s">
        <v>35</v>
      </c>
      <c r="O151" s="174">
        <v>0.756</v>
      </c>
      <c r="P151" s="174">
        <f t="shared" si="11"/>
        <v>12.065760000000001</v>
      </c>
      <c r="Q151" s="174">
        <v>0</v>
      </c>
      <c r="R151" s="174">
        <f t="shared" si="12"/>
        <v>0</v>
      </c>
      <c r="S151" s="174">
        <v>0</v>
      </c>
      <c r="T151" s="175">
        <f t="shared" si="13"/>
        <v>0</v>
      </c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R151" s="176" t="s">
        <v>124</v>
      </c>
      <c r="AT151" s="176" t="s">
        <v>120</v>
      </c>
      <c r="AU151" s="176" t="s">
        <v>80</v>
      </c>
      <c r="AY151" s="78" t="s">
        <v>118</v>
      </c>
      <c r="BE151" s="177">
        <f t="shared" si="14"/>
        <v>0</v>
      </c>
      <c r="BF151" s="177">
        <f t="shared" si="15"/>
        <v>0</v>
      </c>
      <c r="BG151" s="177">
        <f t="shared" si="16"/>
        <v>0</v>
      </c>
      <c r="BH151" s="177">
        <f t="shared" si="17"/>
        <v>0</v>
      </c>
      <c r="BI151" s="177">
        <f t="shared" si="18"/>
        <v>0</v>
      </c>
      <c r="BJ151" s="78" t="s">
        <v>78</v>
      </c>
      <c r="BK151" s="177">
        <f t="shared" si="19"/>
        <v>0</v>
      </c>
      <c r="BL151" s="78" t="s">
        <v>124</v>
      </c>
      <c r="BM151" s="176" t="s">
        <v>186</v>
      </c>
    </row>
    <row r="152" spans="1:65" s="88" customFormat="1" ht="21.75" customHeight="1">
      <c r="A152" s="85"/>
      <c r="B152" s="86"/>
      <c r="C152" s="165" t="s">
        <v>187</v>
      </c>
      <c r="D152" s="165" t="s">
        <v>120</v>
      </c>
      <c r="E152" s="166" t="s">
        <v>188</v>
      </c>
      <c r="F152" s="167" t="s">
        <v>189</v>
      </c>
      <c r="G152" s="168" t="s">
        <v>165</v>
      </c>
      <c r="H152" s="169">
        <v>21</v>
      </c>
      <c r="I152" s="75"/>
      <c r="J152" s="170">
        <f t="shared" si="10"/>
        <v>0</v>
      </c>
      <c r="K152" s="171"/>
      <c r="L152" s="86"/>
      <c r="M152" s="172" t="s">
        <v>1</v>
      </c>
      <c r="N152" s="173" t="s">
        <v>35</v>
      </c>
      <c r="O152" s="174">
        <v>0.12</v>
      </c>
      <c r="P152" s="174">
        <f t="shared" si="11"/>
        <v>2.52</v>
      </c>
      <c r="Q152" s="174">
        <v>0.575</v>
      </c>
      <c r="R152" s="174">
        <f t="shared" si="12"/>
        <v>12.075</v>
      </c>
      <c r="S152" s="174">
        <v>0</v>
      </c>
      <c r="T152" s="175">
        <f t="shared" si="13"/>
        <v>0</v>
      </c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R152" s="176" t="s">
        <v>124</v>
      </c>
      <c r="AT152" s="176" t="s">
        <v>120</v>
      </c>
      <c r="AU152" s="176" t="s">
        <v>80</v>
      </c>
      <c r="AY152" s="78" t="s">
        <v>118</v>
      </c>
      <c r="BE152" s="177">
        <f t="shared" si="14"/>
        <v>0</v>
      </c>
      <c r="BF152" s="177">
        <f t="shared" si="15"/>
        <v>0</v>
      </c>
      <c r="BG152" s="177">
        <f t="shared" si="16"/>
        <v>0</v>
      </c>
      <c r="BH152" s="177">
        <f t="shared" si="17"/>
        <v>0</v>
      </c>
      <c r="BI152" s="177">
        <f t="shared" si="18"/>
        <v>0</v>
      </c>
      <c r="BJ152" s="78" t="s">
        <v>78</v>
      </c>
      <c r="BK152" s="177">
        <f t="shared" si="19"/>
        <v>0</v>
      </c>
      <c r="BL152" s="78" t="s">
        <v>124</v>
      </c>
      <c r="BM152" s="176" t="s">
        <v>190</v>
      </c>
    </row>
    <row r="153" spans="1:65" s="88" customFormat="1" ht="21.75" customHeight="1">
      <c r="A153" s="85"/>
      <c r="B153" s="86"/>
      <c r="C153" s="165" t="s">
        <v>191</v>
      </c>
      <c r="D153" s="165" t="s">
        <v>120</v>
      </c>
      <c r="E153" s="166" t="s">
        <v>192</v>
      </c>
      <c r="F153" s="167" t="s">
        <v>193</v>
      </c>
      <c r="G153" s="168" t="s">
        <v>165</v>
      </c>
      <c r="H153" s="169">
        <v>21</v>
      </c>
      <c r="I153" s="75"/>
      <c r="J153" s="170">
        <f t="shared" si="10"/>
        <v>0</v>
      </c>
      <c r="K153" s="171"/>
      <c r="L153" s="86"/>
      <c r="M153" s="172" t="s">
        <v>1</v>
      </c>
      <c r="N153" s="173" t="s">
        <v>35</v>
      </c>
      <c r="O153" s="174">
        <v>0.067</v>
      </c>
      <c r="P153" s="174">
        <f t="shared" si="11"/>
        <v>1.407</v>
      </c>
      <c r="Q153" s="174">
        <v>0.069</v>
      </c>
      <c r="R153" s="174">
        <f t="shared" si="12"/>
        <v>1.449</v>
      </c>
      <c r="S153" s="174">
        <v>0</v>
      </c>
      <c r="T153" s="175">
        <f t="shared" si="13"/>
        <v>0</v>
      </c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R153" s="176" t="s">
        <v>124</v>
      </c>
      <c r="AT153" s="176" t="s">
        <v>120</v>
      </c>
      <c r="AU153" s="176" t="s">
        <v>80</v>
      </c>
      <c r="AY153" s="78" t="s">
        <v>118</v>
      </c>
      <c r="BE153" s="177">
        <f t="shared" si="14"/>
        <v>0</v>
      </c>
      <c r="BF153" s="177">
        <f t="shared" si="15"/>
        <v>0</v>
      </c>
      <c r="BG153" s="177">
        <f t="shared" si="16"/>
        <v>0</v>
      </c>
      <c r="BH153" s="177">
        <f t="shared" si="17"/>
        <v>0</v>
      </c>
      <c r="BI153" s="177">
        <f t="shared" si="18"/>
        <v>0</v>
      </c>
      <c r="BJ153" s="78" t="s">
        <v>78</v>
      </c>
      <c r="BK153" s="177">
        <f t="shared" si="19"/>
        <v>0</v>
      </c>
      <c r="BL153" s="78" t="s">
        <v>124</v>
      </c>
      <c r="BM153" s="176" t="s">
        <v>194</v>
      </c>
    </row>
    <row r="154" spans="1:65" s="88" customFormat="1" ht="24.2" customHeight="1">
      <c r="A154" s="85"/>
      <c r="B154" s="86"/>
      <c r="C154" s="165" t="s">
        <v>195</v>
      </c>
      <c r="D154" s="165" t="s">
        <v>120</v>
      </c>
      <c r="E154" s="166" t="s">
        <v>184</v>
      </c>
      <c r="F154" s="167" t="s">
        <v>185</v>
      </c>
      <c r="G154" s="168" t="s">
        <v>151</v>
      </c>
      <c r="H154" s="169">
        <v>15.96</v>
      </c>
      <c r="I154" s="75"/>
      <c r="J154" s="170">
        <f t="shared" si="10"/>
        <v>0</v>
      </c>
      <c r="K154" s="171"/>
      <c r="L154" s="86"/>
      <c r="M154" s="172" t="s">
        <v>1</v>
      </c>
      <c r="N154" s="173" t="s">
        <v>35</v>
      </c>
      <c r="O154" s="174">
        <v>0.756</v>
      </c>
      <c r="P154" s="174">
        <f t="shared" si="11"/>
        <v>12.065760000000001</v>
      </c>
      <c r="Q154" s="174">
        <v>0</v>
      </c>
      <c r="R154" s="174">
        <f t="shared" si="12"/>
        <v>0</v>
      </c>
      <c r="S154" s="174">
        <v>0</v>
      </c>
      <c r="T154" s="175">
        <f t="shared" si="13"/>
        <v>0</v>
      </c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R154" s="176" t="s">
        <v>124</v>
      </c>
      <c r="AT154" s="176" t="s">
        <v>120</v>
      </c>
      <c r="AU154" s="176" t="s">
        <v>80</v>
      </c>
      <c r="AY154" s="78" t="s">
        <v>118</v>
      </c>
      <c r="BE154" s="177">
        <f t="shared" si="14"/>
        <v>0</v>
      </c>
      <c r="BF154" s="177">
        <f t="shared" si="15"/>
        <v>0</v>
      </c>
      <c r="BG154" s="177">
        <f t="shared" si="16"/>
        <v>0</v>
      </c>
      <c r="BH154" s="177">
        <f t="shared" si="17"/>
        <v>0</v>
      </c>
      <c r="BI154" s="177">
        <f t="shared" si="18"/>
        <v>0</v>
      </c>
      <c r="BJ154" s="78" t="s">
        <v>78</v>
      </c>
      <c r="BK154" s="177">
        <f t="shared" si="19"/>
        <v>0</v>
      </c>
      <c r="BL154" s="78" t="s">
        <v>124</v>
      </c>
      <c r="BM154" s="176" t="s">
        <v>196</v>
      </c>
    </row>
    <row r="155" spans="1:65" s="88" customFormat="1" ht="33" customHeight="1">
      <c r="A155" s="85"/>
      <c r="B155" s="86"/>
      <c r="C155" s="165" t="s">
        <v>197</v>
      </c>
      <c r="D155" s="165" t="s">
        <v>120</v>
      </c>
      <c r="E155" s="166" t="s">
        <v>198</v>
      </c>
      <c r="F155" s="167" t="s">
        <v>199</v>
      </c>
      <c r="G155" s="168" t="s">
        <v>165</v>
      </c>
      <c r="H155" s="169">
        <v>21</v>
      </c>
      <c r="I155" s="75"/>
      <c r="J155" s="170">
        <f t="shared" si="10"/>
        <v>0</v>
      </c>
      <c r="K155" s="171"/>
      <c r="L155" s="86"/>
      <c r="M155" s="172" t="s">
        <v>1</v>
      </c>
      <c r="N155" s="173" t="s">
        <v>35</v>
      </c>
      <c r="O155" s="174">
        <v>0.72</v>
      </c>
      <c r="P155" s="174">
        <f t="shared" si="11"/>
        <v>15.12</v>
      </c>
      <c r="Q155" s="174">
        <v>0.08922</v>
      </c>
      <c r="R155" s="174">
        <f t="shared" si="12"/>
        <v>1.8736199999999998</v>
      </c>
      <c r="S155" s="174">
        <v>0</v>
      </c>
      <c r="T155" s="175">
        <f t="shared" si="13"/>
        <v>0</v>
      </c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R155" s="176" t="s">
        <v>124</v>
      </c>
      <c r="AT155" s="176" t="s">
        <v>120</v>
      </c>
      <c r="AU155" s="176" t="s">
        <v>80</v>
      </c>
      <c r="AY155" s="78" t="s">
        <v>118</v>
      </c>
      <c r="BE155" s="177">
        <f t="shared" si="14"/>
        <v>0</v>
      </c>
      <c r="BF155" s="177">
        <f t="shared" si="15"/>
        <v>0</v>
      </c>
      <c r="BG155" s="177">
        <f t="shared" si="16"/>
        <v>0</v>
      </c>
      <c r="BH155" s="177">
        <f t="shared" si="17"/>
        <v>0</v>
      </c>
      <c r="BI155" s="177">
        <f t="shared" si="18"/>
        <v>0</v>
      </c>
      <c r="BJ155" s="78" t="s">
        <v>78</v>
      </c>
      <c r="BK155" s="177">
        <f t="shared" si="19"/>
        <v>0</v>
      </c>
      <c r="BL155" s="78" t="s">
        <v>124</v>
      </c>
      <c r="BM155" s="176" t="s">
        <v>200</v>
      </c>
    </row>
    <row r="156" spans="2:63" s="152" customFormat="1" ht="22.9" customHeight="1">
      <c r="B156" s="153"/>
      <c r="D156" s="154" t="s">
        <v>69</v>
      </c>
      <c r="E156" s="163" t="s">
        <v>140</v>
      </c>
      <c r="F156" s="163" t="s">
        <v>201</v>
      </c>
      <c r="I156" s="178"/>
      <c r="J156" s="164">
        <f>BK156</f>
        <v>0</v>
      </c>
      <c r="L156" s="153"/>
      <c r="M156" s="157"/>
      <c r="N156" s="158"/>
      <c r="O156" s="158"/>
      <c r="P156" s="159">
        <f>SUM(P157:P170)</f>
        <v>389.28612</v>
      </c>
      <c r="Q156" s="158"/>
      <c r="R156" s="159">
        <f>SUM(R157:R170)</f>
        <v>7.2362627</v>
      </c>
      <c r="S156" s="158"/>
      <c r="T156" s="160">
        <f>SUM(T157:T170)</f>
        <v>0</v>
      </c>
      <c r="AR156" s="154" t="s">
        <v>78</v>
      </c>
      <c r="AT156" s="161" t="s">
        <v>69</v>
      </c>
      <c r="AU156" s="161" t="s">
        <v>78</v>
      </c>
      <c r="AY156" s="154" t="s">
        <v>118</v>
      </c>
      <c r="BK156" s="162">
        <f>SUM(BK157:BK170)</f>
        <v>0</v>
      </c>
    </row>
    <row r="157" spans="1:65" s="88" customFormat="1" ht="16.5" customHeight="1">
      <c r="A157" s="85"/>
      <c r="B157" s="86"/>
      <c r="C157" s="165" t="s">
        <v>7</v>
      </c>
      <c r="D157" s="165" t="s">
        <v>120</v>
      </c>
      <c r="E157" s="166" t="s">
        <v>202</v>
      </c>
      <c r="F157" s="167" t="s">
        <v>203</v>
      </c>
      <c r="G157" s="168" t="s">
        <v>165</v>
      </c>
      <c r="H157" s="169">
        <v>417.62</v>
      </c>
      <c r="I157" s="75"/>
      <c r="J157" s="170">
        <f aca="true" t="shared" si="20" ref="J157:J170">ROUND(I157*H157,2)</f>
        <v>0</v>
      </c>
      <c r="K157" s="171"/>
      <c r="L157" s="86"/>
      <c r="M157" s="172" t="s">
        <v>1</v>
      </c>
      <c r="N157" s="173" t="s">
        <v>35</v>
      </c>
      <c r="O157" s="174">
        <v>0.14</v>
      </c>
      <c r="P157" s="174">
        <f aca="true" t="shared" si="21" ref="P157:P170">O157*H157</f>
        <v>58.466800000000006</v>
      </c>
      <c r="Q157" s="174">
        <v>0</v>
      </c>
      <c r="R157" s="174">
        <f aca="true" t="shared" si="22" ref="R157:R170">Q157*H157</f>
        <v>0</v>
      </c>
      <c r="S157" s="174">
        <v>0</v>
      </c>
      <c r="T157" s="175">
        <f aca="true" t="shared" si="23" ref="T157:T170">S157*H157</f>
        <v>0</v>
      </c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R157" s="176" t="s">
        <v>124</v>
      </c>
      <c r="AT157" s="176" t="s">
        <v>120</v>
      </c>
      <c r="AU157" s="176" t="s">
        <v>80</v>
      </c>
      <c r="AY157" s="78" t="s">
        <v>118</v>
      </c>
      <c r="BE157" s="177">
        <f aca="true" t="shared" si="24" ref="BE157:BE170">IF(N157="základní",J157,0)</f>
        <v>0</v>
      </c>
      <c r="BF157" s="177">
        <f aca="true" t="shared" si="25" ref="BF157:BF170">IF(N157="snížená",J157,0)</f>
        <v>0</v>
      </c>
      <c r="BG157" s="177">
        <f aca="true" t="shared" si="26" ref="BG157:BG170">IF(N157="zákl. přenesená",J157,0)</f>
        <v>0</v>
      </c>
      <c r="BH157" s="177">
        <f aca="true" t="shared" si="27" ref="BH157:BH170">IF(N157="sníž. přenesená",J157,0)</f>
        <v>0</v>
      </c>
      <c r="BI157" s="177">
        <f aca="true" t="shared" si="28" ref="BI157:BI170">IF(N157="nulová",J157,0)</f>
        <v>0</v>
      </c>
      <c r="BJ157" s="78" t="s">
        <v>78</v>
      </c>
      <c r="BK157" s="177">
        <f aca="true" t="shared" si="29" ref="BK157:BK170">ROUND(I157*H157,2)</f>
        <v>0</v>
      </c>
      <c r="BL157" s="78" t="s">
        <v>124</v>
      </c>
      <c r="BM157" s="176" t="s">
        <v>204</v>
      </c>
    </row>
    <row r="158" spans="1:65" s="88" customFormat="1" ht="24.2" customHeight="1">
      <c r="A158" s="85"/>
      <c r="B158" s="86"/>
      <c r="C158" s="165" t="s">
        <v>205</v>
      </c>
      <c r="D158" s="165" t="s">
        <v>120</v>
      </c>
      <c r="E158" s="166" t="s">
        <v>206</v>
      </c>
      <c r="F158" s="167" t="s">
        <v>207</v>
      </c>
      <c r="G158" s="168" t="s">
        <v>165</v>
      </c>
      <c r="H158" s="169">
        <v>38.8</v>
      </c>
      <c r="I158" s="75"/>
      <c r="J158" s="170">
        <f t="shared" si="20"/>
        <v>0</v>
      </c>
      <c r="K158" s="171"/>
      <c r="L158" s="86"/>
      <c r="M158" s="172" t="s">
        <v>1</v>
      </c>
      <c r="N158" s="173" t="s">
        <v>35</v>
      </c>
      <c r="O158" s="174">
        <v>0.06</v>
      </c>
      <c r="P158" s="174">
        <f t="shared" si="21"/>
        <v>2.328</v>
      </c>
      <c r="Q158" s="174">
        <v>0</v>
      </c>
      <c r="R158" s="174">
        <f t="shared" si="22"/>
        <v>0</v>
      </c>
      <c r="S158" s="174">
        <v>0</v>
      </c>
      <c r="T158" s="175">
        <f t="shared" si="23"/>
        <v>0</v>
      </c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R158" s="176" t="s">
        <v>124</v>
      </c>
      <c r="AT158" s="176" t="s">
        <v>120</v>
      </c>
      <c r="AU158" s="176" t="s">
        <v>80</v>
      </c>
      <c r="AY158" s="78" t="s">
        <v>118</v>
      </c>
      <c r="BE158" s="177">
        <f t="shared" si="24"/>
        <v>0</v>
      </c>
      <c r="BF158" s="177">
        <f t="shared" si="25"/>
        <v>0</v>
      </c>
      <c r="BG158" s="177">
        <f t="shared" si="26"/>
        <v>0</v>
      </c>
      <c r="BH158" s="177">
        <f t="shared" si="27"/>
        <v>0</v>
      </c>
      <c r="BI158" s="177">
        <f t="shared" si="28"/>
        <v>0</v>
      </c>
      <c r="BJ158" s="78" t="s">
        <v>78</v>
      </c>
      <c r="BK158" s="177">
        <f t="shared" si="29"/>
        <v>0</v>
      </c>
      <c r="BL158" s="78" t="s">
        <v>124</v>
      </c>
      <c r="BM158" s="176" t="s">
        <v>208</v>
      </c>
    </row>
    <row r="159" spans="1:65" s="88" customFormat="1" ht="33" customHeight="1">
      <c r="A159" s="85"/>
      <c r="B159" s="86"/>
      <c r="C159" s="165" t="s">
        <v>209</v>
      </c>
      <c r="D159" s="165" t="s">
        <v>120</v>
      </c>
      <c r="E159" s="166" t="s">
        <v>210</v>
      </c>
      <c r="F159" s="167" t="s">
        <v>211</v>
      </c>
      <c r="G159" s="168" t="s">
        <v>165</v>
      </c>
      <c r="H159" s="169">
        <v>276.25</v>
      </c>
      <c r="I159" s="75"/>
      <c r="J159" s="170">
        <f t="shared" si="20"/>
        <v>0</v>
      </c>
      <c r="K159" s="171"/>
      <c r="L159" s="86"/>
      <c r="M159" s="172" t="s">
        <v>1</v>
      </c>
      <c r="N159" s="173" t="s">
        <v>35</v>
      </c>
      <c r="O159" s="174">
        <v>0.228</v>
      </c>
      <c r="P159" s="174">
        <f t="shared" si="21"/>
        <v>62.985</v>
      </c>
      <c r="Q159" s="174">
        <v>0.01321</v>
      </c>
      <c r="R159" s="174">
        <f t="shared" si="22"/>
        <v>3.6492625</v>
      </c>
      <c r="S159" s="174">
        <v>0</v>
      </c>
      <c r="T159" s="175">
        <f t="shared" si="23"/>
        <v>0</v>
      </c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R159" s="176" t="s">
        <v>124</v>
      </c>
      <c r="AT159" s="176" t="s">
        <v>120</v>
      </c>
      <c r="AU159" s="176" t="s">
        <v>80</v>
      </c>
      <c r="AY159" s="78" t="s">
        <v>118</v>
      </c>
      <c r="BE159" s="177">
        <f t="shared" si="24"/>
        <v>0</v>
      </c>
      <c r="BF159" s="177">
        <f t="shared" si="25"/>
        <v>0</v>
      </c>
      <c r="BG159" s="177">
        <f t="shared" si="26"/>
        <v>0</v>
      </c>
      <c r="BH159" s="177">
        <f t="shared" si="27"/>
        <v>0</v>
      </c>
      <c r="BI159" s="177">
        <f t="shared" si="28"/>
        <v>0</v>
      </c>
      <c r="BJ159" s="78" t="s">
        <v>78</v>
      </c>
      <c r="BK159" s="177">
        <f t="shared" si="29"/>
        <v>0</v>
      </c>
      <c r="BL159" s="78" t="s">
        <v>124</v>
      </c>
      <c r="BM159" s="176" t="s">
        <v>212</v>
      </c>
    </row>
    <row r="160" spans="1:65" s="88" customFormat="1" ht="33" customHeight="1">
      <c r="A160" s="85"/>
      <c r="B160" s="86"/>
      <c r="C160" s="165" t="s">
        <v>213</v>
      </c>
      <c r="D160" s="165" t="s">
        <v>120</v>
      </c>
      <c r="E160" s="166" t="s">
        <v>214</v>
      </c>
      <c r="F160" s="167" t="s">
        <v>215</v>
      </c>
      <c r="G160" s="168" t="s">
        <v>165</v>
      </c>
      <c r="H160" s="169">
        <v>105.23</v>
      </c>
      <c r="I160" s="75"/>
      <c r="J160" s="170">
        <f t="shared" si="20"/>
        <v>0</v>
      </c>
      <c r="K160" s="171"/>
      <c r="L160" s="86"/>
      <c r="M160" s="172" t="s">
        <v>1</v>
      </c>
      <c r="N160" s="173" t="s">
        <v>35</v>
      </c>
      <c r="O160" s="174">
        <v>0.565</v>
      </c>
      <c r="P160" s="174">
        <f t="shared" si="21"/>
        <v>59.45495</v>
      </c>
      <c r="Q160" s="174">
        <v>0.0146</v>
      </c>
      <c r="R160" s="174">
        <f t="shared" si="22"/>
        <v>1.5363580000000001</v>
      </c>
      <c r="S160" s="174">
        <v>0</v>
      </c>
      <c r="T160" s="175">
        <f t="shared" si="23"/>
        <v>0</v>
      </c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R160" s="176" t="s">
        <v>124</v>
      </c>
      <c r="AT160" s="176" t="s">
        <v>120</v>
      </c>
      <c r="AU160" s="176" t="s">
        <v>80</v>
      </c>
      <c r="AY160" s="78" t="s">
        <v>118</v>
      </c>
      <c r="BE160" s="177">
        <f t="shared" si="24"/>
        <v>0</v>
      </c>
      <c r="BF160" s="177">
        <f t="shared" si="25"/>
        <v>0</v>
      </c>
      <c r="BG160" s="177">
        <f t="shared" si="26"/>
        <v>0</v>
      </c>
      <c r="BH160" s="177">
        <f t="shared" si="27"/>
        <v>0</v>
      </c>
      <c r="BI160" s="177">
        <f t="shared" si="28"/>
        <v>0</v>
      </c>
      <c r="BJ160" s="78" t="s">
        <v>78</v>
      </c>
      <c r="BK160" s="177">
        <f t="shared" si="29"/>
        <v>0</v>
      </c>
      <c r="BL160" s="78" t="s">
        <v>124</v>
      </c>
      <c r="BM160" s="176" t="s">
        <v>216</v>
      </c>
    </row>
    <row r="161" spans="1:65" s="88" customFormat="1" ht="33" customHeight="1">
      <c r="A161" s="85"/>
      <c r="B161" s="86"/>
      <c r="C161" s="165" t="s">
        <v>217</v>
      </c>
      <c r="D161" s="165" t="s">
        <v>120</v>
      </c>
      <c r="E161" s="166" t="s">
        <v>218</v>
      </c>
      <c r="F161" s="167" t="s">
        <v>219</v>
      </c>
      <c r="G161" s="168" t="s">
        <v>165</v>
      </c>
      <c r="H161" s="169">
        <v>276.25</v>
      </c>
      <c r="I161" s="75"/>
      <c r="J161" s="170">
        <f t="shared" si="20"/>
        <v>0</v>
      </c>
      <c r="K161" s="171"/>
      <c r="L161" s="86"/>
      <c r="M161" s="172" t="s">
        <v>1</v>
      </c>
      <c r="N161" s="173" t="s">
        <v>35</v>
      </c>
      <c r="O161" s="174">
        <v>0.33</v>
      </c>
      <c r="P161" s="174">
        <f t="shared" si="21"/>
        <v>91.16250000000001</v>
      </c>
      <c r="Q161" s="174">
        <v>0.00438</v>
      </c>
      <c r="R161" s="174">
        <f t="shared" si="22"/>
        <v>1.209975</v>
      </c>
      <c r="S161" s="174">
        <v>0</v>
      </c>
      <c r="T161" s="175">
        <f t="shared" si="23"/>
        <v>0</v>
      </c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R161" s="176" t="s">
        <v>124</v>
      </c>
      <c r="AT161" s="176" t="s">
        <v>120</v>
      </c>
      <c r="AU161" s="176" t="s">
        <v>80</v>
      </c>
      <c r="AY161" s="78" t="s">
        <v>118</v>
      </c>
      <c r="BE161" s="177">
        <f t="shared" si="24"/>
        <v>0</v>
      </c>
      <c r="BF161" s="177">
        <f t="shared" si="25"/>
        <v>0</v>
      </c>
      <c r="BG161" s="177">
        <f t="shared" si="26"/>
        <v>0</v>
      </c>
      <c r="BH161" s="177">
        <f t="shared" si="27"/>
        <v>0</v>
      </c>
      <c r="BI161" s="177">
        <f t="shared" si="28"/>
        <v>0</v>
      </c>
      <c r="BJ161" s="78" t="s">
        <v>78</v>
      </c>
      <c r="BK161" s="177">
        <f t="shared" si="29"/>
        <v>0</v>
      </c>
      <c r="BL161" s="78" t="s">
        <v>124</v>
      </c>
      <c r="BM161" s="176" t="s">
        <v>220</v>
      </c>
    </row>
    <row r="162" spans="1:65" s="88" customFormat="1" ht="37.9" customHeight="1">
      <c r="A162" s="85"/>
      <c r="B162" s="86"/>
      <c r="C162" s="165" t="s">
        <v>221</v>
      </c>
      <c r="D162" s="165" t="s">
        <v>120</v>
      </c>
      <c r="E162" s="166" t="s">
        <v>222</v>
      </c>
      <c r="F162" s="167" t="s">
        <v>223</v>
      </c>
      <c r="G162" s="168" t="s">
        <v>165</v>
      </c>
      <c r="H162" s="169">
        <v>22.57</v>
      </c>
      <c r="I162" s="75"/>
      <c r="J162" s="170">
        <f t="shared" si="20"/>
        <v>0</v>
      </c>
      <c r="K162" s="171"/>
      <c r="L162" s="86"/>
      <c r="M162" s="172" t="s">
        <v>1</v>
      </c>
      <c r="N162" s="173" t="s">
        <v>35</v>
      </c>
      <c r="O162" s="174">
        <v>0.44</v>
      </c>
      <c r="P162" s="174">
        <f t="shared" si="21"/>
        <v>9.9308</v>
      </c>
      <c r="Q162" s="174">
        <v>0.00441</v>
      </c>
      <c r="R162" s="174">
        <f t="shared" si="22"/>
        <v>0.0995337</v>
      </c>
      <c r="S162" s="174">
        <v>0</v>
      </c>
      <c r="T162" s="175">
        <f t="shared" si="23"/>
        <v>0</v>
      </c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R162" s="176" t="s">
        <v>124</v>
      </c>
      <c r="AT162" s="176" t="s">
        <v>120</v>
      </c>
      <c r="AU162" s="176" t="s">
        <v>80</v>
      </c>
      <c r="AY162" s="78" t="s">
        <v>118</v>
      </c>
      <c r="BE162" s="177">
        <f t="shared" si="24"/>
        <v>0</v>
      </c>
      <c r="BF162" s="177">
        <f t="shared" si="25"/>
        <v>0</v>
      </c>
      <c r="BG162" s="177">
        <f t="shared" si="26"/>
        <v>0</v>
      </c>
      <c r="BH162" s="177">
        <f t="shared" si="27"/>
        <v>0</v>
      </c>
      <c r="BI162" s="177">
        <f t="shared" si="28"/>
        <v>0</v>
      </c>
      <c r="BJ162" s="78" t="s">
        <v>78</v>
      </c>
      <c r="BK162" s="177">
        <f t="shared" si="29"/>
        <v>0</v>
      </c>
      <c r="BL162" s="78" t="s">
        <v>124</v>
      </c>
      <c r="BM162" s="176" t="s">
        <v>224</v>
      </c>
    </row>
    <row r="163" spans="1:65" s="88" customFormat="1" ht="55.5" customHeight="1">
      <c r="A163" s="85"/>
      <c r="B163" s="86"/>
      <c r="C163" s="165" t="s">
        <v>225</v>
      </c>
      <c r="D163" s="165" t="s">
        <v>120</v>
      </c>
      <c r="E163" s="166" t="s">
        <v>226</v>
      </c>
      <c r="F163" s="167" t="s">
        <v>227</v>
      </c>
      <c r="G163" s="168" t="s">
        <v>228</v>
      </c>
      <c r="H163" s="169">
        <v>6.75</v>
      </c>
      <c r="I163" s="75"/>
      <c r="J163" s="170">
        <f t="shared" si="20"/>
        <v>0</v>
      </c>
      <c r="K163" s="171"/>
      <c r="L163" s="86"/>
      <c r="M163" s="172" t="s">
        <v>1</v>
      </c>
      <c r="N163" s="173" t="s">
        <v>35</v>
      </c>
      <c r="O163" s="174">
        <v>0.3</v>
      </c>
      <c r="P163" s="174">
        <f t="shared" si="21"/>
        <v>2.025</v>
      </c>
      <c r="Q163" s="174">
        <v>0.00176</v>
      </c>
      <c r="R163" s="174">
        <f t="shared" si="22"/>
        <v>0.01188</v>
      </c>
      <c r="S163" s="174">
        <v>0</v>
      </c>
      <c r="T163" s="175">
        <f t="shared" si="23"/>
        <v>0</v>
      </c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R163" s="176" t="s">
        <v>124</v>
      </c>
      <c r="AT163" s="176" t="s">
        <v>120</v>
      </c>
      <c r="AU163" s="176" t="s">
        <v>80</v>
      </c>
      <c r="AY163" s="78" t="s">
        <v>118</v>
      </c>
      <c r="BE163" s="177">
        <f t="shared" si="24"/>
        <v>0</v>
      </c>
      <c r="BF163" s="177">
        <f t="shared" si="25"/>
        <v>0</v>
      </c>
      <c r="BG163" s="177">
        <f t="shared" si="26"/>
        <v>0</v>
      </c>
      <c r="BH163" s="177">
        <f t="shared" si="27"/>
        <v>0</v>
      </c>
      <c r="BI163" s="177">
        <f t="shared" si="28"/>
        <v>0</v>
      </c>
      <c r="BJ163" s="78" t="s">
        <v>78</v>
      </c>
      <c r="BK163" s="177">
        <f t="shared" si="29"/>
        <v>0</v>
      </c>
      <c r="BL163" s="78" t="s">
        <v>124</v>
      </c>
      <c r="BM163" s="176" t="s">
        <v>229</v>
      </c>
    </row>
    <row r="164" spans="1:65" s="88" customFormat="1" ht="16.5" customHeight="1">
      <c r="A164" s="85"/>
      <c r="B164" s="86"/>
      <c r="C164" s="179" t="s">
        <v>230</v>
      </c>
      <c r="D164" s="179" t="s">
        <v>231</v>
      </c>
      <c r="E164" s="180" t="s">
        <v>232</v>
      </c>
      <c r="F164" s="181" t="s">
        <v>233</v>
      </c>
      <c r="G164" s="182" t="s">
        <v>165</v>
      </c>
      <c r="H164" s="183">
        <v>1.25</v>
      </c>
      <c r="I164" s="76"/>
      <c r="J164" s="184">
        <f t="shared" si="20"/>
        <v>0</v>
      </c>
      <c r="K164" s="185"/>
      <c r="L164" s="186"/>
      <c r="M164" s="187" t="s">
        <v>1</v>
      </c>
      <c r="N164" s="188" t="s">
        <v>35</v>
      </c>
      <c r="O164" s="174">
        <v>0</v>
      </c>
      <c r="P164" s="174">
        <f t="shared" si="21"/>
        <v>0</v>
      </c>
      <c r="Q164" s="174">
        <v>0.00034</v>
      </c>
      <c r="R164" s="174">
        <f t="shared" si="22"/>
        <v>0.00042500000000000003</v>
      </c>
      <c r="S164" s="174">
        <v>0</v>
      </c>
      <c r="T164" s="175">
        <f t="shared" si="23"/>
        <v>0</v>
      </c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R164" s="176" t="s">
        <v>148</v>
      </c>
      <c r="AT164" s="176" t="s">
        <v>231</v>
      </c>
      <c r="AU164" s="176" t="s">
        <v>80</v>
      </c>
      <c r="AY164" s="78" t="s">
        <v>118</v>
      </c>
      <c r="BE164" s="177">
        <f t="shared" si="24"/>
        <v>0</v>
      </c>
      <c r="BF164" s="177">
        <f t="shared" si="25"/>
        <v>0</v>
      </c>
      <c r="BG164" s="177">
        <f t="shared" si="26"/>
        <v>0</v>
      </c>
      <c r="BH164" s="177">
        <f t="shared" si="27"/>
        <v>0</v>
      </c>
      <c r="BI164" s="177">
        <f t="shared" si="28"/>
        <v>0</v>
      </c>
      <c r="BJ164" s="78" t="s">
        <v>78</v>
      </c>
      <c r="BK164" s="177">
        <f t="shared" si="29"/>
        <v>0</v>
      </c>
      <c r="BL164" s="78" t="s">
        <v>124</v>
      </c>
      <c r="BM164" s="176" t="s">
        <v>234</v>
      </c>
    </row>
    <row r="165" spans="1:65" s="88" customFormat="1" ht="24.2" customHeight="1">
      <c r="A165" s="85"/>
      <c r="B165" s="86"/>
      <c r="C165" s="165" t="s">
        <v>235</v>
      </c>
      <c r="D165" s="165" t="s">
        <v>120</v>
      </c>
      <c r="E165" s="166" t="s">
        <v>236</v>
      </c>
      <c r="F165" s="167" t="s">
        <v>237</v>
      </c>
      <c r="G165" s="168" t="s">
        <v>165</v>
      </c>
      <c r="H165" s="169">
        <v>276.25</v>
      </c>
      <c r="I165" s="75"/>
      <c r="J165" s="170">
        <f t="shared" si="20"/>
        <v>0</v>
      </c>
      <c r="K165" s="171"/>
      <c r="L165" s="86"/>
      <c r="M165" s="172" t="s">
        <v>1</v>
      </c>
      <c r="N165" s="173" t="s">
        <v>35</v>
      </c>
      <c r="O165" s="174">
        <v>0.075</v>
      </c>
      <c r="P165" s="174">
        <f t="shared" si="21"/>
        <v>20.71875</v>
      </c>
      <c r="Q165" s="174">
        <v>0.00025</v>
      </c>
      <c r="R165" s="174">
        <f t="shared" si="22"/>
        <v>0.0690625</v>
      </c>
      <c r="S165" s="174">
        <v>0</v>
      </c>
      <c r="T165" s="175">
        <f t="shared" si="23"/>
        <v>0</v>
      </c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R165" s="176" t="s">
        <v>124</v>
      </c>
      <c r="AT165" s="176" t="s">
        <v>120</v>
      </c>
      <c r="AU165" s="176" t="s">
        <v>80</v>
      </c>
      <c r="AY165" s="78" t="s">
        <v>118</v>
      </c>
      <c r="BE165" s="177">
        <f t="shared" si="24"/>
        <v>0</v>
      </c>
      <c r="BF165" s="177">
        <f t="shared" si="25"/>
        <v>0</v>
      </c>
      <c r="BG165" s="177">
        <f t="shared" si="26"/>
        <v>0</v>
      </c>
      <c r="BH165" s="177">
        <f t="shared" si="27"/>
        <v>0</v>
      </c>
      <c r="BI165" s="177">
        <f t="shared" si="28"/>
        <v>0</v>
      </c>
      <c r="BJ165" s="78" t="s">
        <v>78</v>
      </c>
      <c r="BK165" s="177">
        <f t="shared" si="29"/>
        <v>0</v>
      </c>
      <c r="BL165" s="78" t="s">
        <v>124</v>
      </c>
      <c r="BM165" s="176" t="s">
        <v>238</v>
      </c>
    </row>
    <row r="166" spans="1:65" s="88" customFormat="1" ht="24.2" customHeight="1">
      <c r="A166" s="85"/>
      <c r="B166" s="86"/>
      <c r="C166" s="165" t="s">
        <v>239</v>
      </c>
      <c r="D166" s="165" t="s">
        <v>120</v>
      </c>
      <c r="E166" s="166" t="s">
        <v>240</v>
      </c>
      <c r="F166" s="167" t="s">
        <v>241</v>
      </c>
      <c r="G166" s="168" t="s">
        <v>165</v>
      </c>
      <c r="H166" s="169">
        <v>22.78</v>
      </c>
      <c r="I166" s="75"/>
      <c r="J166" s="170">
        <f t="shared" si="20"/>
        <v>0</v>
      </c>
      <c r="K166" s="171"/>
      <c r="L166" s="86"/>
      <c r="M166" s="172" t="s">
        <v>1</v>
      </c>
      <c r="N166" s="173" t="s">
        <v>35</v>
      </c>
      <c r="O166" s="174">
        <v>0.075</v>
      </c>
      <c r="P166" s="174">
        <f t="shared" si="21"/>
        <v>1.7085000000000001</v>
      </c>
      <c r="Q166" s="174">
        <v>0.00025</v>
      </c>
      <c r="R166" s="174">
        <f t="shared" si="22"/>
        <v>0.005695</v>
      </c>
      <c r="S166" s="174">
        <v>0</v>
      </c>
      <c r="T166" s="175">
        <f t="shared" si="23"/>
        <v>0</v>
      </c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R166" s="176" t="s">
        <v>124</v>
      </c>
      <c r="AT166" s="176" t="s">
        <v>120</v>
      </c>
      <c r="AU166" s="176" t="s">
        <v>80</v>
      </c>
      <c r="AY166" s="78" t="s">
        <v>118</v>
      </c>
      <c r="BE166" s="177">
        <f t="shared" si="24"/>
        <v>0</v>
      </c>
      <c r="BF166" s="177">
        <f t="shared" si="25"/>
        <v>0</v>
      </c>
      <c r="BG166" s="177">
        <f t="shared" si="26"/>
        <v>0</v>
      </c>
      <c r="BH166" s="177">
        <f t="shared" si="27"/>
        <v>0</v>
      </c>
      <c r="BI166" s="177">
        <f t="shared" si="28"/>
        <v>0</v>
      </c>
      <c r="BJ166" s="78" t="s">
        <v>78</v>
      </c>
      <c r="BK166" s="177">
        <f t="shared" si="29"/>
        <v>0</v>
      </c>
      <c r="BL166" s="78" t="s">
        <v>124</v>
      </c>
      <c r="BM166" s="176" t="s">
        <v>242</v>
      </c>
    </row>
    <row r="167" spans="1:65" s="88" customFormat="1" ht="24.2" customHeight="1">
      <c r="A167" s="85"/>
      <c r="B167" s="86"/>
      <c r="C167" s="165" t="s">
        <v>243</v>
      </c>
      <c r="D167" s="165" t="s">
        <v>120</v>
      </c>
      <c r="E167" s="166" t="s">
        <v>244</v>
      </c>
      <c r="F167" s="167" t="s">
        <v>245</v>
      </c>
      <c r="G167" s="168" t="s">
        <v>165</v>
      </c>
      <c r="H167" s="169">
        <v>276.25</v>
      </c>
      <c r="I167" s="75"/>
      <c r="J167" s="170">
        <f t="shared" si="20"/>
        <v>0</v>
      </c>
      <c r="K167" s="171"/>
      <c r="L167" s="86"/>
      <c r="M167" s="172" t="s">
        <v>1</v>
      </c>
      <c r="N167" s="173" t="s">
        <v>35</v>
      </c>
      <c r="O167" s="174">
        <v>0.245</v>
      </c>
      <c r="P167" s="174">
        <f t="shared" si="21"/>
        <v>67.68125</v>
      </c>
      <c r="Q167" s="174">
        <v>0.0018</v>
      </c>
      <c r="R167" s="174">
        <f t="shared" si="22"/>
        <v>0.49724999999999997</v>
      </c>
      <c r="S167" s="174">
        <v>0</v>
      </c>
      <c r="T167" s="175">
        <f t="shared" si="23"/>
        <v>0</v>
      </c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R167" s="176" t="s">
        <v>124</v>
      </c>
      <c r="AT167" s="176" t="s">
        <v>120</v>
      </c>
      <c r="AU167" s="176" t="s">
        <v>80</v>
      </c>
      <c r="AY167" s="78" t="s">
        <v>118</v>
      </c>
      <c r="BE167" s="177">
        <f t="shared" si="24"/>
        <v>0</v>
      </c>
      <c r="BF167" s="177">
        <f t="shared" si="25"/>
        <v>0</v>
      </c>
      <c r="BG167" s="177">
        <f t="shared" si="26"/>
        <v>0</v>
      </c>
      <c r="BH167" s="177">
        <f t="shared" si="27"/>
        <v>0</v>
      </c>
      <c r="BI167" s="177">
        <f t="shared" si="28"/>
        <v>0</v>
      </c>
      <c r="BJ167" s="78" t="s">
        <v>78</v>
      </c>
      <c r="BK167" s="177">
        <f t="shared" si="29"/>
        <v>0</v>
      </c>
      <c r="BL167" s="78" t="s">
        <v>124</v>
      </c>
      <c r="BM167" s="176" t="s">
        <v>246</v>
      </c>
    </row>
    <row r="168" spans="1:65" s="88" customFormat="1" ht="24.2" customHeight="1">
      <c r="A168" s="85"/>
      <c r="B168" s="86"/>
      <c r="C168" s="165" t="s">
        <v>247</v>
      </c>
      <c r="D168" s="165" t="s">
        <v>120</v>
      </c>
      <c r="E168" s="166" t="s">
        <v>248</v>
      </c>
      <c r="F168" s="167" t="s">
        <v>249</v>
      </c>
      <c r="G168" s="168" t="s">
        <v>165</v>
      </c>
      <c r="H168" s="169">
        <v>22.78</v>
      </c>
      <c r="I168" s="75"/>
      <c r="J168" s="170">
        <f t="shared" si="20"/>
        <v>0</v>
      </c>
      <c r="K168" s="171"/>
      <c r="L168" s="86"/>
      <c r="M168" s="172" t="s">
        <v>1</v>
      </c>
      <c r="N168" s="173" t="s">
        <v>35</v>
      </c>
      <c r="O168" s="174">
        <v>0.245</v>
      </c>
      <c r="P168" s="174">
        <f t="shared" si="21"/>
        <v>5.5811</v>
      </c>
      <c r="Q168" s="174">
        <v>0.0018</v>
      </c>
      <c r="R168" s="174">
        <f t="shared" si="22"/>
        <v>0.041004</v>
      </c>
      <c r="S168" s="174">
        <v>0</v>
      </c>
      <c r="T168" s="175">
        <f t="shared" si="23"/>
        <v>0</v>
      </c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R168" s="176" t="s">
        <v>124</v>
      </c>
      <c r="AT168" s="176" t="s">
        <v>120</v>
      </c>
      <c r="AU168" s="176" t="s">
        <v>80</v>
      </c>
      <c r="AY168" s="78" t="s">
        <v>118</v>
      </c>
      <c r="BE168" s="177">
        <f t="shared" si="24"/>
        <v>0</v>
      </c>
      <c r="BF168" s="177">
        <f t="shared" si="25"/>
        <v>0</v>
      </c>
      <c r="BG168" s="177">
        <f t="shared" si="26"/>
        <v>0</v>
      </c>
      <c r="BH168" s="177">
        <f t="shared" si="27"/>
        <v>0</v>
      </c>
      <c r="BI168" s="177">
        <f t="shared" si="28"/>
        <v>0</v>
      </c>
      <c r="BJ168" s="78" t="s">
        <v>78</v>
      </c>
      <c r="BK168" s="177">
        <f t="shared" si="29"/>
        <v>0</v>
      </c>
      <c r="BL168" s="78" t="s">
        <v>124</v>
      </c>
      <c r="BM168" s="176" t="s">
        <v>250</v>
      </c>
    </row>
    <row r="169" spans="1:65" s="88" customFormat="1" ht="24.2" customHeight="1">
      <c r="A169" s="85"/>
      <c r="B169" s="86"/>
      <c r="C169" s="165" t="s">
        <v>251</v>
      </c>
      <c r="D169" s="165" t="s">
        <v>120</v>
      </c>
      <c r="E169" s="166" t="s">
        <v>252</v>
      </c>
      <c r="F169" s="167" t="s">
        <v>253</v>
      </c>
      <c r="G169" s="168" t="s">
        <v>165</v>
      </c>
      <c r="H169" s="169">
        <v>19.63</v>
      </c>
      <c r="I169" s="75"/>
      <c r="J169" s="170">
        <f t="shared" si="20"/>
        <v>0</v>
      </c>
      <c r="K169" s="171"/>
      <c r="L169" s="86"/>
      <c r="M169" s="172" t="s">
        <v>1</v>
      </c>
      <c r="N169" s="173" t="s">
        <v>35</v>
      </c>
      <c r="O169" s="174">
        <v>0.075</v>
      </c>
      <c r="P169" s="174">
        <f t="shared" si="21"/>
        <v>1.4722499999999998</v>
      </c>
      <c r="Q169" s="174">
        <v>0.0002</v>
      </c>
      <c r="R169" s="174">
        <f t="shared" si="22"/>
        <v>0.003926</v>
      </c>
      <c r="S169" s="174">
        <v>0</v>
      </c>
      <c r="T169" s="175">
        <f t="shared" si="23"/>
        <v>0</v>
      </c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R169" s="176" t="s">
        <v>124</v>
      </c>
      <c r="AT169" s="176" t="s">
        <v>120</v>
      </c>
      <c r="AU169" s="176" t="s">
        <v>80</v>
      </c>
      <c r="AY169" s="78" t="s">
        <v>118</v>
      </c>
      <c r="BE169" s="177">
        <f t="shared" si="24"/>
        <v>0</v>
      </c>
      <c r="BF169" s="177">
        <f t="shared" si="25"/>
        <v>0</v>
      </c>
      <c r="BG169" s="177">
        <f t="shared" si="26"/>
        <v>0</v>
      </c>
      <c r="BH169" s="177">
        <f t="shared" si="27"/>
        <v>0</v>
      </c>
      <c r="BI169" s="177">
        <f t="shared" si="28"/>
        <v>0</v>
      </c>
      <c r="BJ169" s="78" t="s">
        <v>78</v>
      </c>
      <c r="BK169" s="177">
        <f t="shared" si="29"/>
        <v>0</v>
      </c>
      <c r="BL169" s="78" t="s">
        <v>124</v>
      </c>
      <c r="BM169" s="176" t="s">
        <v>254</v>
      </c>
    </row>
    <row r="170" spans="1:65" s="88" customFormat="1" ht="24.2" customHeight="1">
      <c r="A170" s="85"/>
      <c r="B170" s="86"/>
      <c r="C170" s="165" t="s">
        <v>255</v>
      </c>
      <c r="D170" s="165" t="s">
        <v>120</v>
      </c>
      <c r="E170" s="166" t="s">
        <v>256</v>
      </c>
      <c r="F170" s="167" t="s">
        <v>257</v>
      </c>
      <c r="G170" s="168" t="s">
        <v>165</v>
      </c>
      <c r="H170" s="169">
        <v>19.63</v>
      </c>
      <c r="I170" s="75"/>
      <c r="J170" s="170">
        <f t="shared" si="20"/>
        <v>0</v>
      </c>
      <c r="K170" s="171"/>
      <c r="L170" s="86"/>
      <c r="M170" s="172" t="s">
        <v>1</v>
      </c>
      <c r="N170" s="173" t="s">
        <v>35</v>
      </c>
      <c r="O170" s="174">
        <v>0.294</v>
      </c>
      <c r="P170" s="174">
        <f t="shared" si="21"/>
        <v>5.77122</v>
      </c>
      <c r="Q170" s="174">
        <v>0.0057</v>
      </c>
      <c r="R170" s="174">
        <f t="shared" si="22"/>
        <v>0.111891</v>
      </c>
      <c r="S170" s="174">
        <v>0</v>
      </c>
      <c r="T170" s="175">
        <f t="shared" si="23"/>
        <v>0</v>
      </c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R170" s="176" t="s">
        <v>124</v>
      </c>
      <c r="AT170" s="176" t="s">
        <v>120</v>
      </c>
      <c r="AU170" s="176" t="s">
        <v>80</v>
      </c>
      <c r="AY170" s="78" t="s">
        <v>118</v>
      </c>
      <c r="BE170" s="177">
        <f t="shared" si="24"/>
        <v>0</v>
      </c>
      <c r="BF170" s="177">
        <f t="shared" si="25"/>
        <v>0</v>
      </c>
      <c r="BG170" s="177">
        <f t="shared" si="26"/>
        <v>0</v>
      </c>
      <c r="BH170" s="177">
        <f t="shared" si="27"/>
        <v>0</v>
      </c>
      <c r="BI170" s="177">
        <f t="shared" si="28"/>
        <v>0</v>
      </c>
      <c r="BJ170" s="78" t="s">
        <v>78</v>
      </c>
      <c r="BK170" s="177">
        <f t="shared" si="29"/>
        <v>0</v>
      </c>
      <c r="BL170" s="78" t="s">
        <v>124</v>
      </c>
      <c r="BM170" s="176" t="s">
        <v>258</v>
      </c>
    </row>
    <row r="171" spans="2:63" s="152" customFormat="1" ht="22.9" customHeight="1">
      <c r="B171" s="153"/>
      <c r="D171" s="154" t="s">
        <v>69</v>
      </c>
      <c r="E171" s="163" t="s">
        <v>154</v>
      </c>
      <c r="F171" s="163" t="s">
        <v>259</v>
      </c>
      <c r="I171" s="178"/>
      <c r="J171" s="164">
        <f>BK171</f>
        <v>0</v>
      </c>
      <c r="L171" s="153"/>
      <c r="M171" s="157"/>
      <c r="N171" s="158"/>
      <c r="O171" s="158"/>
      <c r="P171" s="159">
        <f>SUM(P172:P198)</f>
        <v>335.87638300000003</v>
      </c>
      <c r="Q171" s="158"/>
      <c r="R171" s="159">
        <f>SUM(R172:R198)</f>
        <v>0.1475</v>
      </c>
      <c r="S171" s="158"/>
      <c r="T171" s="160">
        <f>SUM(T172:T198)</f>
        <v>9.556535999999998</v>
      </c>
      <c r="AR171" s="154" t="s">
        <v>78</v>
      </c>
      <c r="AT171" s="161" t="s">
        <v>69</v>
      </c>
      <c r="AU171" s="161" t="s">
        <v>78</v>
      </c>
      <c r="AY171" s="154" t="s">
        <v>118</v>
      </c>
      <c r="BK171" s="162">
        <f>SUM(BK172:BK198)</f>
        <v>0</v>
      </c>
    </row>
    <row r="172" spans="1:65" s="88" customFormat="1" ht="24.2" customHeight="1">
      <c r="A172" s="85"/>
      <c r="B172" s="86"/>
      <c r="C172" s="165" t="s">
        <v>260</v>
      </c>
      <c r="D172" s="165" t="s">
        <v>120</v>
      </c>
      <c r="E172" s="166" t="s">
        <v>261</v>
      </c>
      <c r="F172" s="167" t="s">
        <v>262</v>
      </c>
      <c r="G172" s="168" t="s">
        <v>165</v>
      </c>
      <c r="H172" s="169">
        <v>384.2</v>
      </c>
      <c r="I172" s="75"/>
      <c r="J172" s="170">
        <f aca="true" t="shared" si="30" ref="J172:J198">ROUND(I172*H172,2)</f>
        <v>0</v>
      </c>
      <c r="K172" s="171"/>
      <c r="L172" s="86"/>
      <c r="M172" s="172" t="s">
        <v>1</v>
      </c>
      <c r="N172" s="173" t="s">
        <v>35</v>
      </c>
      <c r="O172" s="174">
        <v>0.167</v>
      </c>
      <c r="P172" s="174">
        <f aca="true" t="shared" si="31" ref="P172:P198">O172*H172</f>
        <v>64.1614</v>
      </c>
      <c r="Q172" s="174">
        <v>0</v>
      </c>
      <c r="R172" s="174">
        <f aca="true" t="shared" si="32" ref="R172:R198">Q172*H172</f>
        <v>0</v>
      </c>
      <c r="S172" s="174">
        <v>0</v>
      </c>
      <c r="T172" s="175">
        <f aca="true" t="shared" si="33" ref="T172:T198">S172*H172</f>
        <v>0</v>
      </c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R172" s="176" t="s">
        <v>124</v>
      </c>
      <c r="AT172" s="176" t="s">
        <v>120</v>
      </c>
      <c r="AU172" s="176" t="s">
        <v>80</v>
      </c>
      <c r="AY172" s="78" t="s">
        <v>118</v>
      </c>
      <c r="BE172" s="177">
        <f aca="true" t="shared" si="34" ref="BE172:BE198">IF(N172="základní",J172,0)</f>
        <v>0</v>
      </c>
      <c r="BF172" s="177">
        <f aca="true" t="shared" si="35" ref="BF172:BF198">IF(N172="snížená",J172,0)</f>
        <v>0</v>
      </c>
      <c r="BG172" s="177">
        <f aca="true" t="shared" si="36" ref="BG172:BG198">IF(N172="zákl. přenesená",J172,0)</f>
        <v>0</v>
      </c>
      <c r="BH172" s="177">
        <f aca="true" t="shared" si="37" ref="BH172:BH198">IF(N172="sníž. přenesená",J172,0)</f>
        <v>0</v>
      </c>
      <c r="BI172" s="177">
        <f aca="true" t="shared" si="38" ref="BI172:BI198">IF(N172="nulová",J172,0)</f>
        <v>0</v>
      </c>
      <c r="BJ172" s="78" t="s">
        <v>78</v>
      </c>
      <c r="BK172" s="177">
        <f aca="true" t="shared" si="39" ref="BK172:BK198">ROUND(I172*H172,2)</f>
        <v>0</v>
      </c>
      <c r="BL172" s="78" t="s">
        <v>124</v>
      </c>
      <c r="BM172" s="176" t="s">
        <v>263</v>
      </c>
    </row>
    <row r="173" spans="1:65" s="88" customFormat="1" ht="24.2" customHeight="1">
      <c r="A173" s="85"/>
      <c r="B173" s="86"/>
      <c r="C173" s="165" t="s">
        <v>264</v>
      </c>
      <c r="D173" s="165" t="s">
        <v>120</v>
      </c>
      <c r="E173" s="166" t="s">
        <v>265</v>
      </c>
      <c r="F173" s="167" t="s">
        <v>266</v>
      </c>
      <c r="G173" s="168" t="s">
        <v>165</v>
      </c>
      <c r="H173" s="169">
        <v>23820.4</v>
      </c>
      <c r="I173" s="75"/>
      <c r="J173" s="170">
        <f t="shared" si="30"/>
        <v>0</v>
      </c>
      <c r="K173" s="171"/>
      <c r="L173" s="86"/>
      <c r="M173" s="172" t="s">
        <v>1</v>
      </c>
      <c r="N173" s="173" t="s">
        <v>35</v>
      </c>
      <c r="O173" s="174">
        <v>0</v>
      </c>
      <c r="P173" s="174">
        <f t="shared" si="31"/>
        <v>0</v>
      </c>
      <c r="Q173" s="174">
        <v>0</v>
      </c>
      <c r="R173" s="174">
        <f t="shared" si="32"/>
        <v>0</v>
      </c>
      <c r="S173" s="174">
        <v>0</v>
      </c>
      <c r="T173" s="175">
        <f t="shared" si="33"/>
        <v>0</v>
      </c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R173" s="176" t="s">
        <v>124</v>
      </c>
      <c r="AT173" s="176" t="s">
        <v>120</v>
      </c>
      <c r="AU173" s="176" t="s">
        <v>80</v>
      </c>
      <c r="AY173" s="78" t="s">
        <v>118</v>
      </c>
      <c r="BE173" s="177">
        <f t="shared" si="34"/>
        <v>0</v>
      </c>
      <c r="BF173" s="177">
        <f t="shared" si="35"/>
        <v>0</v>
      </c>
      <c r="BG173" s="177">
        <f t="shared" si="36"/>
        <v>0</v>
      </c>
      <c r="BH173" s="177">
        <f t="shared" si="37"/>
        <v>0</v>
      </c>
      <c r="BI173" s="177">
        <f t="shared" si="38"/>
        <v>0</v>
      </c>
      <c r="BJ173" s="78" t="s">
        <v>78</v>
      </c>
      <c r="BK173" s="177">
        <f t="shared" si="39"/>
        <v>0</v>
      </c>
      <c r="BL173" s="78" t="s">
        <v>124</v>
      </c>
      <c r="BM173" s="176" t="s">
        <v>267</v>
      </c>
    </row>
    <row r="174" spans="1:65" s="88" customFormat="1" ht="24.2" customHeight="1">
      <c r="A174" s="85"/>
      <c r="B174" s="86"/>
      <c r="C174" s="165" t="s">
        <v>268</v>
      </c>
      <c r="D174" s="165" t="s">
        <v>120</v>
      </c>
      <c r="E174" s="166" t="s">
        <v>269</v>
      </c>
      <c r="F174" s="167" t="s">
        <v>270</v>
      </c>
      <c r="G174" s="168" t="s">
        <v>165</v>
      </c>
      <c r="H174" s="169">
        <v>384.2</v>
      </c>
      <c r="I174" s="75"/>
      <c r="J174" s="170">
        <f t="shared" si="30"/>
        <v>0</v>
      </c>
      <c r="K174" s="171"/>
      <c r="L174" s="86"/>
      <c r="M174" s="172" t="s">
        <v>1</v>
      </c>
      <c r="N174" s="173" t="s">
        <v>35</v>
      </c>
      <c r="O174" s="174">
        <v>0.105</v>
      </c>
      <c r="P174" s="174">
        <f t="shared" si="31"/>
        <v>40.340999999999994</v>
      </c>
      <c r="Q174" s="174">
        <v>0</v>
      </c>
      <c r="R174" s="174">
        <f t="shared" si="32"/>
        <v>0</v>
      </c>
      <c r="S174" s="174">
        <v>0</v>
      </c>
      <c r="T174" s="175">
        <f t="shared" si="33"/>
        <v>0</v>
      </c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R174" s="176" t="s">
        <v>124</v>
      </c>
      <c r="AT174" s="176" t="s">
        <v>120</v>
      </c>
      <c r="AU174" s="176" t="s">
        <v>80</v>
      </c>
      <c r="AY174" s="78" t="s">
        <v>118</v>
      </c>
      <c r="BE174" s="177">
        <f t="shared" si="34"/>
        <v>0</v>
      </c>
      <c r="BF174" s="177">
        <f t="shared" si="35"/>
        <v>0</v>
      </c>
      <c r="BG174" s="177">
        <f t="shared" si="36"/>
        <v>0</v>
      </c>
      <c r="BH174" s="177">
        <f t="shared" si="37"/>
        <v>0</v>
      </c>
      <c r="BI174" s="177">
        <f t="shared" si="38"/>
        <v>0</v>
      </c>
      <c r="BJ174" s="78" t="s">
        <v>78</v>
      </c>
      <c r="BK174" s="177">
        <f t="shared" si="39"/>
        <v>0</v>
      </c>
      <c r="BL174" s="78" t="s">
        <v>124</v>
      </c>
      <c r="BM174" s="176" t="s">
        <v>271</v>
      </c>
    </row>
    <row r="175" spans="1:65" s="88" customFormat="1" ht="16.5" customHeight="1">
      <c r="A175" s="85"/>
      <c r="B175" s="86"/>
      <c r="C175" s="165" t="s">
        <v>272</v>
      </c>
      <c r="D175" s="165" t="s">
        <v>120</v>
      </c>
      <c r="E175" s="166" t="s">
        <v>273</v>
      </c>
      <c r="F175" s="167" t="s">
        <v>274</v>
      </c>
      <c r="G175" s="168" t="s">
        <v>165</v>
      </c>
      <c r="H175" s="169">
        <v>384.2</v>
      </c>
      <c r="I175" s="75"/>
      <c r="J175" s="170">
        <f t="shared" si="30"/>
        <v>0</v>
      </c>
      <c r="K175" s="171"/>
      <c r="L175" s="86"/>
      <c r="M175" s="172" t="s">
        <v>1</v>
      </c>
      <c r="N175" s="173" t="s">
        <v>35</v>
      </c>
      <c r="O175" s="174">
        <v>0.049</v>
      </c>
      <c r="P175" s="174">
        <f t="shared" si="31"/>
        <v>18.8258</v>
      </c>
      <c r="Q175" s="174">
        <v>0</v>
      </c>
      <c r="R175" s="174">
        <f t="shared" si="32"/>
        <v>0</v>
      </c>
      <c r="S175" s="174">
        <v>0</v>
      </c>
      <c r="T175" s="175">
        <f t="shared" si="33"/>
        <v>0</v>
      </c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R175" s="176" t="s">
        <v>124</v>
      </c>
      <c r="AT175" s="176" t="s">
        <v>120</v>
      </c>
      <c r="AU175" s="176" t="s">
        <v>80</v>
      </c>
      <c r="AY175" s="78" t="s">
        <v>118</v>
      </c>
      <c r="BE175" s="177">
        <f t="shared" si="34"/>
        <v>0</v>
      </c>
      <c r="BF175" s="177">
        <f t="shared" si="35"/>
        <v>0</v>
      </c>
      <c r="BG175" s="177">
        <f t="shared" si="36"/>
        <v>0</v>
      </c>
      <c r="BH175" s="177">
        <f t="shared" si="37"/>
        <v>0</v>
      </c>
      <c r="BI175" s="177">
        <f t="shared" si="38"/>
        <v>0</v>
      </c>
      <c r="BJ175" s="78" t="s">
        <v>78</v>
      </c>
      <c r="BK175" s="177">
        <f t="shared" si="39"/>
        <v>0</v>
      </c>
      <c r="BL175" s="78" t="s">
        <v>124</v>
      </c>
      <c r="BM175" s="176" t="s">
        <v>275</v>
      </c>
    </row>
    <row r="176" spans="1:65" s="88" customFormat="1" ht="21.75" customHeight="1">
      <c r="A176" s="85"/>
      <c r="B176" s="86"/>
      <c r="C176" s="165" t="s">
        <v>276</v>
      </c>
      <c r="D176" s="165" t="s">
        <v>120</v>
      </c>
      <c r="E176" s="166" t="s">
        <v>277</v>
      </c>
      <c r="F176" s="167" t="s">
        <v>278</v>
      </c>
      <c r="G176" s="168" t="s">
        <v>165</v>
      </c>
      <c r="H176" s="169">
        <v>23820.4</v>
      </c>
      <c r="I176" s="75"/>
      <c r="J176" s="170">
        <f t="shared" si="30"/>
        <v>0</v>
      </c>
      <c r="K176" s="171"/>
      <c r="L176" s="86"/>
      <c r="M176" s="172" t="s">
        <v>1</v>
      </c>
      <c r="N176" s="173" t="s">
        <v>35</v>
      </c>
      <c r="O176" s="174">
        <v>0</v>
      </c>
      <c r="P176" s="174">
        <f t="shared" si="31"/>
        <v>0</v>
      </c>
      <c r="Q176" s="174">
        <v>0</v>
      </c>
      <c r="R176" s="174">
        <f t="shared" si="32"/>
        <v>0</v>
      </c>
      <c r="S176" s="174">
        <v>0</v>
      </c>
      <c r="T176" s="175">
        <f t="shared" si="33"/>
        <v>0</v>
      </c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R176" s="176" t="s">
        <v>124</v>
      </c>
      <c r="AT176" s="176" t="s">
        <v>120</v>
      </c>
      <c r="AU176" s="176" t="s">
        <v>80</v>
      </c>
      <c r="AY176" s="78" t="s">
        <v>118</v>
      </c>
      <c r="BE176" s="177">
        <f t="shared" si="34"/>
        <v>0</v>
      </c>
      <c r="BF176" s="177">
        <f t="shared" si="35"/>
        <v>0</v>
      </c>
      <c r="BG176" s="177">
        <f t="shared" si="36"/>
        <v>0</v>
      </c>
      <c r="BH176" s="177">
        <f t="shared" si="37"/>
        <v>0</v>
      </c>
      <c r="BI176" s="177">
        <f t="shared" si="38"/>
        <v>0</v>
      </c>
      <c r="BJ176" s="78" t="s">
        <v>78</v>
      </c>
      <c r="BK176" s="177">
        <f t="shared" si="39"/>
        <v>0</v>
      </c>
      <c r="BL176" s="78" t="s">
        <v>124</v>
      </c>
      <c r="BM176" s="176" t="s">
        <v>279</v>
      </c>
    </row>
    <row r="177" spans="1:65" s="88" customFormat="1" ht="21.75" customHeight="1">
      <c r="A177" s="85"/>
      <c r="B177" s="86"/>
      <c r="C177" s="165" t="s">
        <v>280</v>
      </c>
      <c r="D177" s="165" t="s">
        <v>120</v>
      </c>
      <c r="E177" s="166" t="s">
        <v>281</v>
      </c>
      <c r="F177" s="167" t="s">
        <v>282</v>
      </c>
      <c r="G177" s="168" t="s">
        <v>165</v>
      </c>
      <c r="H177" s="169">
        <v>384.2</v>
      </c>
      <c r="I177" s="75"/>
      <c r="J177" s="170">
        <f t="shared" si="30"/>
        <v>0</v>
      </c>
      <c r="K177" s="171"/>
      <c r="L177" s="86"/>
      <c r="M177" s="172" t="s">
        <v>1</v>
      </c>
      <c r="N177" s="173" t="s">
        <v>35</v>
      </c>
      <c r="O177" s="174">
        <v>0.033</v>
      </c>
      <c r="P177" s="174">
        <f t="shared" si="31"/>
        <v>12.6786</v>
      </c>
      <c r="Q177" s="174">
        <v>0</v>
      </c>
      <c r="R177" s="174">
        <f t="shared" si="32"/>
        <v>0</v>
      </c>
      <c r="S177" s="174">
        <v>0</v>
      </c>
      <c r="T177" s="175">
        <f t="shared" si="33"/>
        <v>0</v>
      </c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R177" s="176" t="s">
        <v>124</v>
      </c>
      <c r="AT177" s="176" t="s">
        <v>120</v>
      </c>
      <c r="AU177" s="176" t="s">
        <v>80</v>
      </c>
      <c r="AY177" s="78" t="s">
        <v>118</v>
      </c>
      <c r="BE177" s="177">
        <f t="shared" si="34"/>
        <v>0</v>
      </c>
      <c r="BF177" s="177">
        <f t="shared" si="35"/>
        <v>0</v>
      </c>
      <c r="BG177" s="177">
        <f t="shared" si="36"/>
        <v>0</v>
      </c>
      <c r="BH177" s="177">
        <f t="shared" si="37"/>
        <v>0</v>
      </c>
      <c r="BI177" s="177">
        <f t="shared" si="38"/>
        <v>0</v>
      </c>
      <c r="BJ177" s="78" t="s">
        <v>78</v>
      </c>
      <c r="BK177" s="177">
        <f t="shared" si="39"/>
        <v>0</v>
      </c>
      <c r="BL177" s="78" t="s">
        <v>124</v>
      </c>
      <c r="BM177" s="176" t="s">
        <v>283</v>
      </c>
    </row>
    <row r="178" spans="1:65" s="88" customFormat="1" ht="16.5" customHeight="1">
      <c r="A178" s="85"/>
      <c r="B178" s="86"/>
      <c r="C178" s="165" t="s">
        <v>284</v>
      </c>
      <c r="D178" s="165" t="s">
        <v>120</v>
      </c>
      <c r="E178" s="166" t="s">
        <v>285</v>
      </c>
      <c r="F178" s="167" t="s">
        <v>286</v>
      </c>
      <c r="G178" s="168" t="s">
        <v>228</v>
      </c>
      <c r="H178" s="169">
        <v>28.5</v>
      </c>
      <c r="I178" s="75"/>
      <c r="J178" s="170">
        <f t="shared" si="30"/>
        <v>0</v>
      </c>
      <c r="K178" s="171"/>
      <c r="L178" s="86"/>
      <c r="M178" s="172" t="s">
        <v>1</v>
      </c>
      <c r="N178" s="173" t="s">
        <v>35</v>
      </c>
      <c r="O178" s="174">
        <v>0.335</v>
      </c>
      <c r="P178" s="174">
        <f t="shared" si="31"/>
        <v>9.547500000000001</v>
      </c>
      <c r="Q178" s="174">
        <v>0</v>
      </c>
      <c r="R178" s="174">
        <f t="shared" si="32"/>
        <v>0</v>
      </c>
      <c r="S178" s="174">
        <v>0</v>
      </c>
      <c r="T178" s="175">
        <f t="shared" si="33"/>
        <v>0</v>
      </c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R178" s="176" t="s">
        <v>124</v>
      </c>
      <c r="AT178" s="176" t="s">
        <v>120</v>
      </c>
      <c r="AU178" s="176" t="s">
        <v>80</v>
      </c>
      <c r="AY178" s="78" t="s">
        <v>118</v>
      </c>
      <c r="BE178" s="177">
        <f t="shared" si="34"/>
        <v>0</v>
      </c>
      <c r="BF178" s="177">
        <f t="shared" si="35"/>
        <v>0</v>
      </c>
      <c r="BG178" s="177">
        <f t="shared" si="36"/>
        <v>0</v>
      </c>
      <c r="BH178" s="177">
        <f t="shared" si="37"/>
        <v>0</v>
      </c>
      <c r="BI178" s="177">
        <f t="shared" si="38"/>
        <v>0</v>
      </c>
      <c r="BJ178" s="78" t="s">
        <v>78</v>
      </c>
      <c r="BK178" s="177">
        <f t="shared" si="39"/>
        <v>0</v>
      </c>
      <c r="BL178" s="78" t="s">
        <v>124</v>
      </c>
      <c r="BM178" s="176" t="s">
        <v>287</v>
      </c>
    </row>
    <row r="179" spans="1:65" s="88" customFormat="1" ht="24.2" customHeight="1">
      <c r="A179" s="85"/>
      <c r="B179" s="86"/>
      <c r="C179" s="165" t="s">
        <v>288</v>
      </c>
      <c r="D179" s="165" t="s">
        <v>120</v>
      </c>
      <c r="E179" s="166" t="s">
        <v>289</v>
      </c>
      <c r="F179" s="167" t="s">
        <v>290</v>
      </c>
      <c r="G179" s="168" t="s">
        <v>228</v>
      </c>
      <c r="H179" s="169">
        <v>1767</v>
      </c>
      <c r="I179" s="75"/>
      <c r="J179" s="170">
        <f t="shared" si="30"/>
        <v>0</v>
      </c>
      <c r="K179" s="171"/>
      <c r="L179" s="86"/>
      <c r="M179" s="172" t="s">
        <v>1</v>
      </c>
      <c r="N179" s="173" t="s">
        <v>35</v>
      </c>
      <c r="O179" s="174">
        <v>0</v>
      </c>
      <c r="P179" s="174">
        <f t="shared" si="31"/>
        <v>0</v>
      </c>
      <c r="Q179" s="174">
        <v>0</v>
      </c>
      <c r="R179" s="174">
        <f t="shared" si="32"/>
        <v>0</v>
      </c>
      <c r="S179" s="174">
        <v>0</v>
      </c>
      <c r="T179" s="175">
        <f t="shared" si="33"/>
        <v>0</v>
      </c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R179" s="176" t="s">
        <v>124</v>
      </c>
      <c r="AT179" s="176" t="s">
        <v>120</v>
      </c>
      <c r="AU179" s="176" t="s">
        <v>80</v>
      </c>
      <c r="AY179" s="78" t="s">
        <v>118</v>
      </c>
      <c r="BE179" s="177">
        <f t="shared" si="34"/>
        <v>0</v>
      </c>
      <c r="BF179" s="177">
        <f t="shared" si="35"/>
        <v>0</v>
      </c>
      <c r="BG179" s="177">
        <f t="shared" si="36"/>
        <v>0</v>
      </c>
      <c r="BH179" s="177">
        <f t="shared" si="37"/>
        <v>0</v>
      </c>
      <c r="BI179" s="177">
        <f t="shared" si="38"/>
        <v>0</v>
      </c>
      <c r="BJ179" s="78" t="s">
        <v>78</v>
      </c>
      <c r="BK179" s="177">
        <f t="shared" si="39"/>
        <v>0</v>
      </c>
      <c r="BL179" s="78" t="s">
        <v>124</v>
      </c>
      <c r="BM179" s="176" t="s">
        <v>291</v>
      </c>
    </row>
    <row r="180" spans="1:65" s="88" customFormat="1" ht="16.5" customHeight="1">
      <c r="A180" s="85"/>
      <c r="B180" s="86"/>
      <c r="C180" s="165" t="s">
        <v>292</v>
      </c>
      <c r="D180" s="165" t="s">
        <v>120</v>
      </c>
      <c r="E180" s="166" t="s">
        <v>293</v>
      </c>
      <c r="F180" s="167" t="s">
        <v>294</v>
      </c>
      <c r="G180" s="168" t="s">
        <v>228</v>
      </c>
      <c r="H180" s="169">
        <v>28.5</v>
      </c>
      <c r="I180" s="75"/>
      <c r="J180" s="170">
        <f t="shared" si="30"/>
        <v>0</v>
      </c>
      <c r="K180" s="171"/>
      <c r="L180" s="86"/>
      <c r="M180" s="172" t="s">
        <v>1</v>
      </c>
      <c r="N180" s="173" t="s">
        <v>35</v>
      </c>
      <c r="O180" s="174">
        <v>0.204</v>
      </c>
      <c r="P180" s="174">
        <f t="shared" si="31"/>
        <v>5.814</v>
      </c>
      <c r="Q180" s="174">
        <v>0</v>
      </c>
      <c r="R180" s="174">
        <f t="shared" si="32"/>
        <v>0</v>
      </c>
      <c r="S180" s="174">
        <v>0</v>
      </c>
      <c r="T180" s="175">
        <f t="shared" si="33"/>
        <v>0</v>
      </c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R180" s="176" t="s">
        <v>124</v>
      </c>
      <c r="AT180" s="176" t="s">
        <v>120</v>
      </c>
      <c r="AU180" s="176" t="s">
        <v>80</v>
      </c>
      <c r="AY180" s="78" t="s">
        <v>118</v>
      </c>
      <c r="BE180" s="177">
        <f t="shared" si="34"/>
        <v>0</v>
      </c>
      <c r="BF180" s="177">
        <f t="shared" si="35"/>
        <v>0</v>
      </c>
      <c r="BG180" s="177">
        <f t="shared" si="36"/>
        <v>0</v>
      </c>
      <c r="BH180" s="177">
        <f t="shared" si="37"/>
        <v>0</v>
      </c>
      <c r="BI180" s="177">
        <f t="shared" si="38"/>
        <v>0</v>
      </c>
      <c r="BJ180" s="78" t="s">
        <v>78</v>
      </c>
      <c r="BK180" s="177">
        <f t="shared" si="39"/>
        <v>0</v>
      </c>
      <c r="BL180" s="78" t="s">
        <v>124</v>
      </c>
      <c r="BM180" s="176" t="s">
        <v>295</v>
      </c>
    </row>
    <row r="181" spans="1:65" s="88" customFormat="1" ht="37.9" customHeight="1">
      <c r="A181" s="85"/>
      <c r="B181" s="86"/>
      <c r="C181" s="165" t="s">
        <v>296</v>
      </c>
      <c r="D181" s="165" t="s">
        <v>120</v>
      </c>
      <c r="E181" s="166" t="s">
        <v>297</v>
      </c>
      <c r="F181" s="167" t="s">
        <v>298</v>
      </c>
      <c r="G181" s="168" t="s">
        <v>165</v>
      </c>
      <c r="H181" s="169">
        <v>276.25</v>
      </c>
      <c r="I181" s="75"/>
      <c r="J181" s="170">
        <f t="shared" si="30"/>
        <v>0</v>
      </c>
      <c r="K181" s="171"/>
      <c r="L181" s="86"/>
      <c r="M181" s="172" t="s">
        <v>1</v>
      </c>
      <c r="N181" s="173" t="s">
        <v>35</v>
      </c>
      <c r="O181" s="174">
        <v>0.06</v>
      </c>
      <c r="P181" s="174">
        <f t="shared" si="31"/>
        <v>16.575</v>
      </c>
      <c r="Q181" s="174">
        <v>0</v>
      </c>
      <c r="R181" s="174">
        <f t="shared" si="32"/>
        <v>0</v>
      </c>
      <c r="S181" s="174">
        <v>0.016</v>
      </c>
      <c r="T181" s="175">
        <f t="shared" si="33"/>
        <v>4.42</v>
      </c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R181" s="176" t="s">
        <v>124</v>
      </c>
      <c r="AT181" s="176" t="s">
        <v>120</v>
      </c>
      <c r="AU181" s="176" t="s">
        <v>80</v>
      </c>
      <c r="AY181" s="78" t="s">
        <v>118</v>
      </c>
      <c r="BE181" s="177">
        <f t="shared" si="34"/>
        <v>0</v>
      </c>
      <c r="BF181" s="177">
        <f t="shared" si="35"/>
        <v>0</v>
      </c>
      <c r="BG181" s="177">
        <f t="shared" si="36"/>
        <v>0</v>
      </c>
      <c r="BH181" s="177">
        <f t="shared" si="37"/>
        <v>0</v>
      </c>
      <c r="BI181" s="177">
        <f t="shared" si="38"/>
        <v>0</v>
      </c>
      <c r="BJ181" s="78" t="s">
        <v>78</v>
      </c>
      <c r="BK181" s="177">
        <f t="shared" si="39"/>
        <v>0</v>
      </c>
      <c r="BL181" s="78" t="s">
        <v>124</v>
      </c>
      <c r="BM181" s="176" t="s">
        <v>299</v>
      </c>
    </row>
    <row r="182" spans="1:65" s="88" customFormat="1" ht="37.9" customHeight="1">
      <c r="A182" s="85"/>
      <c r="B182" s="86"/>
      <c r="C182" s="165" t="s">
        <v>300</v>
      </c>
      <c r="D182" s="165" t="s">
        <v>120</v>
      </c>
      <c r="E182" s="166" t="s">
        <v>301</v>
      </c>
      <c r="F182" s="167" t="s">
        <v>302</v>
      </c>
      <c r="G182" s="168" t="s">
        <v>165</v>
      </c>
      <c r="H182" s="169">
        <v>105.23</v>
      </c>
      <c r="I182" s="75"/>
      <c r="J182" s="170">
        <f t="shared" si="30"/>
        <v>0</v>
      </c>
      <c r="K182" s="171"/>
      <c r="L182" s="86"/>
      <c r="M182" s="172" t="s">
        <v>1</v>
      </c>
      <c r="N182" s="173" t="s">
        <v>35</v>
      </c>
      <c r="O182" s="174">
        <v>0.096</v>
      </c>
      <c r="P182" s="174">
        <f t="shared" si="31"/>
        <v>10.10208</v>
      </c>
      <c r="Q182" s="174">
        <v>0</v>
      </c>
      <c r="R182" s="174">
        <f t="shared" si="32"/>
        <v>0</v>
      </c>
      <c r="S182" s="174">
        <v>0.022</v>
      </c>
      <c r="T182" s="175">
        <f t="shared" si="33"/>
        <v>2.31506</v>
      </c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R182" s="176" t="s">
        <v>124</v>
      </c>
      <c r="AT182" s="176" t="s">
        <v>120</v>
      </c>
      <c r="AU182" s="176" t="s">
        <v>80</v>
      </c>
      <c r="AY182" s="78" t="s">
        <v>118</v>
      </c>
      <c r="BE182" s="177">
        <f t="shared" si="34"/>
        <v>0</v>
      </c>
      <c r="BF182" s="177">
        <f t="shared" si="35"/>
        <v>0</v>
      </c>
      <c r="BG182" s="177">
        <f t="shared" si="36"/>
        <v>0</v>
      </c>
      <c r="BH182" s="177">
        <f t="shared" si="37"/>
        <v>0</v>
      </c>
      <c r="BI182" s="177">
        <f t="shared" si="38"/>
        <v>0</v>
      </c>
      <c r="BJ182" s="78" t="s">
        <v>78</v>
      </c>
      <c r="BK182" s="177">
        <f t="shared" si="39"/>
        <v>0</v>
      </c>
      <c r="BL182" s="78" t="s">
        <v>124</v>
      </c>
      <c r="BM182" s="176" t="s">
        <v>303</v>
      </c>
    </row>
    <row r="183" spans="1:65" s="88" customFormat="1" ht="24.2" customHeight="1">
      <c r="A183" s="85"/>
      <c r="B183" s="86"/>
      <c r="C183" s="165" t="s">
        <v>304</v>
      </c>
      <c r="D183" s="165" t="s">
        <v>120</v>
      </c>
      <c r="E183" s="166" t="s">
        <v>305</v>
      </c>
      <c r="F183" s="167" t="s">
        <v>306</v>
      </c>
      <c r="G183" s="168" t="s">
        <v>165</v>
      </c>
      <c r="H183" s="169">
        <v>10.81</v>
      </c>
      <c r="I183" s="75"/>
      <c r="J183" s="170">
        <f t="shared" si="30"/>
        <v>0</v>
      </c>
      <c r="K183" s="171"/>
      <c r="L183" s="86"/>
      <c r="M183" s="172" t="s">
        <v>1</v>
      </c>
      <c r="N183" s="173" t="s">
        <v>35</v>
      </c>
      <c r="O183" s="174">
        <v>0.39</v>
      </c>
      <c r="P183" s="174">
        <f t="shared" si="31"/>
        <v>4.2159</v>
      </c>
      <c r="Q183" s="174">
        <v>0</v>
      </c>
      <c r="R183" s="174">
        <f t="shared" si="32"/>
        <v>0</v>
      </c>
      <c r="S183" s="174">
        <v>0.089</v>
      </c>
      <c r="T183" s="175">
        <f t="shared" si="33"/>
        <v>0.96209</v>
      </c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R183" s="176" t="s">
        <v>124</v>
      </c>
      <c r="AT183" s="176" t="s">
        <v>120</v>
      </c>
      <c r="AU183" s="176" t="s">
        <v>80</v>
      </c>
      <c r="AY183" s="78" t="s">
        <v>118</v>
      </c>
      <c r="BE183" s="177">
        <f t="shared" si="34"/>
        <v>0</v>
      </c>
      <c r="BF183" s="177">
        <f t="shared" si="35"/>
        <v>0</v>
      </c>
      <c r="BG183" s="177">
        <f t="shared" si="36"/>
        <v>0</v>
      </c>
      <c r="BH183" s="177">
        <f t="shared" si="37"/>
        <v>0</v>
      </c>
      <c r="BI183" s="177">
        <f t="shared" si="38"/>
        <v>0</v>
      </c>
      <c r="BJ183" s="78" t="s">
        <v>78</v>
      </c>
      <c r="BK183" s="177">
        <f t="shared" si="39"/>
        <v>0</v>
      </c>
      <c r="BL183" s="78" t="s">
        <v>124</v>
      </c>
      <c r="BM183" s="176" t="s">
        <v>307</v>
      </c>
    </row>
    <row r="184" spans="1:65" s="88" customFormat="1" ht="16.5" customHeight="1">
      <c r="A184" s="85"/>
      <c r="B184" s="86"/>
      <c r="C184" s="165" t="s">
        <v>308</v>
      </c>
      <c r="D184" s="165" t="s">
        <v>120</v>
      </c>
      <c r="E184" s="166" t="s">
        <v>309</v>
      </c>
      <c r="F184" s="167" t="s">
        <v>310</v>
      </c>
      <c r="G184" s="168" t="s">
        <v>165</v>
      </c>
      <c r="H184" s="169">
        <v>8.24</v>
      </c>
      <c r="I184" s="75"/>
      <c r="J184" s="170">
        <f t="shared" si="30"/>
        <v>0</v>
      </c>
      <c r="K184" s="171"/>
      <c r="L184" s="86"/>
      <c r="M184" s="172" t="s">
        <v>1</v>
      </c>
      <c r="N184" s="173" t="s">
        <v>35</v>
      </c>
      <c r="O184" s="174">
        <v>0.714</v>
      </c>
      <c r="P184" s="174">
        <f t="shared" si="31"/>
        <v>5.88336</v>
      </c>
      <c r="Q184" s="174">
        <v>0</v>
      </c>
      <c r="R184" s="174">
        <f t="shared" si="32"/>
        <v>0</v>
      </c>
      <c r="S184" s="174">
        <v>0.183</v>
      </c>
      <c r="T184" s="175">
        <f t="shared" si="33"/>
        <v>1.50792</v>
      </c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R184" s="176" t="s">
        <v>124</v>
      </c>
      <c r="AT184" s="176" t="s">
        <v>120</v>
      </c>
      <c r="AU184" s="176" t="s">
        <v>80</v>
      </c>
      <c r="AY184" s="78" t="s">
        <v>118</v>
      </c>
      <c r="BE184" s="177">
        <f t="shared" si="34"/>
        <v>0</v>
      </c>
      <c r="BF184" s="177">
        <f t="shared" si="35"/>
        <v>0</v>
      </c>
      <c r="BG184" s="177">
        <f t="shared" si="36"/>
        <v>0</v>
      </c>
      <c r="BH184" s="177">
        <f t="shared" si="37"/>
        <v>0</v>
      </c>
      <c r="BI184" s="177">
        <f t="shared" si="38"/>
        <v>0</v>
      </c>
      <c r="BJ184" s="78" t="s">
        <v>78</v>
      </c>
      <c r="BK184" s="177">
        <f t="shared" si="39"/>
        <v>0</v>
      </c>
      <c r="BL184" s="78" t="s">
        <v>124</v>
      </c>
      <c r="BM184" s="176" t="s">
        <v>311</v>
      </c>
    </row>
    <row r="185" spans="1:65" s="88" customFormat="1" ht="24.2" customHeight="1">
      <c r="A185" s="85"/>
      <c r="B185" s="86"/>
      <c r="C185" s="165" t="s">
        <v>312</v>
      </c>
      <c r="D185" s="165" t="s">
        <v>120</v>
      </c>
      <c r="E185" s="166" t="s">
        <v>313</v>
      </c>
      <c r="F185" s="167" t="s">
        <v>314</v>
      </c>
      <c r="G185" s="168" t="s">
        <v>165</v>
      </c>
      <c r="H185" s="169">
        <v>7.4</v>
      </c>
      <c r="I185" s="75"/>
      <c r="J185" s="170">
        <f t="shared" si="30"/>
        <v>0</v>
      </c>
      <c r="K185" s="171"/>
      <c r="L185" s="86"/>
      <c r="M185" s="172" t="s">
        <v>1</v>
      </c>
      <c r="N185" s="173" t="s">
        <v>35</v>
      </c>
      <c r="O185" s="174">
        <v>1.002</v>
      </c>
      <c r="P185" s="174">
        <f t="shared" si="31"/>
        <v>7.4148000000000005</v>
      </c>
      <c r="Q185" s="174">
        <v>0</v>
      </c>
      <c r="R185" s="174">
        <f t="shared" si="32"/>
        <v>0</v>
      </c>
      <c r="S185" s="174">
        <v>0.027</v>
      </c>
      <c r="T185" s="175">
        <f t="shared" si="33"/>
        <v>0.1998</v>
      </c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R185" s="176" t="s">
        <v>124</v>
      </c>
      <c r="AT185" s="176" t="s">
        <v>120</v>
      </c>
      <c r="AU185" s="176" t="s">
        <v>80</v>
      </c>
      <c r="AY185" s="78" t="s">
        <v>118</v>
      </c>
      <c r="BE185" s="177">
        <f t="shared" si="34"/>
        <v>0</v>
      </c>
      <c r="BF185" s="177">
        <f t="shared" si="35"/>
        <v>0</v>
      </c>
      <c r="BG185" s="177">
        <f t="shared" si="36"/>
        <v>0</v>
      </c>
      <c r="BH185" s="177">
        <f t="shared" si="37"/>
        <v>0</v>
      </c>
      <c r="BI185" s="177">
        <f t="shared" si="38"/>
        <v>0</v>
      </c>
      <c r="BJ185" s="78" t="s">
        <v>78</v>
      </c>
      <c r="BK185" s="177">
        <f t="shared" si="39"/>
        <v>0</v>
      </c>
      <c r="BL185" s="78" t="s">
        <v>124</v>
      </c>
      <c r="BM185" s="176" t="s">
        <v>315</v>
      </c>
    </row>
    <row r="186" spans="1:65" s="88" customFormat="1" ht="16.5" customHeight="1">
      <c r="A186" s="85"/>
      <c r="B186" s="86"/>
      <c r="C186" s="165" t="s">
        <v>316</v>
      </c>
      <c r="D186" s="165" t="s">
        <v>120</v>
      </c>
      <c r="E186" s="166" t="s">
        <v>317</v>
      </c>
      <c r="F186" s="167" t="s">
        <v>318</v>
      </c>
      <c r="G186" s="168" t="s">
        <v>228</v>
      </c>
      <c r="H186" s="169">
        <v>14.2</v>
      </c>
      <c r="I186" s="75"/>
      <c r="J186" s="170">
        <f t="shared" si="30"/>
        <v>0</v>
      </c>
      <c r="K186" s="171"/>
      <c r="L186" s="86"/>
      <c r="M186" s="172" t="s">
        <v>1</v>
      </c>
      <c r="N186" s="173" t="s">
        <v>35</v>
      </c>
      <c r="O186" s="174">
        <v>0.256</v>
      </c>
      <c r="P186" s="174">
        <f t="shared" si="31"/>
        <v>3.6351999999999998</v>
      </c>
      <c r="Q186" s="174">
        <v>0</v>
      </c>
      <c r="R186" s="174">
        <f t="shared" si="32"/>
        <v>0</v>
      </c>
      <c r="S186" s="174">
        <v>0.00223</v>
      </c>
      <c r="T186" s="175">
        <f t="shared" si="33"/>
        <v>0.031666</v>
      </c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R186" s="176" t="s">
        <v>124</v>
      </c>
      <c r="AT186" s="176" t="s">
        <v>120</v>
      </c>
      <c r="AU186" s="176" t="s">
        <v>80</v>
      </c>
      <c r="AY186" s="78" t="s">
        <v>118</v>
      </c>
      <c r="BE186" s="177">
        <f t="shared" si="34"/>
        <v>0</v>
      </c>
      <c r="BF186" s="177">
        <f t="shared" si="35"/>
        <v>0</v>
      </c>
      <c r="BG186" s="177">
        <f t="shared" si="36"/>
        <v>0</v>
      </c>
      <c r="BH186" s="177">
        <f t="shared" si="37"/>
        <v>0</v>
      </c>
      <c r="BI186" s="177">
        <f t="shared" si="38"/>
        <v>0</v>
      </c>
      <c r="BJ186" s="78" t="s">
        <v>78</v>
      </c>
      <c r="BK186" s="177">
        <f t="shared" si="39"/>
        <v>0</v>
      </c>
      <c r="BL186" s="78" t="s">
        <v>124</v>
      </c>
      <c r="BM186" s="176" t="s">
        <v>319</v>
      </c>
    </row>
    <row r="187" spans="1:65" s="88" customFormat="1" ht="16.5" customHeight="1">
      <c r="A187" s="85"/>
      <c r="B187" s="86"/>
      <c r="C187" s="165" t="s">
        <v>320</v>
      </c>
      <c r="D187" s="165" t="s">
        <v>120</v>
      </c>
      <c r="E187" s="166" t="s">
        <v>321</v>
      </c>
      <c r="F187" s="167" t="s">
        <v>322</v>
      </c>
      <c r="G187" s="168" t="s">
        <v>165</v>
      </c>
      <c r="H187" s="169">
        <v>36.14</v>
      </c>
      <c r="I187" s="75"/>
      <c r="J187" s="170">
        <f t="shared" si="30"/>
        <v>0</v>
      </c>
      <c r="K187" s="171"/>
      <c r="L187" s="86"/>
      <c r="M187" s="172" t="s">
        <v>1</v>
      </c>
      <c r="N187" s="173" t="s">
        <v>35</v>
      </c>
      <c r="O187" s="174">
        <v>0.51</v>
      </c>
      <c r="P187" s="174">
        <f t="shared" si="31"/>
        <v>18.4314</v>
      </c>
      <c r="Q187" s="174">
        <v>0</v>
      </c>
      <c r="R187" s="174">
        <f t="shared" si="32"/>
        <v>0</v>
      </c>
      <c r="S187" s="174">
        <v>0</v>
      </c>
      <c r="T187" s="175">
        <f t="shared" si="33"/>
        <v>0</v>
      </c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R187" s="176" t="s">
        <v>124</v>
      </c>
      <c r="AT187" s="176" t="s">
        <v>120</v>
      </c>
      <c r="AU187" s="176" t="s">
        <v>80</v>
      </c>
      <c r="AY187" s="78" t="s">
        <v>118</v>
      </c>
      <c r="BE187" s="177">
        <f t="shared" si="34"/>
        <v>0</v>
      </c>
      <c r="BF187" s="177">
        <f t="shared" si="35"/>
        <v>0</v>
      </c>
      <c r="BG187" s="177">
        <f t="shared" si="36"/>
        <v>0</v>
      </c>
      <c r="BH187" s="177">
        <f t="shared" si="37"/>
        <v>0</v>
      </c>
      <c r="BI187" s="177">
        <f t="shared" si="38"/>
        <v>0</v>
      </c>
      <c r="BJ187" s="78" t="s">
        <v>78</v>
      </c>
      <c r="BK187" s="177">
        <f t="shared" si="39"/>
        <v>0</v>
      </c>
      <c r="BL187" s="78" t="s">
        <v>124</v>
      </c>
      <c r="BM187" s="176" t="s">
        <v>323</v>
      </c>
    </row>
    <row r="188" spans="1:65" s="88" customFormat="1" ht="24.2" customHeight="1">
      <c r="A188" s="85"/>
      <c r="B188" s="86"/>
      <c r="C188" s="165" t="s">
        <v>324</v>
      </c>
      <c r="D188" s="165" t="s">
        <v>120</v>
      </c>
      <c r="E188" s="166" t="s">
        <v>325</v>
      </c>
      <c r="F188" s="167" t="s">
        <v>326</v>
      </c>
      <c r="G188" s="168" t="s">
        <v>151</v>
      </c>
      <c r="H188" s="169">
        <v>9.557</v>
      </c>
      <c r="I188" s="75"/>
      <c r="J188" s="170">
        <f t="shared" si="30"/>
        <v>0</v>
      </c>
      <c r="K188" s="171"/>
      <c r="L188" s="86"/>
      <c r="M188" s="172" t="s">
        <v>1</v>
      </c>
      <c r="N188" s="173" t="s">
        <v>35</v>
      </c>
      <c r="O188" s="174">
        <v>10.3</v>
      </c>
      <c r="P188" s="174">
        <f t="shared" si="31"/>
        <v>98.43710000000002</v>
      </c>
      <c r="Q188" s="174">
        <v>0</v>
      </c>
      <c r="R188" s="174">
        <f t="shared" si="32"/>
        <v>0</v>
      </c>
      <c r="S188" s="174">
        <v>0</v>
      </c>
      <c r="T188" s="175">
        <f t="shared" si="33"/>
        <v>0</v>
      </c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R188" s="176" t="s">
        <v>124</v>
      </c>
      <c r="AT188" s="176" t="s">
        <v>120</v>
      </c>
      <c r="AU188" s="176" t="s">
        <v>80</v>
      </c>
      <c r="AY188" s="78" t="s">
        <v>118</v>
      </c>
      <c r="BE188" s="177">
        <f t="shared" si="34"/>
        <v>0</v>
      </c>
      <c r="BF188" s="177">
        <f t="shared" si="35"/>
        <v>0</v>
      </c>
      <c r="BG188" s="177">
        <f t="shared" si="36"/>
        <v>0</v>
      </c>
      <c r="BH188" s="177">
        <f t="shared" si="37"/>
        <v>0</v>
      </c>
      <c r="BI188" s="177">
        <f t="shared" si="38"/>
        <v>0</v>
      </c>
      <c r="BJ188" s="78" t="s">
        <v>78</v>
      </c>
      <c r="BK188" s="177">
        <f t="shared" si="39"/>
        <v>0</v>
      </c>
      <c r="BL188" s="78" t="s">
        <v>124</v>
      </c>
      <c r="BM188" s="176" t="s">
        <v>327</v>
      </c>
    </row>
    <row r="189" spans="1:65" s="88" customFormat="1" ht="24.2" customHeight="1">
      <c r="A189" s="85"/>
      <c r="B189" s="86"/>
      <c r="C189" s="165" t="s">
        <v>328</v>
      </c>
      <c r="D189" s="165" t="s">
        <v>120</v>
      </c>
      <c r="E189" s="166" t="s">
        <v>329</v>
      </c>
      <c r="F189" s="167" t="s">
        <v>330</v>
      </c>
      <c r="G189" s="168" t="s">
        <v>151</v>
      </c>
      <c r="H189" s="169">
        <v>9.557</v>
      </c>
      <c r="I189" s="75"/>
      <c r="J189" s="170">
        <f t="shared" si="30"/>
        <v>0</v>
      </c>
      <c r="K189" s="171"/>
      <c r="L189" s="86"/>
      <c r="M189" s="172" t="s">
        <v>1</v>
      </c>
      <c r="N189" s="173" t="s">
        <v>35</v>
      </c>
      <c r="O189" s="174">
        <v>0.255</v>
      </c>
      <c r="P189" s="174">
        <f t="shared" si="31"/>
        <v>2.4370350000000003</v>
      </c>
      <c r="Q189" s="174">
        <v>0</v>
      </c>
      <c r="R189" s="174">
        <f t="shared" si="32"/>
        <v>0</v>
      </c>
      <c r="S189" s="174">
        <v>0</v>
      </c>
      <c r="T189" s="175">
        <f t="shared" si="33"/>
        <v>0</v>
      </c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R189" s="176" t="s">
        <v>124</v>
      </c>
      <c r="AT189" s="176" t="s">
        <v>120</v>
      </c>
      <c r="AU189" s="176" t="s">
        <v>80</v>
      </c>
      <c r="AY189" s="78" t="s">
        <v>118</v>
      </c>
      <c r="BE189" s="177">
        <f t="shared" si="34"/>
        <v>0</v>
      </c>
      <c r="BF189" s="177">
        <f t="shared" si="35"/>
        <v>0</v>
      </c>
      <c r="BG189" s="177">
        <f t="shared" si="36"/>
        <v>0</v>
      </c>
      <c r="BH189" s="177">
        <f t="shared" si="37"/>
        <v>0</v>
      </c>
      <c r="BI189" s="177">
        <f t="shared" si="38"/>
        <v>0</v>
      </c>
      <c r="BJ189" s="78" t="s">
        <v>78</v>
      </c>
      <c r="BK189" s="177">
        <f t="shared" si="39"/>
        <v>0</v>
      </c>
      <c r="BL189" s="78" t="s">
        <v>124</v>
      </c>
      <c r="BM189" s="176" t="s">
        <v>331</v>
      </c>
    </row>
    <row r="190" spans="1:65" s="88" customFormat="1" ht="24.2" customHeight="1">
      <c r="A190" s="85"/>
      <c r="B190" s="86"/>
      <c r="C190" s="165" t="s">
        <v>332</v>
      </c>
      <c r="D190" s="165" t="s">
        <v>120</v>
      </c>
      <c r="E190" s="166" t="s">
        <v>333</v>
      </c>
      <c r="F190" s="167" t="s">
        <v>334</v>
      </c>
      <c r="G190" s="168" t="s">
        <v>151</v>
      </c>
      <c r="H190" s="169">
        <v>229.368</v>
      </c>
      <c r="I190" s="75"/>
      <c r="J190" s="170">
        <f t="shared" si="30"/>
        <v>0</v>
      </c>
      <c r="K190" s="171"/>
      <c r="L190" s="86"/>
      <c r="M190" s="172" t="s">
        <v>1</v>
      </c>
      <c r="N190" s="173" t="s">
        <v>35</v>
      </c>
      <c r="O190" s="174">
        <v>0.006</v>
      </c>
      <c r="P190" s="174">
        <f t="shared" si="31"/>
        <v>1.376208</v>
      </c>
      <c r="Q190" s="174">
        <v>0</v>
      </c>
      <c r="R190" s="174">
        <f t="shared" si="32"/>
        <v>0</v>
      </c>
      <c r="S190" s="174">
        <v>0</v>
      </c>
      <c r="T190" s="175">
        <f t="shared" si="33"/>
        <v>0</v>
      </c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R190" s="176" t="s">
        <v>124</v>
      </c>
      <c r="AT190" s="176" t="s">
        <v>120</v>
      </c>
      <c r="AU190" s="176" t="s">
        <v>80</v>
      </c>
      <c r="AY190" s="78" t="s">
        <v>118</v>
      </c>
      <c r="BE190" s="177">
        <f t="shared" si="34"/>
        <v>0</v>
      </c>
      <c r="BF190" s="177">
        <f t="shared" si="35"/>
        <v>0</v>
      </c>
      <c r="BG190" s="177">
        <f t="shared" si="36"/>
        <v>0</v>
      </c>
      <c r="BH190" s="177">
        <f t="shared" si="37"/>
        <v>0</v>
      </c>
      <c r="BI190" s="177">
        <f t="shared" si="38"/>
        <v>0</v>
      </c>
      <c r="BJ190" s="78" t="s">
        <v>78</v>
      </c>
      <c r="BK190" s="177">
        <f t="shared" si="39"/>
        <v>0</v>
      </c>
      <c r="BL190" s="78" t="s">
        <v>124</v>
      </c>
      <c r="BM190" s="176" t="s">
        <v>335</v>
      </c>
    </row>
    <row r="191" spans="1:65" s="88" customFormat="1" ht="24.2" customHeight="1">
      <c r="A191" s="85"/>
      <c r="B191" s="86"/>
      <c r="C191" s="165" t="s">
        <v>336</v>
      </c>
      <c r="D191" s="165" t="s">
        <v>120</v>
      </c>
      <c r="E191" s="166" t="s">
        <v>337</v>
      </c>
      <c r="F191" s="167" t="s">
        <v>338</v>
      </c>
      <c r="G191" s="168" t="s">
        <v>151</v>
      </c>
      <c r="H191" s="169">
        <v>9.557</v>
      </c>
      <c r="I191" s="75"/>
      <c r="J191" s="170">
        <f t="shared" si="30"/>
        <v>0</v>
      </c>
      <c r="K191" s="171"/>
      <c r="L191" s="86"/>
      <c r="M191" s="172" t="s">
        <v>1</v>
      </c>
      <c r="N191" s="173" t="s">
        <v>35</v>
      </c>
      <c r="O191" s="174">
        <v>0</v>
      </c>
      <c r="P191" s="174">
        <f t="shared" si="31"/>
        <v>0</v>
      </c>
      <c r="Q191" s="174">
        <v>0</v>
      </c>
      <c r="R191" s="174">
        <f t="shared" si="32"/>
        <v>0</v>
      </c>
      <c r="S191" s="174">
        <v>0</v>
      </c>
      <c r="T191" s="175">
        <f t="shared" si="33"/>
        <v>0</v>
      </c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R191" s="176" t="s">
        <v>124</v>
      </c>
      <c r="AT191" s="176" t="s">
        <v>120</v>
      </c>
      <c r="AU191" s="176" t="s">
        <v>80</v>
      </c>
      <c r="AY191" s="78" t="s">
        <v>118</v>
      </c>
      <c r="BE191" s="177">
        <f t="shared" si="34"/>
        <v>0</v>
      </c>
      <c r="BF191" s="177">
        <f t="shared" si="35"/>
        <v>0</v>
      </c>
      <c r="BG191" s="177">
        <f t="shared" si="36"/>
        <v>0</v>
      </c>
      <c r="BH191" s="177">
        <f t="shared" si="37"/>
        <v>0</v>
      </c>
      <c r="BI191" s="177">
        <f t="shared" si="38"/>
        <v>0</v>
      </c>
      <c r="BJ191" s="78" t="s">
        <v>78</v>
      </c>
      <c r="BK191" s="177">
        <f t="shared" si="39"/>
        <v>0</v>
      </c>
      <c r="BL191" s="78" t="s">
        <v>124</v>
      </c>
      <c r="BM191" s="176" t="s">
        <v>339</v>
      </c>
    </row>
    <row r="192" spans="1:65" s="88" customFormat="1" ht="24.2" customHeight="1">
      <c r="A192" s="85"/>
      <c r="B192" s="86"/>
      <c r="C192" s="165" t="s">
        <v>340</v>
      </c>
      <c r="D192" s="165" t="s">
        <v>120</v>
      </c>
      <c r="E192" s="166" t="s">
        <v>341</v>
      </c>
      <c r="F192" s="167" t="s">
        <v>342</v>
      </c>
      <c r="G192" s="168" t="s">
        <v>343</v>
      </c>
      <c r="H192" s="169">
        <v>2</v>
      </c>
      <c r="I192" s="75"/>
      <c r="J192" s="170">
        <f t="shared" si="30"/>
        <v>0</v>
      </c>
      <c r="K192" s="171"/>
      <c r="L192" s="86"/>
      <c r="M192" s="172" t="s">
        <v>1</v>
      </c>
      <c r="N192" s="173" t="s">
        <v>35</v>
      </c>
      <c r="O192" s="174">
        <v>0</v>
      </c>
      <c r="P192" s="174">
        <f t="shared" si="31"/>
        <v>0</v>
      </c>
      <c r="Q192" s="174">
        <v>0.003</v>
      </c>
      <c r="R192" s="174">
        <f t="shared" si="32"/>
        <v>0.006</v>
      </c>
      <c r="S192" s="174">
        <v>0</v>
      </c>
      <c r="T192" s="175">
        <f t="shared" si="33"/>
        <v>0</v>
      </c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R192" s="176" t="s">
        <v>124</v>
      </c>
      <c r="AT192" s="176" t="s">
        <v>120</v>
      </c>
      <c r="AU192" s="176" t="s">
        <v>80</v>
      </c>
      <c r="AY192" s="78" t="s">
        <v>118</v>
      </c>
      <c r="BE192" s="177">
        <f t="shared" si="34"/>
        <v>0</v>
      </c>
      <c r="BF192" s="177">
        <f t="shared" si="35"/>
        <v>0</v>
      </c>
      <c r="BG192" s="177">
        <f t="shared" si="36"/>
        <v>0</v>
      </c>
      <c r="BH192" s="177">
        <f t="shared" si="37"/>
        <v>0</v>
      </c>
      <c r="BI192" s="177">
        <f t="shared" si="38"/>
        <v>0</v>
      </c>
      <c r="BJ192" s="78" t="s">
        <v>78</v>
      </c>
      <c r="BK192" s="177">
        <f t="shared" si="39"/>
        <v>0</v>
      </c>
      <c r="BL192" s="78" t="s">
        <v>124</v>
      </c>
      <c r="BM192" s="176" t="s">
        <v>344</v>
      </c>
    </row>
    <row r="193" spans="1:65" s="88" customFormat="1" ht="16.5" customHeight="1">
      <c r="A193" s="85"/>
      <c r="B193" s="86"/>
      <c r="C193" s="165" t="s">
        <v>345</v>
      </c>
      <c r="D193" s="165" t="s">
        <v>120</v>
      </c>
      <c r="E193" s="166" t="s">
        <v>346</v>
      </c>
      <c r="F193" s="167" t="s">
        <v>347</v>
      </c>
      <c r="G193" s="168" t="s">
        <v>348</v>
      </c>
      <c r="H193" s="169">
        <v>1</v>
      </c>
      <c r="I193" s="75"/>
      <c r="J193" s="170">
        <f t="shared" si="30"/>
        <v>0</v>
      </c>
      <c r="K193" s="171"/>
      <c r="L193" s="86"/>
      <c r="M193" s="172" t="s">
        <v>1</v>
      </c>
      <c r="N193" s="173" t="s">
        <v>35</v>
      </c>
      <c r="O193" s="174">
        <v>0</v>
      </c>
      <c r="P193" s="174">
        <f t="shared" si="31"/>
        <v>0</v>
      </c>
      <c r="Q193" s="174">
        <v>0</v>
      </c>
      <c r="R193" s="174">
        <f t="shared" si="32"/>
        <v>0</v>
      </c>
      <c r="S193" s="174">
        <v>0</v>
      </c>
      <c r="T193" s="175">
        <f t="shared" si="33"/>
        <v>0</v>
      </c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R193" s="176" t="s">
        <v>124</v>
      </c>
      <c r="AT193" s="176" t="s">
        <v>120</v>
      </c>
      <c r="AU193" s="176" t="s">
        <v>80</v>
      </c>
      <c r="AY193" s="78" t="s">
        <v>118</v>
      </c>
      <c r="BE193" s="177">
        <f t="shared" si="34"/>
        <v>0</v>
      </c>
      <c r="BF193" s="177">
        <f t="shared" si="35"/>
        <v>0</v>
      </c>
      <c r="BG193" s="177">
        <f t="shared" si="36"/>
        <v>0</v>
      </c>
      <c r="BH193" s="177">
        <f t="shared" si="37"/>
        <v>0</v>
      </c>
      <c r="BI193" s="177">
        <f t="shared" si="38"/>
        <v>0</v>
      </c>
      <c r="BJ193" s="78" t="s">
        <v>78</v>
      </c>
      <c r="BK193" s="177">
        <f t="shared" si="39"/>
        <v>0</v>
      </c>
      <c r="BL193" s="78" t="s">
        <v>124</v>
      </c>
      <c r="BM193" s="176" t="s">
        <v>349</v>
      </c>
    </row>
    <row r="194" spans="1:65" s="88" customFormat="1" ht="24.2" customHeight="1">
      <c r="A194" s="85"/>
      <c r="B194" s="86"/>
      <c r="C194" s="165" t="s">
        <v>350</v>
      </c>
      <c r="D194" s="165" t="s">
        <v>120</v>
      </c>
      <c r="E194" s="166" t="s">
        <v>351</v>
      </c>
      <c r="F194" s="167" t="s">
        <v>352</v>
      </c>
      <c r="G194" s="168" t="s">
        <v>343</v>
      </c>
      <c r="H194" s="169">
        <v>1</v>
      </c>
      <c r="I194" s="75"/>
      <c r="J194" s="170">
        <f t="shared" si="30"/>
        <v>0</v>
      </c>
      <c r="K194" s="171"/>
      <c r="L194" s="86"/>
      <c r="M194" s="172" t="s">
        <v>1</v>
      </c>
      <c r="N194" s="173" t="s">
        <v>35</v>
      </c>
      <c r="O194" s="174">
        <v>0</v>
      </c>
      <c r="P194" s="174">
        <f t="shared" si="31"/>
        <v>0</v>
      </c>
      <c r="Q194" s="174">
        <v>0.0135</v>
      </c>
      <c r="R194" s="174">
        <f t="shared" si="32"/>
        <v>0.0135</v>
      </c>
      <c r="S194" s="174">
        <v>0</v>
      </c>
      <c r="T194" s="175">
        <f t="shared" si="33"/>
        <v>0</v>
      </c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R194" s="176" t="s">
        <v>124</v>
      </c>
      <c r="AT194" s="176" t="s">
        <v>120</v>
      </c>
      <c r="AU194" s="176" t="s">
        <v>80</v>
      </c>
      <c r="AY194" s="78" t="s">
        <v>118</v>
      </c>
      <c r="BE194" s="177">
        <f t="shared" si="34"/>
        <v>0</v>
      </c>
      <c r="BF194" s="177">
        <f t="shared" si="35"/>
        <v>0</v>
      </c>
      <c r="BG194" s="177">
        <f t="shared" si="36"/>
        <v>0</v>
      </c>
      <c r="BH194" s="177">
        <f t="shared" si="37"/>
        <v>0</v>
      </c>
      <c r="BI194" s="177">
        <f t="shared" si="38"/>
        <v>0</v>
      </c>
      <c r="BJ194" s="78" t="s">
        <v>78</v>
      </c>
      <c r="BK194" s="177">
        <f t="shared" si="39"/>
        <v>0</v>
      </c>
      <c r="BL194" s="78" t="s">
        <v>124</v>
      </c>
      <c r="BM194" s="176" t="s">
        <v>353</v>
      </c>
    </row>
    <row r="195" spans="1:65" s="88" customFormat="1" ht="16.5" customHeight="1">
      <c r="A195" s="85"/>
      <c r="B195" s="86"/>
      <c r="C195" s="165" t="s">
        <v>354</v>
      </c>
      <c r="D195" s="165" t="s">
        <v>120</v>
      </c>
      <c r="E195" s="166" t="s">
        <v>355</v>
      </c>
      <c r="F195" s="167" t="s">
        <v>356</v>
      </c>
      <c r="G195" s="168" t="s">
        <v>343</v>
      </c>
      <c r="H195" s="169">
        <v>2</v>
      </c>
      <c r="I195" s="75"/>
      <c r="J195" s="170">
        <f t="shared" si="30"/>
        <v>0</v>
      </c>
      <c r="K195" s="171"/>
      <c r="L195" s="86"/>
      <c r="M195" s="172" t="s">
        <v>1</v>
      </c>
      <c r="N195" s="173" t="s">
        <v>35</v>
      </c>
      <c r="O195" s="174">
        <v>0</v>
      </c>
      <c r="P195" s="174">
        <f t="shared" si="31"/>
        <v>0</v>
      </c>
      <c r="Q195" s="174">
        <v>0</v>
      </c>
      <c r="R195" s="174">
        <f t="shared" si="32"/>
        <v>0</v>
      </c>
      <c r="S195" s="174">
        <v>0</v>
      </c>
      <c r="T195" s="175">
        <f t="shared" si="33"/>
        <v>0</v>
      </c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R195" s="176" t="s">
        <v>124</v>
      </c>
      <c r="AT195" s="176" t="s">
        <v>120</v>
      </c>
      <c r="AU195" s="176" t="s">
        <v>80</v>
      </c>
      <c r="AY195" s="78" t="s">
        <v>118</v>
      </c>
      <c r="BE195" s="177">
        <f t="shared" si="34"/>
        <v>0</v>
      </c>
      <c r="BF195" s="177">
        <f t="shared" si="35"/>
        <v>0</v>
      </c>
      <c r="BG195" s="177">
        <f t="shared" si="36"/>
        <v>0</v>
      </c>
      <c r="BH195" s="177">
        <f t="shared" si="37"/>
        <v>0</v>
      </c>
      <c r="BI195" s="177">
        <f t="shared" si="38"/>
        <v>0</v>
      </c>
      <c r="BJ195" s="78" t="s">
        <v>78</v>
      </c>
      <c r="BK195" s="177">
        <f t="shared" si="39"/>
        <v>0</v>
      </c>
      <c r="BL195" s="78" t="s">
        <v>124</v>
      </c>
      <c r="BM195" s="176" t="s">
        <v>357</v>
      </c>
    </row>
    <row r="196" spans="1:65" s="88" customFormat="1" ht="24.2" customHeight="1">
      <c r="A196" s="85"/>
      <c r="B196" s="86"/>
      <c r="C196" s="165" t="s">
        <v>358</v>
      </c>
      <c r="D196" s="165" t="s">
        <v>120</v>
      </c>
      <c r="E196" s="166" t="s">
        <v>359</v>
      </c>
      <c r="F196" s="167" t="s">
        <v>360</v>
      </c>
      <c r="G196" s="168" t="s">
        <v>348</v>
      </c>
      <c r="H196" s="169">
        <v>1</v>
      </c>
      <c r="I196" s="75"/>
      <c r="J196" s="170">
        <f t="shared" si="30"/>
        <v>0</v>
      </c>
      <c r="K196" s="171"/>
      <c r="L196" s="86"/>
      <c r="M196" s="172" t="s">
        <v>1</v>
      </c>
      <c r="N196" s="173" t="s">
        <v>35</v>
      </c>
      <c r="O196" s="174">
        <v>0</v>
      </c>
      <c r="P196" s="174">
        <f t="shared" si="31"/>
        <v>0</v>
      </c>
      <c r="Q196" s="174">
        <v>0</v>
      </c>
      <c r="R196" s="174">
        <f t="shared" si="32"/>
        <v>0</v>
      </c>
      <c r="S196" s="174">
        <v>0</v>
      </c>
      <c r="T196" s="175">
        <f t="shared" si="33"/>
        <v>0</v>
      </c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R196" s="176" t="s">
        <v>124</v>
      </c>
      <c r="AT196" s="176" t="s">
        <v>120</v>
      </c>
      <c r="AU196" s="176" t="s">
        <v>80</v>
      </c>
      <c r="AY196" s="78" t="s">
        <v>118</v>
      </c>
      <c r="BE196" s="177">
        <f t="shared" si="34"/>
        <v>0</v>
      </c>
      <c r="BF196" s="177">
        <f t="shared" si="35"/>
        <v>0</v>
      </c>
      <c r="BG196" s="177">
        <f t="shared" si="36"/>
        <v>0</v>
      </c>
      <c r="BH196" s="177">
        <f t="shared" si="37"/>
        <v>0</v>
      </c>
      <c r="BI196" s="177">
        <f t="shared" si="38"/>
        <v>0</v>
      </c>
      <c r="BJ196" s="78" t="s">
        <v>78</v>
      </c>
      <c r="BK196" s="177">
        <f t="shared" si="39"/>
        <v>0</v>
      </c>
      <c r="BL196" s="78" t="s">
        <v>124</v>
      </c>
      <c r="BM196" s="176" t="s">
        <v>361</v>
      </c>
    </row>
    <row r="197" spans="1:65" s="88" customFormat="1" ht="24.2" customHeight="1">
      <c r="A197" s="85"/>
      <c r="B197" s="86"/>
      <c r="C197" s="165" t="s">
        <v>362</v>
      </c>
      <c r="D197" s="165" t="s">
        <v>120</v>
      </c>
      <c r="E197" s="166" t="s">
        <v>363</v>
      </c>
      <c r="F197" s="167" t="s">
        <v>364</v>
      </c>
      <c r="G197" s="168" t="s">
        <v>348</v>
      </c>
      <c r="H197" s="169">
        <v>1</v>
      </c>
      <c r="I197" s="75"/>
      <c r="J197" s="170">
        <f t="shared" si="30"/>
        <v>0</v>
      </c>
      <c r="K197" s="171"/>
      <c r="L197" s="86"/>
      <c r="M197" s="172" t="s">
        <v>1</v>
      </c>
      <c r="N197" s="173" t="s">
        <v>35</v>
      </c>
      <c r="O197" s="174">
        <v>0</v>
      </c>
      <c r="P197" s="174">
        <f t="shared" si="31"/>
        <v>0</v>
      </c>
      <c r="Q197" s="174">
        <v>0</v>
      </c>
      <c r="R197" s="174">
        <f t="shared" si="32"/>
        <v>0</v>
      </c>
      <c r="S197" s="174">
        <v>0</v>
      </c>
      <c r="T197" s="175">
        <f t="shared" si="33"/>
        <v>0</v>
      </c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R197" s="176" t="s">
        <v>124</v>
      </c>
      <c r="AT197" s="176" t="s">
        <v>120</v>
      </c>
      <c r="AU197" s="176" t="s">
        <v>80</v>
      </c>
      <c r="AY197" s="78" t="s">
        <v>118</v>
      </c>
      <c r="BE197" s="177">
        <f t="shared" si="34"/>
        <v>0</v>
      </c>
      <c r="BF197" s="177">
        <f t="shared" si="35"/>
        <v>0</v>
      </c>
      <c r="BG197" s="177">
        <f t="shared" si="36"/>
        <v>0</v>
      </c>
      <c r="BH197" s="177">
        <f t="shared" si="37"/>
        <v>0</v>
      </c>
      <c r="BI197" s="177">
        <f t="shared" si="38"/>
        <v>0</v>
      </c>
      <c r="BJ197" s="78" t="s">
        <v>78</v>
      </c>
      <c r="BK197" s="177">
        <f t="shared" si="39"/>
        <v>0</v>
      </c>
      <c r="BL197" s="78" t="s">
        <v>124</v>
      </c>
      <c r="BM197" s="176" t="s">
        <v>365</v>
      </c>
    </row>
    <row r="198" spans="1:65" s="88" customFormat="1" ht="24.2" customHeight="1">
      <c r="A198" s="85"/>
      <c r="B198" s="86"/>
      <c r="C198" s="165" t="s">
        <v>366</v>
      </c>
      <c r="D198" s="165" t="s">
        <v>120</v>
      </c>
      <c r="E198" s="166" t="s">
        <v>367</v>
      </c>
      <c r="F198" s="167" t="s">
        <v>368</v>
      </c>
      <c r="G198" s="168" t="s">
        <v>369</v>
      </c>
      <c r="H198" s="169">
        <v>16</v>
      </c>
      <c r="I198" s="75"/>
      <c r="J198" s="170">
        <f t="shared" si="30"/>
        <v>0</v>
      </c>
      <c r="K198" s="171"/>
      <c r="L198" s="86"/>
      <c r="M198" s="172" t="s">
        <v>1</v>
      </c>
      <c r="N198" s="173" t="s">
        <v>35</v>
      </c>
      <c r="O198" s="174">
        <v>1</v>
      </c>
      <c r="P198" s="174">
        <f t="shared" si="31"/>
        <v>16</v>
      </c>
      <c r="Q198" s="174">
        <v>0.008</v>
      </c>
      <c r="R198" s="174">
        <f t="shared" si="32"/>
        <v>0.128</v>
      </c>
      <c r="S198" s="174">
        <v>0.0075</v>
      </c>
      <c r="T198" s="175">
        <f t="shared" si="33"/>
        <v>0.12</v>
      </c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R198" s="176" t="s">
        <v>124</v>
      </c>
      <c r="AT198" s="176" t="s">
        <v>120</v>
      </c>
      <c r="AU198" s="176" t="s">
        <v>80</v>
      </c>
      <c r="AY198" s="78" t="s">
        <v>118</v>
      </c>
      <c r="BE198" s="177">
        <f t="shared" si="34"/>
        <v>0</v>
      </c>
      <c r="BF198" s="177">
        <f t="shared" si="35"/>
        <v>0</v>
      </c>
      <c r="BG198" s="177">
        <f t="shared" si="36"/>
        <v>0</v>
      </c>
      <c r="BH198" s="177">
        <f t="shared" si="37"/>
        <v>0</v>
      </c>
      <c r="BI198" s="177">
        <f t="shared" si="38"/>
        <v>0</v>
      </c>
      <c r="BJ198" s="78" t="s">
        <v>78</v>
      </c>
      <c r="BK198" s="177">
        <f t="shared" si="39"/>
        <v>0</v>
      </c>
      <c r="BL198" s="78" t="s">
        <v>124</v>
      </c>
      <c r="BM198" s="176" t="s">
        <v>370</v>
      </c>
    </row>
    <row r="199" spans="2:63" s="152" customFormat="1" ht="22.9" customHeight="1">
      <c r="B199" s="153"/>
      <c r="D199" s="154" t="s">
        <v>69</v>
      </c>
      <c r="E199" s="163" t="s">
        <v>371</v>
      </c>
      <c r="F199" s="163" t="s">
        <v>372</v>
      </c>
      <c r="I199" s="178"/>
      <c r="J199" s="164">
        <f>BK199</f>
        <v>0</v>
      </c>
      <c r="L199" s="153"/>
      <c r="M199" s="157"/>
      <c r="N199" s="158"/>
      <c r="O199" s="158"/>
      <c r="P199" s="159">
        <f>P200</f>
        <v>227.46527</v>
      </c>
      <c r="Q199" s="158"/>
      <c r="R199" s="159">
        <f>R200</f>
        <v>0</v>
      </c>
      <c r="S199" s="158"/>
      <c r="T199" s="160">
        <f>T200</f>
        <v>0</v>
      </c>
      <c r="AR199" s="154" t="s">
        <v>78</v>
      </c>
      <c r="AT199" s="161" t="s">
        <v>69</v>
      </c>
      <c r="AU199" s="161" t="s">
        <v>78</v>
      </c>
      <c r="AY199" s="154" t="s">
        <v>118</v>
      </c>
      <c r="BK199" s="162">
        <f>BK200</f>
        <v>0</v>
      </c>
    </row>
    <row r="200" spans="1:65" s="88" customFormat="1" ht="16.5" customHeight="1">
      <c r="A200" s="85"/>
      <c r="B200" s="86"/>
      <c r="C200" s="165" t="s">
        <v>373</v>
      </c>
      <c r="D200" s="165" t="s">
        <v>120</v>
      </c>
      <c r="E200" s="166" t="s">
        <v>374</v>
      </c>
      <c r="F200" s="167" t="s">
        <v>375</v>
      </c>
      <c r="G200" s="168" t="s">
        <v>151</v>
      </c>
      <c r="H200" s="169">
        <v>46.139</v>
      </c>
      <c r="I200" s="75"/>
      <c r="J200" s="170">
        <f>ROUND(I200*H200,2)</f>
        <v>0</v>
      </c>
      <c r="K200" s="171"/>
      <c r="L200" s="86"/>
      <c r="M200" s="172" t="s">
        <v>1</v>
      </c>
      <c r="N200" s="173" t="s">
        <v>35</v>
      </c>
      <c r="O200" s="174">
        <v>4.93</v>
      </c>
      <c r="P200" s="174">
        <f>O200*H200</f>
        <v>227.46527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R200" s="176" t="s">
        <v>124</v>
      </c>
      <c r="AT200" s="176" t="s">
        <v>120</v>
      </c>
      <c r="AU200" s="176" t="s">
        <v>80</v>
      </c>
      <c r="AY200" s="78" t="s">
        <v>118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78" t="s">
        <v>78</v>
      </c>
      <c r="BK200" s="177">
        <f>ROUND(I200*H200,2)</f>
        <v>0</v>
      </c>
      <c r="BL200" s="78" t="s">
        <v>124</v>
      </c>
      <c r="BM200" s="176" t="s">
        <v>376</v>
      </c>
    </row>
    <row r="201" spans="2:63" s="152" customFormat="1" ht="25.9" customHeight="1">
      <c r="B201" s="153"/>
      <c r="D201" s="154" t="s">
        <v>69</v>
      </c>
      <c r="E201" s="155" t="s">
        <v>377</v>
      </c>
      <c r="F201" s="155" t="s">
        <v>378</v>
      </c>
      <c r="I201" s="178"/>
      <c r="J201" s="156">
        <f>BK201</f>
        <v>0</v>
      </c>
      <c r="L201" s="153"/>
      <c r="M201" s="157"/>
      <c r="N201" s="158"/>
      <c r="O201" s="158"/>
      <c r="P201" s="159">
        <f>P202+P206+P210+P215</f>
        <v>27.6911</v>
      </c>
      <c r="Q201" s="158"/>
      <c r="R201" s="159">
        <f>R202+R206+R210+R215</f>
        <v>0.09257919999999999</v>
      </c>
      <c r="S201" s="158"/>
      <c r="T201" s="160">
        <f>T202+T206+T210+T215</f>
        <v>0</v>
      </c>
      <c r="AR201" s="154" t="s">
        <v>80</v>
      </c>
      <c r="AT201" s="161" t="s">
        <v>69</v>
      </c>
      <c r="AU201" s="161" t="s">
        <v>70</v>
      </c>
      <c r="AY201" s="154" t="s">
        <v>118</v>
      </c>
      <c r="BK201" s="162">
        <f>BK202+BK206+BK210+BK215</f>
        <v>0</v>
      </c>
    </row>
    <row r="202" spans="2:63" s="152" customFormat="1" ht="22.9" customHeight="1">
      <c r="B202" s="153"/>
      <c r="D202" s="154" t="s">
        <v>69</v>
      </c>
      <c r="E202" s="163" t="s">
        <v>379</v>
      </c>
      <c r="F202" s="163" t="s">
        <v>380</v>
      </c>
      <c r="I202" s="178"/>
      <c r="J202" s="164">
        <f>BK202</f>
        <v>0</v>
      </c>
      <c r="L202" s="153"/>
      <c r="M202" s="157"/>
      <c r="N202" s="158"/>
      <c r="O202" s="158"/>
      <c r="P202" s="159">
        <f>SUM(P203:P205)</f>
        <v>0</v>
      </c>
      <c r="Q202" s="158"/>
      <c r="R202" s="159">
        <f>SUM(R203:R205)</f>
        <v>0</v>
      </c>
      <c r="S202" s="158"/>
      <c r="T202" s="160">
        <f>SUM(T203:T205)</f>
        <v>0</v>
      </c>
      <c r="AR202" s="154" t="s">
        <v>80</v>
      </c>
      <c r="AT202" s="161" t="s">
        <v>69</v>
      </c>
      <c r="AU202" s="161" t="s">
        <v>78</v>
      </c>
      <c r="AY202" s="154" t="s">
        <v>118</v>
      </c>
      <c r="BK202" s="162">
        <f>SUM(BK203:BK205)</f>
        <v>0</v>
      </c>
    </row>
    <row r="203" spans="1:65" s="88" customFormat="1" ht="37.9" customHeight="1">
      <c r="A203" s="85"/>
      <c r="B203" s="86"/>
      <c r="C203" s="165" t="s">
        <v>381</v>
      </c>
      <c r="D203" s="165" t="s">
        <v>120</v>
      </c>
      <c r="E203" s="166" t="s">
        <v>382</v>
      </c>
      <c r="F203" s="167" t="s">
        <v>383</v>
      </c>
      <c r="G203" s="168" t="s">
        <v>348</v>
      </c>
      <c r="H203" s="169">
        <v>1</v>
      </c>
      <c r="I203" s="75"/>
      <c r="J203" s="170">
        <f>ROUND(I203*H203,2)</f>
        <v>0</v>
      </c>
      <c r="K203" s="171"/>
      <c r="L203" s="86"/>
      <c r="M203" s="172" t="s">
        <v>1</v>
      </c>
      <c r="N203" s="173" t="s">
        <v>35</v>
      </c>
      <c r="O203" s="174">
        <v>0</v>
      </c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R203" s="176" t="s">
        <v>183</v>
      </c>
      <c r="AT203" s="176" t="s">
        <v>120</v>
      </c>
      <c r="AU203" s="176" t="s">
        <v>80</v>
      </c>
      <c r="AY203" s="78" t="s">
        <v>118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78" t="s">
        <v>78</v>
      </c>
      <c r="BK203" s="177">
        <f>ROUND(I203*H203,2)</f>
        <v>0</v>
      </c>
      <c r="BL203" s="78" t="s">
        <v>183</v>
      </c>
      <c r="BM203" s="176" t="s">
        <v>384</v>
      </c>
    </row>
    <row r="204" spans="1:65" s="88" customFormat="1" ht="24.2" customHeight="1">
      <c r="A204" s="85"/>
      <c r="B204" s="86"/>
      <c r="C204" s="165" t="s">
        <v>385</v>
      </c>
      <c r="D204" s="165" t="s">
        <v>120</v>
      </c>
      <c r="E204" s="166" t="s">
        <v>386</v>
      </c>
      <c r="F204" s="167" t="s">
        <v>387</v>
      </c>
      <c r="G204" s="168" t="s">
        <v>388</v>
      </c>
      <c r="H204" s="77"/>
      <c r="I204" s="75"/>
      <c r="J204" s="170">
        <f>ROUND(I204*H204,2)</f>
        <v>0</v>
      </c>
      <c r="K204" s="171"/>
      <c r="L204" s="86"/>
      <c r="M204" s="172" t="s">
        <v>1</v>
      </c>
      <c r="N204" s="173" t="s">
        <v>35</v>
      </c>
      <c r="O204" s="174">
        <v>0</v>
      </c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R204" s="176" t="s">
        <v>183</v>
      </c>
      <c r="AT204" s="176" t="s">
        <v>120</v>
      </c>
      <c r="AU204" s="176" t="s">
        <v>80</v>
      </c>
      <c r="AY204" s="78" t="s">
        <v>118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78" t="s">
        <v>78</v>
      </c>
      <c r="BK204" s="177">
        <f>ROUND(I204*H204,2)</f>
        <v>0</v>
      </c>
      <c r="BL204" s="78" t="s">
        <v>183</v>
      </c>
      <c r="BM204" s="176" t="s">
        <v>389</v>
      </c>
    </row>
    <row r="205" spans="1:65" s="88" customFormat="1" ht="24.2" customHeight="1">
      <c r="A205" s="85"/>
      <c r="B205" s="86"/>
      <c r="C205" s="165" t="s">
        <v>390</v>
      </c>
      <c r="D205" s="165" t="s">
        <v>120</v>
      </c>
      <c r="E205" s="166" t="s">
        <v>391</v>
      </c>
      <c r="F205" s="167" t="s">
        <v>392</v>
      </c>
      <c r="G205" s="168" t="s">
        <v>388</v>
      </c>
      <c r="H205" s="77"/>
      <c r="I205" s="75"/>
      <c r="J205" s="170">
        <f>ROUND(I205*H205,2)</f>
        <v>0</v>
      </c>
      <c r="K205" s="171"/>
      <c r="L205" s="86"/>
      <c r="M205" s="172" t="s">
        <v>1</v>
      </c>
      <c r="N205" s="173" t="s">
        <v>35</v>
      </c>
      <c r="O205" s="174">
        <v>0</v>
      </c>
      <c r="P205" s="174">
        <f>O205*H205</f>
        <v>0</v>
      </c>
      <c r="Q205" s="174">
        <v>0</v>
      </c>
      <c r="R205" s="174">
        <f>Q205*H205</f>
        <v>0</v>
      </c>
      <c r="S205" s="174">
        <v>0</v>
      </c>
      <c r="T205" s="175">
        <f>S205*H205</f>
        <v>0</v>
      </c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R205" s="176" t="s">
        <v>183</v>
      </c>
      <c r="AT205" s="176" t="s">
        <v>120</v>
      </c>
      <c r="AU205" s="176" t="s">
        <v>80</v>
      </c>
      <c r="AY205" s="78" t="s">
        <v>118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78" t="s">
        <v>78</v>
      </c>
      <c r="BK205" s="177">
        <f>ROUND(I205*H205,2)</f>
        <v>0</v>
      </c>
      <c r="BL205" s="78" t="s">
        <v>183</v>
      </c>
      <c r="BM205" s="176" t="s">
        <v>393</v>
      </c>
    </row>
    <row r="206" spans="2:63" s="152" customFormat="1" ht="22.9" customHeight="1">
      <c r="B206" s="153"/>
      <c r="D206" s="154" t="s">
        <v>69</v>
      </c>
      <c r="E206" s="163" t="s">
        <v>394</v>
      </c>
      <c r="F206" s="163" t="s">
        <v>395</v>
      </c>
      <c r="I206" s="178"/>
      <c r="J206" s="164">
        <f>BK206</f>
        <v>0</v>
      </c>
      <c r="L206" s="153"/>
      <c r="M206" s="157"/>
      <c r="N206" s="158"/>
      <c r="O206" s="158"/>
      <c r="P206" s="159">
        <f>SUM(P207:P209)</f>
        <v>0</v>
      </c>
      <c r="Q206" s="158"/>
      <c r="R206" s="159">
        <f>SUM(R207:R209)</f>
        <v>0</v>
      </c>
      <c r="S206" s="158"/>
      <c r="T206" s="160">
        <f>SUM(T207:T209)</f>
        <v>0</v>
      </c>
      <c r="AR206" s="154" t="s">
        <v>80</v>
      </c>
      <c r="AT206" s="161" t="s">
        <v>69</v>
      </c>
      <c r="AU206" s="161" t="s">
        <v>78</v>
      </c>
      <c r="AY206" s="154" t="s">
        <v>118</v>
      </c>
      <c r="BK206" s="162">
        <f>SUM(BK207:BK209)</f>
        <v>0</v>
      </c>
    </row>
    <row r="207" spans="1:65" s="88" customFormat="1" ht="21.75" customHeight="1">
      <c r="A207" s="85"/>
      <c r="B207" s="86"/>
      <c r="C207" s="165" t="s">
        <v>396</v>
      </c>
      <c r="D207" s="165" t="s">
        <v>120</v>
      </c>
      <c r="E207" s="166" t="s">
        <v>397</v>
      </c>
      <c r="F207" s="167" t="s">
        <v>398</v>
      </c>
      <c r="G207" s="168" t="s">
        <v>348</v>
      </c>
      <c r="H207" s="169">
        <v>1</v>
      </c>
      <c r="I207" s="75"/>
      <c r="J207" s="170">
        <f>ROUND(I207*H207,2)</f>
        <v>0</v>
      </c>
      <c r="K207" s="171"/>
      <c r="L207" s="86"/>
      <c r="M207" s="172" t="s">
        <v>1</v>
      </c>
      <c r="N207" s="173" t="s">
        <v>35</v>
      </c>
      <c r="O207" s="174">
        <v>0</v>
      </c>
      <c r="P207" s="174">
        <f>O207*H207</f>
        <v>0</v>
      </c>
      <c r="Q207" s="174">
        <v>0</v>
      </c>
      <c r="R207" s="174">
        <f>Q207*H207</f>
        <v>0</v>
      </c>
      <c r="S207" s="174">
        <v>0</v>
      </c>
      <c r="T207" s="175">
        <f>S207*H207</f>
        <v>0</v>
      </c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R207" s="176" t="s">
        <v>183</v>
      </c>
      <c r="AT207" s="176" t="s">
        <v>120</v>
      </c>
      <c r="AU207" s="176" t="s">
        <v>80</v>
      </c>
      <c r="AY207" s="78" t="s">
        <v>118</v>
      </c>
      <c r="BE207" s="177">
        <f>IF(N207="základní",J207,0)</f>
        <v>0</v>
      </c>
      <c r="BF207" s="177">
        <f>IF(N207="snížená",J207,0)</f>
        <v>0</v>
      </c>
      <c r="BG207" s="177">
        <f>IF(N207="zákl. přenesená",J207,0)</f>
        <v>0</v>
      </c>
      <c r="BH207" s="177">
        <f>IF(N207="sníž. přenesená",J207,0)</f>
        <v>0</v>
      </c>
      <c r="BI207" s="177">
        <f>IF(N207="nulová",J207,0)</f>
        <v>0</v>
      </c>
      <c r="BJ207" s="78" t="s">
        <v>78</v>
      </c>
      <c r="BK207" s="177">
        <f>ROUND(I207*H207,2)</f>
        <v>0</v>
      </c>
      <c r="BL207" s="78" t="s">
        <v>183</v>
      </c>
      <c r="BM207" s="176" t="s">
        <v>399</v>
      </c>
    </row>
    <row r="208" spans="1:65" s="88" customFormat="1" ht="24.2" customHeight="1">
      <c r="A208" s="85"/>
      <c r="B208" s="86"/>
      <c r="C208" s="165" t="s">
        <v>400</v>
      </c>
      <c r="D208" s="165" t="s">
        <v>120</v>
      </c>
      <c r="E208" s="166" t="s">
        <v>401</v>
      </c>
      <c r="F208" s="167" t="s">
        <v>402</v>
      </c>
      <c r="G208" s="168" t="s">
        <v>388</v>
      </c>
      <c r="H208" s="77"/>
      <c r="I208" s="75"/>
      <c r="J208" s="170">
        <f>ROUND(I208*H208,2)</f>
        <v>0</v>
      </c>
      <c r="K208" s="171"/>
      <c r="L208" s="86"/>
      <c r="M208" s="172" t="s">
        <v>1</v>
      </c>
      <c r="N208" s="173" t="s">
        <v>35</v>
      </c>
      <c r="O208" s="174">
        <v>0</v>
      </c>
      <c r="P208" s="174">
        <f>O208*H208</f>
        <v>0</v>
      </c>
      <c r="Q208" s="174">
        <v>0</v>
      </c>
      <c r="R208" s="174">
        <f>Q208*H208</f>
        <v>0</v>
      </c>
      <c r="S208" s="174">
        <v>0</v>
      </c>
      <c r="T208" s="175">
        <f>S208*H208</f>
        <v>0</v>
      </c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R208" s="176" t="s">
        <v>183</v>
      </c>
      <c r="AT208" s="176" t="s">
        <v>120</v>
      </c>
      <c r="AU208" s="176" t="s">
        <v>80</v>
      </c>
      <c r="AY208" s="78" t="s">
        <v>118</v>
      </c>
      <c r="BE208" s="177">
        <f>IF(N208="základní",J208,0)</f>
        <v>0</v>
      </c>
      <c r="BF208" s="177">
        <f>IF(N208="snížená",J208,0)</f>
        <v>0</v>
      </c>
      <c r="BG208" s="177">
        <f>IF(N208="zákl. přenesená",J208,0)</f>
        <v>0</v>
      </c>
      <c r="BH208" s="177">
        <f>IF(N208="sníž. přenesená",J208,0)</f>
        <v>0</v>
      </c>
      <c r="BI208" s="177">
        <f>IF(N208="nulová",J208,0)</f>
        <v>0</v>
      </c>
      <c r="BJ208" s="78" t="s">
        <v>78</v>
      </c>
      <c r="BK208" s="177">
        <f>ROUND(I208*H208,2)</f>
        <v>0</v>
      </c>
      <c r="BL208" s="78" t="s">
        <v>183</v>
      </c>
      <c r="BM208" s="176" t="s">
        <v>403</v>
      </c>
    </row>
    <row r="209" spans="1:65" s="88" customFormat="1" ht="24.2" customHeight="1">
      <c r="A209" s="85"/>
      <c r="B209" s="86"/>
      <c r="C209" s="165" t="s">
        <v>404</v>
      </c>
      <c r="D209" s="165" t="s">
        <v>120</v>
      </c>
      <c r="E209" s="166" t="s">
        <v>405</v>
      </c>
      <c r="F209" s="167" t="s">
        <v>406</v>
      </c>
      <c r="G209" s="168" t="s">
        <v>388</v>
      </c>
      <c r="H209" s="77"/>
      <c r="I209" s="75"/>
      <c r="J209" s="170">
        <f>ROUND(I209*H209,2)</f>
        <v>0</v>
      </c>
      <c r="K209" s="171"/>
      <c r="L209" s="86"/>
      <c r="M209" s="172" t="s">
        <v>1</v>
      </c>
      <c r="N209" s="173" t="s">
        <v>35</v>
      </c>
      <c r="O209" s="174">
        <v>0</v>
      </c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R209" s="176" t="s">
        <v>183</v>
      </c>
      <c r="AT209" s="176" t="s">
        <v>120</v>
      </c>
      <c r="AU209" s="176" t="s">
        <v>80</v>
      </c>
      <c r="AY209" s="78" t="s">
        <v>118</v>
      </c>
      <c r="BE209" s="177">
        <f>IF(N209="základní",J209,0)</f>
        <v>0</v>
      </c>
      <c r="BF209" s="177">
        <f>IF(N209="snížená",J209,0)</f>
        <v>0</v>
      </c>
      <c r="BG209" s="177">
        <f>IF(N209="zákl. přenesená",J209,0)</f>
        <v>0</v>
      </c>
      <c r="BH209" s="177">
        <f>IF(N209="sníž. přenesená",J209,0)</f>
        <v>0</v>
      </c>
      <c r="BI209" s="177">
        <f>IF(N209="nulová",J209,0)</f>
        <v>0</v>
      </c>
      <c r="BJ209" s="78" t="s">
        <v>78</v>
      </c>
      <c r="BK209" s="177">
        <f>ROUND(I209*H209,2)</f>
        <v>0</v>
      </c>
      <c r="BL209" s="78" t="s">
        <v>183</v>
      </c>
      <c r="BM209" s="176" t="s">
        <v>407</v>
      </c>
    </row>
    <row r="210" spans="2:63" s="152" customFormat="1" ht="22.9" customHeight="1">
      <c r="B210" s="153"/>
      <c r="D210" s="154" t="s">
        <v>69</v>
      </c>
      <c r="E210" s="163" t="s">
        <v>408</v>
      </c>
      <c r="F210" s="163" t="s">
        <v>409</v>
      </c>
      <c r="I210" s="178"/>
      <c r="J210" s="164">
        <f>BK210</f>
        <v>0</v>
      </c>
      <c r="L210" s="153"/>
      <c r="M210" s="157"/>
      <c r="N210" s="158"/>
      <c r="O210" s="158"/>
      <c r="P210" s="159">
        <f>SUM(P211:P214)</f>
        <v>0</v>
      </c>
      <c r="Q210" s="158"/>
      <c r="R210" s="159">
        <f>SUM(R211:R214)</f>
        <v>0</v>
      </c>
      <c r="S210" s="158"/>
      <c r="T210" s="160">
        <f>SUM(T211:T214)</f>
        <v>0</v>
      </c>
      <c r="AR210" s="154" t="s">
        <v>80</v>
      </c>
      <c r="AT210" s="161" t="s">
        <v>69</v>
      </c>
      <c r="AU210" s="161" t="s">
        <v>78</v>
      </c>
      <c r="AY210" s="154" t="s">
        <v>118</v>
      </c>
      <c r="BK210" s="162">
        <f>SUM(BK211:BK214)</f>
        <v>0</v>
      </c>
    </row>
    <row r="211" spans="1:65" s="88" customFormat="1" ht="16.5" customHeight="1">
      <c r="A211" s="85"/>
      <c r="B211" s="86"/>
      <c r="C211" s="165" t="s">
        <v>410</v>
      </c>
      <c r="D211" s="165" t="s">
        <v>120</v>
      </c>
      <c r="E211" s="166" t="s">
        <v>411</v>
      </c>
      <c r="F211" s="167" t="s">
        <v>412</v>
      </c>
      <c r="G211" s="168" t="s">
        <v>343</v>
      </c>
      <c r="H211" s="169">
        <v>1</v>
      </c>
      <c r="I211" s="75"/>
      <c r="J211" s="170">
        <f>ROUND(I211*H211,2)</f>
        <v>0</v>
      </c>
      <c r="K211" s="171"/>
      <c r="L211" s="86"/>
      <c r="M211" s="172" t="s">
        <v>1</v>
      </c>
      <c r="N211" s="173" t="s">
        <v>35</v>
      </c>
      <c r="O211" s="174">
        <v>0</v>
      </c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R211" s="176" t="s">
        <v>183</v>
      </c>
      <c r="AT211" s="176" t="s">
        <v>120</v>
      </c>
      <c r="AU211" s="176" t="s">
        <v>80</v>
      </c>
      <c r="AY211" s="78" t="s">
        <v>118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78" t="s">
        <v>78</v>
      </c>
      <c r="BK211" s="177">
        <f>ROUND(I211*H211,2)</f>
        <v>0</v>
      </c>
      <c r="BL211" s="78" t="s">
        <v>183</v>
      </c>
      <c r="BM211" s="176" t="s">
        <v>413</v>
      </c>
    </row>
    <row r="212" spans="1:65" s="88" customFormat="1" ht="24.2" customHeight="1">
      <c r="A212" s="85"/>
      <c r="B212" s="86"/>
      <c r="C212" s="165" t="s">
        <v>414</v>
      </c>
      <c r="D212" s="165" t="s">
        <v>120</v>
      </c>
      <c r="E212" s="166" t="s">
        <v>415</v>
      </c>
      <c r="F212" s="167" t="s">
        <v>416</v>
      </c>
      <c r="G212" s="168" t="s">
        <v>343</v>
      </c>
      <c r="H212" s="169">
        <v>1</v>
      </c>
      <c r="I212" s="75"/>
      <c r="J212" s="170">
        <f>ROUND(I212*H212,2)</f>
        <v>0</v>
      </c>
      <c r="K212" s="171"/>
      <c r="L212" s="86"/>
      <c r="M212" s="172" t="s">
        <v>1</v>
      </c>
      <c r="N212" s="173" t="s">
        <v>35</v>
      </c>
      <c r="O212" s="174">
        <v>0</v>
      </c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R212" s="176" t="s">
        <v>183</v>
      </c>
      <c r="AT212" s="176" t="s">
        <v>120</v>
      </c>
      <c r="AU212" s="176" t="s">
        <v>80</v>
      </c>
      <c r="AY212" s="78" t="s">
        <v>118</v>
      </c>
      <c r="BE212" s="177">
        <f>IF(N212="základní",J212,0)</f>
        <v>0</v>
      </c>
      <c r="BF212" s="177">
        <f>IF(N212="snížená",J212,0)</f>
        <v>0</v>
      </c>
      <c r="BG212" s="177">
        <f>IF(N212="zákl. přenesená",J212,0)</f>
        <v>0</v>
      </c>
      <c r="BH212" s="177">
        <f>IF(N212="sníž. přenesená",J212,0)</f>
        <v>0</v>
      </c>
      <c r="BI212" s="177">
        <f>IF(N212="nulová",J212,0)</f>
        <v>0</v>
      </c>
      <c r="BJ212" s="78" t="s">
        <v>78</v>
      </c>
      <c r="BK212" s="177">
        <f>ROUND(I212*H212,2)</f>
        <v>0</v>
      </c>
      <c r="BL212" s="78" t="s">
        <v>183</v>
      </c>
      <c r="BM212" s="176" t="s">
        <v>417</v>
      </c>
    </row>
    <row r="213" spans="1:65" s="88" customFormat="1" ht="24.2" customHeight="1">
      <c r="A213" s="85"/>
      <c r="B213" s="86"/>
      <c r="C213" s="165" t="s">
        <v>418</v>
      </c>
      <c r="D213" s="165" t="s">
        <v>120</v>
      </c>
      <c r="E213" s="166" t="s">
        <v>419</v>
      </c>
      <c r="F213" s="167" t="s">
        <v>420</v>
      </c>
      <c r="G213" s="168" t="s">
        <v>388</v>
      </c>
      <c r="H213" s="77"/>
      <c r="I213" s="75"/>
      <c r="J213" s="170">
        <f>ROUND(I213*H213,2)</f>
        <v>0</v>
      </c>
      <c r="K213" s="171"/>
      <c r="L213" s="86"/>
      <c r="M213" s="172" t="s">
        <v>1</v>
      </c>
      <c r="N213" s="173" t="s">
        <v>35</v>
      </c>
      <c r="O213" s="174">
        <v>0</v>
      </c>
      <c r="P213" s="174">
        <f>O213*H213</f>
        <v>0</v>
      </c>
      <c r="Q213" s="174">
        <v>0</v>
      </c>
      <c r="R213" s="174">
        <f>Q213*H213</f>
        <v>0</v>
      </c>
      <c r="S213" s="174">
        <v>0</v>
      </c>
      <c r="T213" s="175">
        <f>S213*H213</f>
        <v>0</v>
      </c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R213" s="176" t="s">
        <v>183</v>
      </c>
      <c r="AT213" s="176" t="s">
        <v>120</v>
      </c>
      <c r="AU213" s="176" t="s">
        <v>80</v>
      </c>
      <c r="AY213" s="78" t="s">
        <v>118</v>
      </c>
      <c r="BE213" s="177">
        <f>IF(N213="základní",J213,0)</f>
        <v>0</v>
      </c>
      <c r="BF213" s="177">
        <f>IF(N213="snížená",J213,0)</f>
        <v>0</v>
      </c>
      <c r="BG213" s="177">
        <f>IF(N213="zákl. přenesená",J213,0)</f>
        <v>0</v>
      </c>
      <c r="BH213" s="177">
        <f>IF(N213="sníž. přenesená",J213,0)</f>
        <v>0</v>
      </c>
      <c r="BI213" s="177">
        <f>IF(N213="nulová",J213,0)</f>
        <v>0</v>
      </c>
      <c r="BJ213" s="78" t="s">
        <v>78</v>
      </c>
      <c r="BK213" s="177">
        <f>ROUND(I213*H213,2)</f>
        <v>0</v>
      </c>
      <c r="BL213" s="78" t="s">
        <v>183</v>
      </c>
      <c r="BM213" s="176" t="s">
        <v>421</v>
      </c>
    </row>
    <row r="214" spans="1:65" s="88" customFormat="1" ht="24.2" customHeight="1">
      <c r="A214" s="85"/>
      <c r="B214" s="86"/>
      <c r="C214" s="165" t="s">
        <v>422</v>
      </c>
      <c r="D214" s="165" t="s">
        <v>120</v>
      </c>
      <c r="E214" s="166" t="s">
        <v>423</v>
      </c>
      <c r="F214" s="167" t="s">
        <v>424</v>
      </c>
      <c r="G214" s="168" t="s">
        <v>388</v>
      </c>
      <c r="H214" s="77"/>
      <c r="I214" s="75"/>
      <c r="J214" s="170">
        <f>ROUND(I214*H214,2)</f>
        <v>0</v>
      </c>
      <c r="K214" s="171"/>
      <c r="L214" s="86"/>
      <c r="M214" s="172" t="s">
        <v>1</v>
      </c>
      <c r="N214" s="173" t="s">
        <v>35</v>
      </c>
      <c r="O214" s="174">
        <v>0</v>
      </c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R214" s="176" t="s">
        <v>183</v>
      </c>
      <c r="AT214" s="176" t="s">
        <v>120</v>
      </c>
      <c r="AU214" s="176" t="s">
        <v>80</v>
      </c>
      <c r="AY214" s="78" t="s">
        <v>118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78" t="s">
        <v>78</v>
      </c>
      <c r="BK214" s="177">
        <f>ROUND(I214*H214,2)</f>
        <v>0</v>
      </c>
      <c r="BL214" s="78" t="s">
        <v>183</v>
      </c>
      <c r="BM214" s="176" t="s">
        <v>425</v>
      </c>
    </row>
    <row r="215" spans="2:63" s="152" customFormat="1" ht="22.9" customHeight="1">
      <c r="B215" s="153"/>
      <c r="D215" s="154" t="s">
        <v>69</v>
      </c>
      <c r="E215" s="163" t="s">
        <v>426</v>
      </c>
      <c r="F215" s="163" t="s">
        <v>427</v>
      </c>
      <c r="I215" s="178"/>
      <c r="J215" s="164">
        <f>BK215</f>
        <v>0</v>
      </c>
      <c r="L215" s="153"/>
      <c r="M215" s="157"/>
      <c r="N215" s="158"/>
      <c r="O215" s="158"/>
      <c r="P215" s="159">
        <f>SUM(P216:P218)</f>
        <v>27.6911</v>
      </c>
      <c r="Q215" s="158"/>
      <c r="R215" s="159">
        <f>SUM(R216:R218)</f>
        <v>0.09257919999999999</v>
      </c>
      <c r="S215" s="158"/>
      <c r="T215" s="160">
        <f>SUM(T216:T218)</f>
        <v>0</v>
      </c>
      <c r="AR215" s="154" t="s">
        <v>80</v>
      </c>
      <c r="AT215" s="161" t="s">
        <v>69</v>
      </c>
      <c r="AU215" s="161" t="s">
        <v>78</v>
      </c>
      <c r="AY215" s="154" t="s">
        <v>118</v>
      </c>
      <c r="BK215" s="162">
        <f>SUM(BK216:BK218)</f>
        <v>0</v>
      </c>
    </row>
    <row r="216" spans="1:65" s="88" customFormat="1" ht="21.75" customHeight="1">
      <c r="A216" s="85"/>
      <c r="B216" s="86"/>
      <c r="C216" s="165" t="s">
        <v>428</v>
      </c>
      <c r="D216" s="165" t="s">
        <v>120</v>
      </c>
      <c r="E216" s="166" t="s">
        <v>429</v>
      </c>
      <c r="F216" s="167" t="s">
        <v>430</v>
      </c>
      <c r="G216" s="168" t="s">
        <v>165</v>
      </c>
      <c r="H216" s="169">
        <v>82.66</v>
      </c>
      <c r="I216" s="75"/>
      <c r="J216" s="170">
        <f>ROUND(I216*H216,2)</f>
        <v>0</v>
      </c>
      <c r="K216" s="171"/>
      <c r="L216" s="86"/>
      <c r="M216" s="172" t="s">
        <v>1</v>
      </c>
      <c r="N216" s="173" t="s">
        <v>35</v>
      </c>
      <c r="O216" s="174">
        <v>0.095</v>
      </c>
      <c r="P216" s="174">
        <f>O216*H216</f>
        <v>7.8527</v>
      </c>
      <c r="Q216" s="174">
        <v>0.00018</v>
      </c>
      <c r="R216" s="174">
        <f>Q216*H216</f>
        <v>0.014878800000000001</v>
      </c>
      <c r="S216" s="174">
        <v>0</v>
      </c>
      <c r="T216" s="175">
        <f>S216*H216</f>
        <v>0</v>
      </c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R216" s="176" t="s">
        <v>183</v>
      </c>
      <c r="AT216" s="176" t="s">
        <v>120</v>
      </c>
      <c r="AU216" s="176" t="s">
        <v>80</v>
      </c>
      <c r="AY216" s="78" t="s">
        <v>118</v>
      </c>
      <c r="BE216" s="177">
        <f>IF(N216="základní",J216,0)</f>
        <v>0</v>
      </c>
      <c r="BF216" s="177">
        <f>IF(N216="snížená",J216,0)</f>
        <v>0</v>
      </c>
      <c r="BG216" s="177">
        <f>IF(N216="zákl. přenesená",J216,0)</f>
        <v>0</v>
      </c>
      <c r="BH216" s="177">
        <f>IF(N216="sníž. přenesená",J216,0)</f>
        <v>0</v>
      </c>
      <c r="BI216" s="177">
        <f>IF(N216="nulová",J216,0)</f>
        <v>0</v>
      </c>
      <c r="BJ216" s="78" t="s">
        <v>78</v>
      </c>
      <c r="BK216" s="177">
        <f>ROUND(I216*H216,2)</f>
        <v>0</v>
      </c>
      <c r="BL216" s="78" t="s">
        <v>183</v>
      </c>
      <c r="BM216" s="176" t="s">
        <v>431</v>
      </c>
    </row>
    <row r="217" spans="1:65" s="88" customFormat="1" ht="24.2" customHeight="1">
      <c r="A217" s="85"/>
      <c r="B217" s="86"/>
      <c r="C217" s="165" t="s">
        <v>432</v>
      </c>
      <c r="D217" s="165" t="s">
        <v>120</v>
      </c>
      <c r="E217" s="166" t="s">
        <v>433</v>
      </c>
      <c r="F217" s="167" t="s">
        <v>434</v>
      </c>
      <c r="G217" s="168" t="s">
        <v>165</v>
      </c>
      <c r="H217" s="169">
        <v>82.66</v>
      </c>
      <c r="I217" s="75"/>
      <c r="J217" s="170">
        <f>ROUND(I217*H217,2)</f>
        <v>0</v>
      </c>
      <c r="K217" s="171"/>
      <c r="L217" s="86"/>
      <c r="M217" s="172" t="s">
        <v>1</v>
      </c>
      <c r="N217" s="173" t="s">
        <v>35</v>
      </c>
      <c r="O217" s="174">
        <v>0.24</v>
      </c>
      <c r="P217" s="174">
        <f>O217*H217</f>
        <v>19.8384</v>
      </c>
      <c r="Q217" s="174">
        <v>0.00092</v>
      </c>
      <c r="R217" s="174">
        <f>Q217*H217</f>
        <v>0.0760472</v>
      </c>
      <c r="S217" s="174">
        <v>0</v>
      </c>
      <c r="T217" s="175">
        <f>S217*H217</f>
        <v>0</v>
      </c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R217" s="176" t="s">
        <v>183</v>
      </c>
      <c r="AT217" s="176" t="s">
        <v>120</v>
      </c>
      <c r="AU217" s="176" t="s">
        <v>80</v>
      </c>
      <c r="AY217" s="78" t="s">
        <v>118</v>
      </c>
      <c r="BE217" s="177">
        <f>IF(N217="základní",J217,0)</f>
        <v>0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78" t="s">
        <v>78</v>
      </c>
      <c r="BK217" s="177">
        <f>ROUND(I217*H217,2)</f>
        <v>0</v>
      </c>
      <c r="BL217" s="78" t="s">
        <v>183</v>
      </c>
      <c r="BM217" s="176" t="s">
        <v>435</v>
      </c>
    </row>
    <row r="218" spans="1:65" s="88" customFormat="1" ht="33" customHeight="1">
      <c r="A218" s="85"/>
      <c r="B218" s="86"/>
      <c r="C218" s="165" t="s">
        <v>436</v>
      </c>
      <c r="D218" s="165" t="s">
        <v>120</v>
      </c>
      <c r="E218" s="166" t="s">
        <v>437</v>
      </c>
      <c r="F218" s="167" t="s">
        <v>438</v>
      </c>
      <c r="G218" s="168" t="s">
        <v>165</v>
      </c>
      <c r="H218" s="169">
        <v>82.66</v>
      </c>
      <c r="I218" s="75"/>
      <c r="J218" s="170">
        <f>ROUND(I218*H218,2)</f>
        <v>0</v>
      </c>
      <c r="K218" s="171"/>
      <c r="L218" s="86"/>
      <c r="M218" s="172" t="s">
        <v>1</v>
      </c>
      <c r="N218" s="173" t="s">
        <v>35</v>
      </c>
      <c r="O218" s="174">
        <v>0</v>
      </c>
      <c r="P218" s="174">
        <f>O218*H218</f>
        <v>0</v>
      </c>
      <c r="Q218" s="174">
        <v>2E-05</v>
      </c>
      <c r="R218" s="174">
        <f>Q218*H218</f>
        <v>0.0016532</v>
      </c>
      <c r="S218" s="174">
        <v>0</v>
      </c>
      <c r="T218" s="175">
        <f>S218*H218</f>
        <v>0</v>
      </c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R218" s="176" t="s">
        <v>183</v>
      </c>
      <c r="AT218" s="176" t="s">
        <v>120</v>
      </c>
      <c r="AU218" s="176" t="s">
        <v>80</v>
      </c>
      <c r="AY218" s="78" t="s">
        <v>118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78" t="s">
        <v>78</v>
      </c>
      <c r="BK218" s="177">
        <f>ROUND(I218*H218,2)</f>
        <v>0</v>
      </c>
      <c r="BL218" s="78" t="s">
        <v>183</v>
      </c>
      <c r="BM218" s="176" t="s">
        <v>439</v>
      </c>
    </row>
    <row r="219" spans="2:63" s="152" customFormat="1" ht="25.9" customHeight="1">
      <c r="B219" s="153"/>
      <c r="D219" s="154" t="s">
        <v>69</v>
      </c>
      <c r="E219" s="155" t="s">
        <v>440</v>
      </c>
      <c r="F219" s="155" t="s">
        <v>441</v>
      </c>
      <c r="I219" s="178"/>
      <c r="J219" s="156">
        <f>BK219</f>
        <v>0</v>
      </c>
      <c r="L219" s="153"/>
      <c r="M219" s="157"/>
      <c r="N219" s="158"/>
      <c r="O219" s="158"/>
      <c r="P219" s="159">
        <f>SUM(P220:P223)</f>
        <v>0</v>
      </c>
      <c r="Q219" s="158"/>
      <c r="R219" s="159">
        <f>SUM(R220:R223)</f>
        <v>0</v>
      </c>
      <c r="S219" s="158"/>
      <c r="T219" s="160">
        <f>SUM(T220:T223)</f>
        <v>0</v>
      </c>
      <c r="AR219" s="154" t="s">
        <v>136</v>
      </c>
      <c r="AT219" s="161" t="s">
        <v>69</v>
      </c>
      <c r="AU219" s="161" t="s">
        <v>70</v>
      </c>
      <c r="AY219" s="154" t="s">
        <v>118</v>
      </c>
      <c r="BK219" s="162">
        <f>SUM(BK220:BK223)</f>
        <v>0</v>
      </c>
    </row>
    <row r="220" spans="1:65" s="88" customFormat="1" ht="16.5" customHeight="1">
      <c r="A220" s="85"/>
      <c r="B220" s="86"/>
      <c r="C220" s="165" t="s">
        <v>442</v>
      </c>
      <c r="D220" s="165" t="s">
        <v>120</v>
      </c>
      <c r="E220" s="166" t="s">
        <v>443</v>
      </c>
      <c r="F220" s="167" t="s">
        <v>444</v>
      </c>
      <c r="G220" s="168" t="s">
        <v>348</v>
      </c>
      <c r="H220" s="169">
        <v>1</v>
      </c>
      <c r="I220" s="75"/>
      <c r="J220" s="170">
        <f aca="true" t="shared" si="40" ref="J220:J223">ROUND(I220*H220,2)</f>
        <v>0</v>
      </c>
      <c r="K220" s="171"/>
      <c r="L220" s="86"/>
      <c r="M220" s="172" t="s">
        <v>1</v>
      </c>
      <c r="N220" s="173" t="s">
        <v>35</v>
      </c>
      <c r="O220" s="174">
        <v>0</v>
      </c>
      <c r="P220" s="174">
        <f aca="true" t="shared" si="41" ref="P220:P223">O220*H220</f>
        <v>0</v>
      </c>
      <c r="Q220" s="174">
        <v>0</v>
      </c>
      <c r="R220" s="174">
        <f aca="true" t="shared" si="42" ref="R220:R223">Q220*H220</f>
        <v>0</v>
      </c>
      <c r="S220" s="174">
        <v>0</v>
      </c>
      <c r="T220" s="175">
        <f aca="true" t="shared" si="43" ref="T220:T223">S220*H220</f>
        <v>0</v>
      </c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R220" s="176" t="s">
        <v>445</v>
      </c>
      <c r="AT220" s="176" t="s">
        <v>120</v>
      </c>
      <c r="AU220" s="176" t="s">
        <v>78</v>
      </c>
      <c r="AY220" s="78" t="s">
        <v>118</v>
      </c>
      <c r="BE220" s="177">
        <f aca="true" t="shared" si="44" ref="BE220:BE223">IF(N220="základní",J220,0)</f>
        <v>0</v>
      </c>
      <c r="BF220" s="177">
        <f aca="true" t="shared" si="45" ref="BF220:BF223">IF(N220="snížená",J220,0)</f>
        <v>0</v>
      </c>
      <c r="BG220" s="177">
        <f aca="true" t="shared" si="46" ref="BG220:BG223">IF(N220="zákl. přenesená",J220,0)</f>
        <v>0</v>
      </c>
      <c r="BH220" s="177">
        <f aca="true" t="shared" si="47" ref="BH220:BH223">IF(N220="sníž. přenesená",J220,0)</f>
        <v>0</v>
      </c>
      <c r="BI220" s="177">
        <f aca="true" t="shared" si="48" ref="BI220:BI223">IF(N220="nulová",J220,0)</f>
        <v>0</v>
      </c>
      <c r="BJ220" s="78" t="s">
        <v>78</v>
      </c>
      <c r="BK220" s="177">
        <f aca="true" t="shared" si="49" ref="BK220:BK223">ROUND(I220*H220,2)</f>
        <v>0</v>
      </c>
      <c r="BL220" s="78" t="s">
        <v>445</v>
      </c>
      <c r="BM220" s="176" t="s">
        <v>446</v>
      </c>
    </row>
    <row r="221" spans="1:65" s="88" customFormat="1" ht="16.5" customHeight="1">
      <c r="A221" s="85"/>
      <c r="B221" s="86"/>
      <c r="C221" s="165" t="s">
        <v>447</v>
      </c>
      <c r="D221" s="165" t="s">
        <v>120</v>
      </c>
      <c r="E221" s="166" t="s">
        <v>448</v>
      </c>
      <c r="F221" s="167" t="s">
        <v>449</v>
      </c>
      <c r="G221" s="168" t="s">
        <v>348</v>
      </c>
      <c r="H221" s="169">
        <v>1</v>
      </c>
      <c r="I221" s="75"/>
      <c r="J221" s="170">
        <f t="shared" si="40"/>
        <v>0</v>
      </c>
      <c r="K221" s="171"/>
      <c r="L221" s="86"/>
      <c r="M221" s="172" t="s">
        <v>1</v>
      </c>
      <c r="N221" s="173" t="s">
        <v>35</v>
      </c>
      <c r="O221" s="174">
        <v>0</v>
      </c>
      <c r="P221" s="174">
        <f t="shared" si="41"/>
        <v>0</v>
      </c>
      <c r="Q221" s="174">
        <v>0</v>
      </c>
      <c r="R221" s="174">
        <f t="shared" si="42"/>
        <v>0</v>
      </c>
      <c r="S221" s="174">
        <v>0</v>
      </c>
      <c r="T221" s="175">
        <f t="shared" si="43"/>
        <v>0</v>
      </c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R221" s="176" t="s">
        <v>445</v>
      </c>
      <c r="AT221" s="176" t="s">
        <v>120</v>
      </c>
      <c r="AU221" s="176" t="s">
        <v>78</v>
      </c>
      <c r="AY221" s="78" t="s">
        <v>118</v>
      </c>
      <c r="BE221" s="177">
        <f t="shared" si="44"/>
        <v>0</v>
      </c>
      <c r="BF221" s="177">
        <f t="shared" si="45"/>
        <v>0</v>
      </c>
      <c r="BG221" s="177">
        <f t="shared" si="46"/>
        <v>0</v>
      </c>
      <c r="BH221" s="177">
        <f t="shared" si="47"/>
        <v>0</v>
      </c>
      <c r="BI221" s="177">
        <f t="shared" si="48"/>
        <v>0</v>
      </c>
      <c r="BJ221" s="78" t="s">
        <v>78</v>
      </c>
      <c r="BK221" s="177">
        <f t="shared" si="49"/>
        <v>0</v>
      </c>
      <c r="BL221" s="78" t="s">
        <v>445</v>
      </c>
      <c r="BM221" s="176" t="s">
        <v>450</v>
      </c>
    </row>
    <row r="222" spans="1:65" s="88" customFormat="1" ht="16.5" customHeight="1">
      <c r="A222" s="85"/>
      <c r="B222" s="86"/>
      <c r="C222" s="165">
        <v>78</v>
      </c>
      <c r="D222" s="165" t="s">
        <v>120</v>
      </c>
      <c r="E222" s="166" t="s">
        <v>451</v>
      </c>
      <c r="F222" s="167" t="s">
        <v>452</v>
      </c>
      <c r="G222" s="168" t="s">
        <v>348</v>
      </c>
      <c r="H222" s="169">
        <v>1</v>
      </c>
      <c r="I222" s="75"/>
      <c r="J222" s="170">
        <f t="shared" si="40"/>
        <v>0</v>
      </c>
      <c r="K222" s="171"/>
      <c r="L222" s="86"/>
      <c r="M222" s="172" t="s">
        <v>1</v>
      </c>
      <c r="N222" s="173" t="s">
        <v>35</v>
      </c>
      <c r="O222" s="174">
        <v>0</v>
      </c>
      <c r="P222" s="174">
        <f t="shared" si="41"/>
        <v>0</v>
      </c>
      <c r="Q222" s="174">
        <v>0</v>
      </c>
      <c r="R222" s="174">
        <f t="shared" si="42"/>
        <v>0</v>
      </c>
      <c r="S222" s="174">
        <v>0</v>
      </c>
      <c r="T222" s="175">
        <f t="shared" si="43"/>
        <v>0</v>
      </c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R222" s="176" t="s">
        <v>445</v>
      </c>
      <c r="AT222" s="176" t="s">
        <v>120</v>
      </c>
      <c r="AU222" s="176" t="s">
        <v>78</v>
      </c>
      <c r="AY222" s="78" t="s">
        <v>118</v>
      </c>
      <c r="BE222" s="177">
        <f t="shared" si="44"/>
        <v>0</v>
      </c>
      <c r="BF222" s="177">
        <f t="shared" si="45"/>
        <v>0</v>
      </c>
      <c r="BG222" s="177">
        <f t="shared" si="46"/>
        <v>0</v>
      </c>
      <c r="BH222" s="177">
        <f t="shared" si="47"/>
        <v>0</v>
      </c>
      <c r="BI222" s="177">
        <f t="shared" si="48"/>
        <v>0</v>
      </c>
      <c r="BJ222" s="78" t="s">
        <v>78</v>
      </c>
      <c r="BK222" s="177">
        <f t="shared" si="49"/>
        <v>0</v>
      </c>
      <c r="BL222" s="78" t="s">
        <v>445</v>
      </c>
      <c r="BM222" s="176" t="s">
        <v>453</v>
      </c>
    </row>
    <row r="223" spans="1:65" s="88" customFormat="1" ht="16.5" customHeight="1">
      <c r="A223" s="85"/>
      <c r="B223" s="86"/>
      <c r="C223" s="165">
        <v>79</v>
      </c>
      <c r="D223" s="165" t="s">
        <v>120</v>
      </c>
      <c r="E223" s="166" t="s">
        <v>454</v>
      </c>
      <c r="F223" s="167" t="s">
        <v>455</v>
      </c>
      <c r="G223" s="168" t="s">
        <v>348</v>
      </c>
      <c r="H223" s="169">
        <v>1</v>
      </c>
      <c r="I223" s="75"/>
      <c r="J223" s="170">
        <f t="shared" si="40"/>
        <v>0</v>
      </c>
      <c r="K223" s="171"/>
      <c r="L223" s="86"/>
      <c r="M223" s="172" t="s">
        <v>1</v>
      </c>
      <c r="N223" s="173" t="s">
        <v>35</v>
      </c>
      <c r="O223" s="174">
        <v>0</v>
      </c>
      <c r="P223" s="174">
        <f t="shared" si="41"/>
        <v>0</v>
      </c>
      <c r="Q223" s="174">
        <v>0</v>
      </c>
      <c r="R223" s="174">
        <f t="shared" si="42"/>
        <v>0</v>
      </c>
      <c r="S223" s="174">
        <v>0</v>
      </c>
      <c r="T223" s="175">
        <f t="shared" si="43"/>
        <v>0</v>
      </c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R223" s="176" t="s">
        <v>445</v>
      </c>
      <c r="AT223" s="176" t="s">
        <v>120</v>
      </c>
      <c r="AU223" s="176" t="s">
        <v>78</v>
      </c>
      <c r="AY223" s="78" t="s">
        <v>118</v>
      </c>
      <c r="BE223" s="177">
        <f t="shared" si="44"/>
        <v>0</v>
      </c>
      <c r="BF223" s="177">
        <f t="shared" si="45"/>
        <v>0</v>
      </c>
      <c r="BG223" s="177">
        <f t="shared" si="46"/>
        <v>0</v>
      </c>
      <c r="BH223" s="177">
        <f t="shared" si="47"/>
        <v>0</v>
      </c>
      <c r="BI223" s="177">
        <f t="shared" si="48"/>
        <v>0</v>
      </c>
      <c r="BJ223" s="78" t="s">
        <v>78</v>
      </c>
      <c r="BK223" s="177">
        <f t="shared" si="49"/>
        <v>0</v>
      </c>
      <c r="BL223" s="78" t="s">
        <v>445</v>
      </c>
      <c r="BM223" s="176" t="s">
        <v>456</v>
      </c>
    </row>
    <row r="224" spans="1:31" s="88" customFormat="1" ht="6.95" customHeight="1">
      <c r="A224" s="85"/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86"/>
      <c r="M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</row>
  </sheetData>
  <sheetProtection algorithmName="SHA-512" hashValue="cgS/OrujJavCNr/GdCJo1bfPTGlZ+hLLmgstbTRT9aCffrHap2gZTNs+0U3a1Bg+pA+Uu4lJkCFJJUSEifuBnw==" saltValue="ORtNsLFFFiZ9AfXQg6JJUA==" spinCount="100000" sheet="1" objects="1" scenarios="1"/>
  <autoFilter ref="C129:K223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cp:lastPrinted>2022-05-08T14:05:55Z</cp:lastPrinted>
  <dcterms:created xsi:type="dcterms:W3CDTF">2022-05-06T09:10:32Z</dcterms:created>
  <dcterms:modified xsi:type="dcterms:W3CDTF">2022-05-18T13:07:25Z</dcterms:modified>
  <cp:category/>
  <cp:version/>
  <cp:contentType/>
  <cp:contentStatus/>
</cp:coreProperties>
</file>