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BENESOV - prodloužení řad..." sheetId="2" r:id="rId2"/>
  </sheets>
  <definedNames>
    <definedName name="_xlnm._FilterDatabase" localSheetId="1" hidden="1">'BENESOV - prodloužení řad...'!$C$121:$K$240</definedName>
    <definedName name="_xlnm.Print_Area" localSheetId="1">'BENESOV - prodloužení řad...'!$C$4:$J$76,'BENESOV - prodloužení řad...'!$C$111:$J$240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'BENESOV - prodloužení řad...'!$121:$121</definedName>
  </definedNames>
  <calcPr calcId="162913"/>
</workbook>
</file>

<file path=xl/sharedStrings.xml><?xml version="1.0" encoding="utf-8"?>
<sst xmlns="http://schemas.openxmlformats.org/spreadsheetml/2006/main" count="1832" uniqueCount="562">
  <si>
    <t>Export Komplet</t>
  </si>
  <si>
    <t/>
  </si>
  <si>
    <t>2.0</t>
  </si>
  <si>
    <t>False</t>
  </si>
  <si>
    <t>{6dcd4e4d-8f55-4541-b34d-b2ae0754bd4d}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</si>
  <si>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</si>
  <si>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</si>
  <si>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</si>
  <si>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</si>
  <si>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</si>
  <si>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</si>
  <si>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</si>
  <si>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</si>
  <si>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</si>
  <si>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BENESOV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</si>
  <si>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</si>
  <si>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</si>
  <si>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prodloužení řadu vodovodu a kanalizace Křižíkova ulice II.etapa</t>
  </si>
  <si>
    <t>KSO:</t>
  </si>
  <si>
    <t>CC-CZ:</t>
  </si>
  <si>
    <t>Místo:</t>
  </si>
  <si>
    <t>Benešov</t>
  </si>
  <si>
    <t>Datum:</t>
  </si>
  <si>
    <t>Zadavatel:</t>
  </si>
  <si>
    <t>IČ:</t>
  </si>
  <si>
    <t>00231401</t>
  </si>
  <si>
    <t>Město Benešov</t>
  </si>
  <si>
    <t>DIČ:</t>
  </si>
  <si>
    <t>CZ00231401</t>
  </si>
  <si>
    <t>Uchazeč:</t>
  </si>
  <si>
    <t>Vyplň údaj</t>
  </si>
  <si>
    <t>Projektant:</t>
  </si>
  <si>
    <t>12575984</t>
  </si>
  <si>
    <t>Jan Bejček, VODOMONT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</si>
  <si>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</si>
  <si>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</si>
  <si>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</si>
  <si>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</si>
  <si>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</si>
  <si>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</si>
  <si>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</si>
  <si>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</si>
  <si>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</si>
  <si>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</si>
  <si>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</si>
  <si>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</si>
  <si>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</si>
  <si>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</si>
  <si>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</si>
  <si>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</si>
  <si>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</si>
  <si>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</si>
  <si>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</si>
  <si>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</si>
  <si>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</si>
  <si>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</si>
  <si>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</si>
  <si>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</si>
  <si>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</si>
  <si>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</si>
  <si>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</si>
  <si>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</si>
  <si>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</si>
  <si>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</si>
  <si>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</si>
  <si>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</si>
  <si>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</si>
  <si>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</si>
  <si>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</si>
  <si>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</si>
  <si>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</si>
  <si>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</si>
  <si>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</si>
  <si>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</si>
  <si>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</si>
  <si>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</si>
  <si>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</si>
  <si>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</si>
  <si>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</si>
  <si>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</si>
  <si>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</si>
  <si>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</si>
  <si>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</si>
  <si>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</si>
  <si>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</si>
  <si>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</si>
  <si>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</si>
  <si>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</si>
  <si>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</si>
  <si>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</si>
  <si>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</si>
  <si>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</si>
  <si>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</si>
  <si>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</si>
  <si>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</si>
  <si>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</si>
  <si>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</si>
  <si>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  81 - Hlavní stoka</t>
  </si>
  <si>
    <t xml:space="preserve">      83 - Uliční vpusti</t>
  </si>
  <si>
    <t xml:space="preserve">      85 - Vodovodní řad</t>
  </si>
  <si>
    <t xml:space="preserve">    99 - Přesun hmot</t>
  </si>
  <si>
    <t xml:space="preserve">    99a - VRN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</si>
  <si>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</si>
  <si>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</si>
  <si>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</si>
  <si>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</si>
  <si>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</si>
  <si>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</si>
  <si>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</si>
  <si>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</si>
  <si>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</si>
  <si>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</si>
  <si>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</si>
  <si>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</si>
  <si>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</si>
  <si>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</si>
  <si>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</si>
  <si>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</si>
  <si>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</si>
  <si>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</si>
  <si>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113107122</t>
  </si>
  <si>
    <t>Odstranění podkladu pl do 50 m2 z kameniva drceného tl 200 mm</t>
  </si>
  <si>
    <t>m2</t>
  </si>
  <si>
    <t>4</t>
  </si>
  <si>
    <t>995061291</t>
  </si>
  <si>
    <t>113107142.1</t>
  </si>
  <si>
    <t>Odstranění podkladu pl do 50 m2 živičných tl 100 mm</t>
  </si>
  <si>
    <t>-374863305</t>
  </si>
  <si>
    <t>3</t>
  </si>
  <si>
    <t>113201112</t>
  </si>
  <si>
    <t>Demontáž stávajících kamených obrub</t>
  </si>
  <si>
    <t>m</t>
  </si>
  <si>
    <t>1175227025</t>
  </si>
  <si>
    <t>115101201</t>
  </si>
  <si>
    <t>Čerpání vody na dopravní výšku do 10 m průměrný přítok do 500 l/min včetně čerpadla a MaR</t>
  </si>
  <si>
    <t>hr</t>
  </si>
  <si>
    <t>-1209276049</t>
  </si>
  <si>
    <t>5</t>
  </si>
  <si>
    <t>115101301</t>
  </si>
  <si>
    <t>Pohotovost čerpací soupravy pro dopravní výšku do 10 m přítok do 500 l/min</t>
  </si>
  <si>
    <t>den</t>
  </si>
  <si>
    <t>1790175141</t>
  </si>
  <si>
    <t>12</t>
  </si>
  <si>
    <t>119003215</t>
  </si>
  <si>
    <t>Trubková mobilní plotová zábrana výšky do 1,5 m pro zabezpečení výkopu zřízení</t>
  </si>
  <si>
    <t>1217091626</t>
  </si>
  <si>
    <t>11</t>
  </si>
  <si>
    <t>119003216</t>
  </si>
  <si>
    <t>Trubková mobilní plotová zábrana výšky do 1,5 m pro zabezpečení výkopu odstranění</t>
  </si>
  <si>
    <t>-555488687</t>
  </si>
  <si>
    <t>6</t>
  </si>
  <si>
    <t>120001101</t>
  </si>
  <si>
    <t>Příplatek za ztížení vykopávky v blízkosti podzemního vedení</t>
  </si>
  <si>
    <t>m3</t>
  </si>
  <si>
    <t>745452092</t>
  </si>
  <si>
    <t>109</t>
  </si>
  <si>
    <t>132254205</t>
  </si>
  <si>
    <t>Hloubení zapažených rýh š do 2000 mm v hornině třídy těžitelnosti I skupiny 3 objem do 1000 m3</t>
  </si>
  <si>
    <t>721418556</t>
  </si>
  <si>
    <t>8</t>
  </si>
  <si>
    <t>132201209</t>
  </si>
  <si>
    <t>Příplatek za lepivost k hloubení rýh š do 2000 mm v hornině tř. 3</t>
  </si>
  <si>
    <t>225981712</t>
  </si>
  <si>
    <t>110</t>
  </si>
  <si>
    <t>132354205</t>
  </si>
  <si>
    <t>Hloubení zapažených rýh š do 2000 mm v hornině třídy těžitelnosti II skupiny 4 objem do 1000 m3</t>
  </si>
  <si>
    <t>479962145</t>
  </si>
  <si>
    <t>10</t>
  </si>
  <si>
    <t>132301209</t>
  </si>
  <si>
    <t>Příplatek za lepivost k hloubení rýh š do 2000 mm v hornině tř. 4</t>
  </si>
  <si>
    <t>2120936323</t>
  </si>
  <si>
    <t>13</t>
  </si>
  <si>
    <t>151101102</t>
  </si>
  <si>
    <t>Zřízení příložného pažení a rozepření stěn rýh hl do 4 m</t>
  </si>
  <si>
    <t>2065923207</t>
  </si>
  <si>
    <t>14</t>
  </si>
  <si>
    <t>151101112</t>
  </si>
  <si>
    <t>Odstranění příložného pažení a rozepření stěn rýh hl do 4 m</t>
  </si>
  <si>
    <t>-2056037528</t>
  </si>
  <si>
    <t>161101101</t>
  </si>
  <si>
    <t>Svislé přemístění výkopku z horniny tř. 1 až 4 hl výkopu do 2,5 m</t>
  </si>
  <si>
    <t>-1651354203</t>
  </si>
  <si>
    <t>16</t>
  </si>
  <si>
    <t>162601102</t>
  </si>
  <si>
    <t>Vodorovné přemístění do 5000 m výkopku/sypaniny z horniny tř. 1 až 4</t>
  </si>
  <si>
    <t>-1291245005</t>
  </si>
  <si>
    <t>17</t>
  </si>
  <si>
    <t>171201201</t>
  </si>
  <si>
    <t>Uložení sypaniny na skládky</t>
  </si>
  <si>
    <t>-307445795</t>
  </si>
  <si>
    <t>18</t>
  </si>
  <si>
    <t>171201211</t>
  </si>
  <si>
    <t>Poplatek za uložení odpadu ze sypaniny na skládce (skládkovné)</t>
  </si>
  <si>
    <t>t</t>
  </si>
  <si>
    <t>808837713</t>
  </si>
  <si>
    <t>19</t>
  </si>
  <si>
    <t>174101101</t>
  </si>
  <si>
    <t>Zásyp jam, šachet rýh nebo kolem objektů sypaninou se zhutněním</t>
  </si>
  <si>
    <t>-12798762</t>
  </si>
  <si>
    <t>20</t>
  </si>
  <si>
    <t>175101101</t>
  </si>
  <si>
    <t>Obsyp potrubí bez prohození sypaniny z hornin tř. 1 až 4 uloženým do 3 m od kraje výkopu</t>
  </si>
  <si>
    <t>-322257474</t>
  </si>
  <si>
    <t>M</t>
  </si>
  <si>
    <t>583373020</t>
  </si>
  <si>
    <t>štěrkopísek frakce 0-16</t>
  </si>
  <si>
    <t>841739115</t>
  </si>
  <si>
    <t>Vodorovné konstrukce</t>
  </si>
  <si>
    <t>22</t>
  </si>
  <si>
    <t>451541111</t>
  </si>
  <si>
    <t>Lože pod potrubí otevřený výkop ze štěrkodrtě</t>
  </si>
  <si>
    <t>-2014391557</t>
  </si>
  <si>
    <t>23</t>
  </si>
  <si>
    <t>313710662</t>
  </si>
  <si>
    <t>24</t>
  </si>
  <si>
    <t>899623161</t>
  </si>
  <si>
    <t>Obetonování potrubí nebo zdiva stok betonem prostým tř. C 20/25 v otevřeném výkopu</t>
  </si>
  <si>
    <t>-1121941159</t>
  </si>
  <si>
    <t>25</t>
  </si>
  <si>
    <t>899623192</t>
  </si>
  <si>
    <t>Příplatek za obetonování potrubí nebo zdiva stok</t>
  </si>
  <si>
    <t>1386355059</t>
  </si>
  <si>
    <t>Komunikace</t>
  </si>
  <si>
    <t>26</t>
  </si>
  <si>
    <t>564871116</t>
  </si>
  <si>
    <t>Podklad ze štěrkodrtě ŠD tl. 300 mm</t>
  </si>
  <si>
    <t>1672441122</t>
  </si>
  <si>
    <t>28</t>
  </si>
  <si>
    <t>565125111</t>
  </si>
  <si>
    <t>Asfaltový beton vrstva podkladní ACP 16 (obalované kamenivo OKS) tl 40 mm š do 3 m</t>
  </si>
  <si>
    <t>1379146899</t>
  </si>
  <si>
    <t>29</t>
  </si>
  <si>
    <t>573211112</t>
  </si>
  <si>
    <t>Postřik živičný spojovací z asfaltu v množství 0,70 kg/m2</t>
  </si>
  <si>
    <t>-1936596600</t>
  </si>
  <si>
    <t>30</t>
  </si>
  <si>
    <t>577154211</t>
  </si>
  <si>
    <t>Asfaltový beton vrstva obrusná ACO 11 (ABS) tř. II tl 60 mm š do 3 m z nemodifikovaného asfaltu</t>
  </si>
  <si>
    <t>887394807</t>
  </si>
  <si>
    <t>27</t>
  </si>
  <si>
    <t>916241112</t>
  </si>
  <si>
    <t>Osazení obrubníku kamenného ležatého bez boční opěry do lože z betonu prostého</t>
  </si>
  <si>
    <t>1416195580</t>
  </si>
  <si>
    <t>Trubní vedení</t>
  </si>
  <si>
    <t>81</t>
  </si>
  <si>
    <t>Hlavní stoka</t>
  </si>
  <si>
    <t>33</t>
  </si>
  <si>
    <t>831372121</t>
  </si>
  <si>
    <t>Montáž potrubí z trub kameninových hrdlových s integrovaným těsněním výkop sklon do 20 % DN 300</t>
  </si>
  <si>
    <t>-913180780</t>
  </si>
  <si>
    <t>34</t>
  </si>
  <si>
    <t>59710707</t>
  </si>
  <si>
    <t>trouba kameninová glazovaná DN 300mm L2,50m spojovací systém C Třída 160</t>
  </si>
  <si>
    <t>335879437</t>
  </si>
  <si>
    <t>35</t>
  </si>
  <si>
    <t>831382191</t>
  </si>
  <si>
    <t>Příplatek za práce na potrubí z trub kameninových s integrovaným těsněním sklon nad 20 % DN do 800</t>
  </si>
  <si>
    <t>125612319</t>
  </si>
  <si>
    <t>31</t>
  </si>
  <si>
    <t>831392121</t>
  </si>
  <si>
    <t>Montáž potrubí z trub kameninových hrdlových s integrovaným těsněním výkop sklon do 20 % DN 400</t>
  </si>
  <si>
    <t>1766891357</t>
  </si>
  <si>
    <t>32</t>
  </si>
  <si>
    <t>59710706</t>
  </si>
  <si>
    <t>trouba kameninová glazovaná DN 400mm L2,50m spojovací systém C Třída 200</t>
  </si>
  <si>
    <t>1826734216</t>
  </si>
  <si>
    <t>37</t>
  </si>
  <si>
    <t>894411121</t>
  </si>
  <si>
    <t>Zřízení šachet kanalizačních z betonových dílců na potrubí DN nad 200 do 300 dno beton tř. C 25/30</t>
  </si>
  <si>
    <t>kus</t>
  </si>
  <si>
    <t>-663246328</t>
  </si>
  <si>
    <t>38</t>
  </si>
  <si>
    <t>59224652</t>
  </si>
  <si>
    <t>Šach.dno pro KT500 DN1200 průběžná</t>
  </si>
  <si>
    <t>757535627</t>
  </si>
  <si>
    <t>39</t>
  </si>
  <si>
    <t>592243121</t>
  </si>
  <si>
    <t>Přechodová deska DN 1200</t>
  </si>
  <si>
    <t>-1403796371</t>
  </si>
  <si>
    <t>40</t>
  </si>
  <si>
    <t>5922407312</t>
  </si>
  <si>
    <t>skruž betonová  DN 1200x500, 120x50x9 cm</t>
  </si>
  <si>
    <t>1281062118</t>
  </si>
  <si>
    <t>41</t>
  </si>
  <si>
    <t>5922406512</t>
  </si>
  <si>
    <t>skruž betonová DN 1200x250, 120x25x12 cm</t>
  </si>
  <si>
    <t>2069368920</t>
  </si>
  <si>
    <t>42</t>
  </si>
  <si>
    <t>59224073</t>
  </si>
  <si>
    <t>skruž betonová  DN 1000x500, 100x50x9 cm</t>
  </si>
  <si>
    <t>-1607694008</t>
  </si>
  <si>
    <t>43</t>
  </si>
  <si>
    <t>59224065</t>
  </si>
  <si>
    <t>skruž betonová DN 1000x330, 100x33x12 cm</t>
  </si>
  <si>
    <t>478271951</t>
  </si>
  <si>
    <t>44</t>
  </si>
  <si>
    <t>592243211</t>
  </si>
  <si>
    <t>prstenec šachetní betonový vyrovnávací 62,5 x 12 x 10 cm</t>
  </si>
  <si>
    <t>401824500</t>
  </si>
  <si>
    <t>45</t>
  </si>
  <si>
    <t>592243480</t>
  </si>
  <si>
    <t>těsnění elastomerové pro spojení šachetních dílů EMT DN 1000</t>
  </si>
  <si>
    <t>-1602574403</t>
  </si>
  <si>
    <t>46</t>
  </si>
  <si>
    <t>592243480..</t>
  </si>
  <si>
    <t>Šachtové vstupy KAM300,400 PUR</t>
  </si>
  <si>
    <t>-752700868</t>
  </si>
  <si>
    <t>47</t>
  </si>
  <si>
    <t>899104111</t>
  </si>
  <si>
    <t>Osazení poklopů litinových nebo ocelových včetně rámů hmotnosti nad 150 kg</t>
  </si>
  <si>
    <t>1868326167</t>
  </si>
  <si>
    <t>48</t>
  </si>
  <si>
    <t>552434420</t>
  </si>
  <si>
    <t>poklop na vstupní šachtu litinový D600 D</t>
  </si>
  <si>
    <t>-1776275593</t>
  </si>
  <si>
    <t>36</t>
  </si>
  <si>
    <t>O1a</t>
  </si>
  <si>
    <t>D+M plastových odbočných tvarovek DN200 na KT DN500 včetně vrtání</t>
  </si>
  <si>
    <t>ks</t>
  </si>
  <si>
    <t>640875543</t>
  </si>
  <si>
    <t>83</t>
  </si>
  <si>
    <t>Uliční vpusti</t>
  </si>
  <si>
    <t>49</t>
  </si>
  <si>
    <t>721111112.2</t>
  </si>
  <si>
    <t>Potrubí kanalizační kameninové hrdlové přechod PVC - kamenina - PVC DN 200</t>
  </si>
  <si>
    <t>341538088</t>
  </si>
  <si>
    <t>50</t>
  </si>
  <si>
    <t>286115300.2</t>
  </si>
  <si>
    <t>přechod z kameninového potrubí kanalizace na plastové KGUS DN 200</t>
  </si>
  <si>
    <t>-1338890065</t>
  </si>
  <si>
    <t>51</t>
  </si>
  <si>
    <t>871353121</t>
  </si>
  <si>
    <t>Montáž kanalizačního potrubí z PVC těsněné gumovým kroužkem otevřený výkop sklon do 20 % DN 200</t>
  </si>
  <si>
    <t>-666709016</t>
  </si>
  <si>
    <t>52</t>
  </si>
  <si>
    <t>286112650</t>
  </si>
  <si>
    <t>trubka KGEM s hrdlem 200X5,9X1M SN8KOEX,PVC</t>
  </si>
  <si>
    <t>-1108152350</t>
  </si>
  <si>
    <t>53</t>
  </si>
  <si>
    <t>877355211uv</t>
  </si>
  <si>
    <t>Montáž tvarovek z tvrdého PVC-systém KG nebo z polypropylenu-systém KG 2000 jednoosé DN 200</t>
  </si>
  <si>
    <t>2077743122</t>
  </si>
  <si>
    <t>54</t>
  </si>
  <si>
    <t>286113660uv</t>
  </si>
  <si>
    <t>koleno kanalizace plastové KGB 200x45°</t>
  </si>
  <si>
    <t>-308367082</t>
  </si>
  <si>
    <t>55</t>
  </si>
  <si>
    <t>895941111.1</t>
  </si>
  <si>
    <t>Zřízení vpusti kanalizační uliční z betonových dílců typ UV-50 normální</t>
  </si>
  <si>
    <t>90809885</t>
  </si>
  <si>
    <t>56</t>
  </si>
  <si>
    <t>592238500</t>
  </si>
  <si>
    <t>dno betonové pro uliční vpusť s výtokovým otvorem TBV-Q 450/330/1a 45x33x5 cm</t>
  </si>
  <si>
    <t>-444298720</t>
  </si>
  <si>
    <t>57</t>
  </si>
  <si>
    <t>592238580</t>
  </si>
  <si>
    <t>skruž betonová pro uliční vpusť horní TBV-Q 450/555/5d, 45x55x5 cm</t>
  </si>
  <si>
    <t>1283093395</t>
  </si>
  <si>
    <t>58</t>
  </si>
  <si>
    <t>592238640</t>
  </si>
  <si>
    <t>prstenec betonový pro uliční vpusť vyrovnávací TBV-Q 390/60/10a, 39x6x5 cm</t>
  </si>
  <si>
    <t>-613195371</t>
  </si>
  <si>
    <t>59</t>
  </si>
  <si>
    <t>592238780</t>
  </si>
  <si>
    <t>mříž M1 D400 DIN 19583-13, 500/500 mm</t>
  </si>
  <si>
    <t>936519988</t>
  </si>
  <si>
    <t>60</t>
  </si>
  <si>
    <t>592238760</t>
  </si>
  <si>
    <t>rám zabetonovaný DIN 19583-9 500/500 mm</t>
  </si>
  <si>
    <t>1024780770</t>
  </si>
  <si>
    <t>61</t>
  </si>
  <si>
    <t>592238740</t>
  </si>
  <si>
    <t>koš pozink. C3 DIN 4052, vysoký, pro rám 500/300</t>
  </si>
  <si>
    <t>-281148084</t>
  </si>
  <si>
    <t>85</t>
  </si>
  <si>
    <t>Vodovodní řad</t>
  </si>
  <si>
    <t>62</t>
  </si>
  <si>
    <t>851261131</t>
  </si>
  <si>
    <t>Montáž potrubí z trub litinových hrdlových s integrovaným těsněním otevřený výkop DN 100</t>
  </si>
  <si>
    <t>-2087289983</t>
  </si>
  <si>
    <t>63</t>
  </si>
  <si>
    <t>552530010</t>
  </si>
  <si>
    <t>trouba vodovodní litinová DN 100 mm</t>
  </si>
  <si>
    <t>-919588838</t>
  </si>
  <si>
    <t>86</t>
  </si>
  <si>
    <t>857242122</t>
  </si>
  <si>
    <t>Montáž litinových tvarovek jednoosých přírubových otevřený výkop DN 80</t>
  </si>
  <si>
    <t>390209916</t>
  </si>
  <si>
    <t>87</t>
  </si>
  <si>
    <t>T 80/80</t>
  </si>
  <si>
    <t>T kus 80/100</t>
  </si>
  <si>
    <t>-289123579</t>
  </si>
  <si>
    <t>88</t>
  </si>
  <si>
    <t>552506420</t>
  </si>
  <si>
    <t>koleno přírubové s patkou PP litinové DN 80</t>
  </si>
  <si>
    <t>-1140721786</t>
  </si>
  <si>
    <t>89</t>
  </si>
  <si>
    <t>K 80</t>
  </si>
  <si>
    <t>Koleno litinové DN 80</t>
  </si>
  <si>
    <t>2103192803</t>
  </si>
  <si>
    <t>74</t>
  </si>
  <si>
    <t>857262122</t>
  </si>
  <si>
    <t>Montáž litinových tvarovek jednoosých přírubových otevřený výkop DN 100</t>
  </si>
  <si>
    <t>-977157755</t>
  </si>
  <si>
    <t>75</t>
  </si>
  <si>
    <t>55250643</t>
  </si>
  <si>
    <t>koleno přírubové s patkou PP litinové DN 100</t>
  </si>
  <si>
    <t>1167725646</t>
  </si>
  <si>
    <t>76</t>
  </si>
  <si>
    <t>X65730</t>
  </si>
  <si>
    <t>spojka WAGA DN 100</t>
  </si>
  <si>
    <t>-332941708</t>
  </si>
  <si>
    <t>77</t>
  </si>
  <si>
    <t>TT 100/100</t>
  </si>
  <si>
    <t>TT kus 100/100</t>
  </si>
  <si>
    <t>-1912819274</t>
  </si>
  <si>
    <t>78</t>
  </si>
  <si>
    <t>FFR 100/80</t>
  </si>
  <si>
    <t>-1227423783</t>
  </si>
  <si>
    <t>79</t>
  </si>
  <si>
    <t>TP 100/200</t>
  </si>
  <si>
    <t>-1268479117</t>
  </si>
  <si>
    <t>64</t>
  </si>
  <si>
    <t>857352122</t>
  </si>
  <si>
    <t>Montáž litinových tvarovek jednoosých přírubových otevřený výkop DN 200</t>
  </si>
  <si>
    <t>1367611843</t>
  </si>
  <si>
    <t>65</t>
  </si>
  <si>
    <t>FFR200/100</t>
  </si>
  <si>
    <t>FFR 200/100</t>
  </si>
  <si>
    <t>-2078711502</t>
  </si>
  <si>
    <t>66</t>
  </si>
  <si>
    <t>FFR200/80</t>
  </si>
  <si>
    <t>FFR 200/80</t>
  </si>
  <si>
    <t>1414904025</t>
  </si>
  <si>
    <t>67</t>
  </si>
  <si>
    <t>TT200/200</t>
  </si>
  <si>
    <t>T kus 200/200</t>
  </si>
  <si>
    <t>-389716202</t>
  </si>
  <si>
    <t>80</t>
  </si>
  <si>
    <t>891241112</t>
  </si>
  <si>
    <t>Montáž vodovodních šoupátek otevřený výkop DN 80</t>
  </si>
  <si>
    <t>182526532</t>
  </si>
  <si>
    <t>42221303</t>
  </si>
  <si>
    <t>šoupátko pitná voda litina GGG 50 krátká stavební dl PN10/16 DN 80x180mm</t>
  </si>
  <si>
    <t>-65082655</t>
  </si>
  <si>
    <t>82</t>
  </si>
  <si>
    <t>R422 910 730,.1</t>
  </si>
  <si>
    <t>Souprava zemní šoupatová DN80</t>
  </si>
  <si>
    <t>1151877720</t>
  </si>
  <si>
    <t>90</t>
  </si>
  <si>
    <t>891247111</t>
  </si>
  <si>
    <t>Montáž hydrantů podzemních DN 80</t>
  </si>
  <si>
    <t>-1003173010</t>
  </si>
  <si>
    <t>91</t>
  </si>
  <si>
    <t>422736020</t>
  </si>
  <si>
    <t>hydrant podzemní DN80 PN16 krycí hloubka 1500 mm</t>
  </si>
  <si>
    <t>-269041000</t>
  </si>
  <si>
    <t>68</t>
  </si>
  <si>
    <t>891261112</t>
  </si>
  <si>
    <t>Montáž vodovodních šoupátek otevřený výkop DN 100</t>
  </si>
  <si>
    <t>1587333955</t>
  </si>
  <si>
    <t>69</t>
  </si>
  <si>
    <t>4000E2-200</t>
  </si>
  <si>
    <t>Šoupě litinové E2 DN100</t>
  </si>
  <si>
    <t>700246953</t>
  </si>
  <si>
    <t>70</t>
  </si>
  <si>
    <t>R422 910 730,</t>
  </si>
  <si>
    <t>Souprava zemní šoupatová DN100</t>
  </si>
  <si>
    <t>-1030677924</t>
  </si>
  <si>
    <t>94</t>
  </si>
  <si>
    <t>892351111</t>
  </si>
  <si>
    <t>Tlaková zkouška vodou potrubí DN do 80</t>
  </si>
  <si>
    <t>1101360906</t>
  </si>
  <si>
    <t>95</t>
  </si>
  <si>
    <t>892353122</t>
  </si>
  <si>
    <t>Proplach a dezinfekce vodovodního potrubí do DN 80</t>
  </si>
  <si>
    <t>1721101444</t>
  </si>
  <si>
    <t>71</t>
  </si>
  <si>
    <t>899 40-1112</t>
  </si>
  <si>
    <t>Osazení poklopů litinových šoupátkových</t>
  </si>
  <si>
    <t>-526955952</t>
  </si>
  <si>
    <t>72</t>
  </si>
  <si>
    <t>422 913 520</t>
  </si>
  <si>
    <t>Poklop litinový šoupátkový</t>
  </si>
  <si>
    <t>2055655874</t>
  </si>
  <si>
    <t>73</t>
  </si>
  <si>
    <t>4223481.1</t>
  </si>
  <si>
    <t>podkladová deska pod šoupátkový poklop</t>
  </si>
  <si>
    <t>1596801903</t>
  </si>
  <si>
    <t>-1526485899</t>
  </si>
  <si>
    <t>84</t>
  </si>
  <si>
    <t>422 913 520.2</t>
  </si>
  <si>
    <t>Poklop litinový šoupatový</t>
  </si>
  <si>
    <t>1965556928</t>
  </si>
  <si>
    <t>3481</t>
  </si>
  <si>
    <t>Podkladová deska UNI</t>
  </si>
  <si>
    <t>-1904978416</t>
  </si>
  <si>
    <t>92</t>
  </si>
  <si>
    <t>899401113</t>
  </si>
  <si>
    <t>Osazení poklopů litinových hydrantových</t>
  </si>
  <si>
    <t>217428067</t>
  </si>
  <si>
    <t>93</t>
  </si>
  <si>
    <t>422914520</t>
  </si>
  <si>
    <t>poklop litinový typ 522-hydrantový   DN 80</t>
  </si>
  <si>
    <t>1858248843</t>
  </si>
  <si>
    <t>99</t>
  </si>
  <si>
    <t>Přesun hmot</t>
  </si>
  <si>
    <t>96</t>
  </si>
  <si>
    <t>997 22-1845</t>
  </si>
  <si>
    <t>Poplatek za uložení odpadu na skládce z asfaltových povrchů</t>
  </si>
  <si>
    <t>264911802</t>
  </si>
  <si>
    <t>97</t>
  </si>
  <si>
    <t>998276101</t>
  </si>
  <si>
    <t>Přesun hmot pro trubní vedení z trub z plastických hmot otevřený výkop</t>
  </si>
  <si>
    <t>-2143854619</t>
  </si>
  <si>
    <t>99a</t>
  </si>
  <si>
    <t>VRN</t>
  </si>
  <si>
    <t>98</t>
  </si>
  <si>
    <t>001</t>
  </si>
  <si>
    <t>Geodetické práce - vytyčení stavby</t>
  </si>
  <si>
    <t>kpl</t>
  </si>
  <si>
    <t>1024</t>
  </si>
  <si>
    <t>-303789784</t>
  </si>
  <si>
    <t>002</t>
  </si>
  <si>
    <t>Průzkumné práce - sondy - ruční kopání</t>
  </si>
  <si>
    <t>-699852442</t>
  </si>
  <si>
    <t>100</t>
  </si>
  <si>
    <t>003</t>
  </si>
  <si>
    <t>Zařízení staveniště</t>
  </si>
  <si>
    <t>264583650</t>
  </si>
  <si>
    <t>101</t>
  </si>
  <si>
    <t>004</t>
  </si>
  <si>
    <t>Zrušení zařízení staveniště</t>
  </si>
  <si>
    <t>-891065109</t>
  </si>
  <si>
    <t>102</t>
  </si>
  <si>
    <t>005</t>
  </si>
  <si>
    <t>Inženýrská činnost (zkoušky, měření, revize)</t>
  </si>
  <si>
    <t>1921995441</t>
  </si>
  <si>
    <t>103</t>
  </si>
  <si>
    <t>006</t>
  </si>
  <si>
    <t>Koordinační činnost</t>
  </si>
  <si>
    <t>-182824163</t>
  </si>
  <si>
    <t>104</t>
  </si>
  <si>
    <t>011</t>
  </si>
  <si>
    <t>Dopravně inženýrské opatření</t>
  </si>
  <si>
    <t>1534828750</t>
  </si>
  <si>
    <t>105</t>
  </si>
  <si>
    <t>012</t>
  </si>
  <si>
    <t>Vytyčení inženýrských sítí</t>
  </si>
  <si>
    <t>816947275</t>
  </si>
  <si>
    <t>106</t>
  </si>
  <si>
    <t>014</t>
  </si>
  <si>
    <t>Geometrické zaměření stavby</t>
  </si>
  <si>
    <t>1305445966</t>
  </si>
  <si>
    <t>107</t>
  </si>
  <si>
    <t>015</t>
  </si>
  <si>
    <t>Dokumentace skutečného provedení stavby</t>
  </si>
  <si>
    <t>-1344014236</t>
  </si>
  <si>
    <t>108</t>
  </si>
  <si>
    <t>016</t>
  </si>
  <si>
    <t>Archeologický dohled</t>
  </si>
  <si>
    <t>-427266378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</si>
</sst>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58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198" t="s">
        <v>14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E5" s="195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199" t="s">
        <v>17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E6" s="196"/>
      <c r="BS6" s="14" t="s">
        <v>6</v>
      </c>
    </row>
    <row r="7" spans="2:71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96"/>
      <c r="BS7" s="14" t="s">
        <v>6</v>
      </c>
    </row>
    <row r="8" spans="2:71" s="1" customFormat="1" ht="12" customHeight="1">
      <c r="B8" s="17"/>
      <c r="D8" s="24" t="s">
        <v>20</v>
      </c>
      <c r="K8" s="22" t="s">
        <v>21</v>
      </c>
      <c r="AK8" s="24" t="s">
        <v>22</v>
      </c>
      <c r="AN8" s="25"/>
      <c r="AR8" s="17"/>
      <c r="BE8" s="196"/>
      <c r="BS8" s="14" t="s">
        <v>6</v>
      </c>
    </row>
    <row r="9" spans="2:71" s="1" customFormat="1" ht="14.45" customHeight="1">
      <c r="B9" s="17"/>
      <c r="AR9" s="17"/>
      <c r="BE9" s="196"/>
      <c r="BS9" s="14" t="s">
        <v>6</v>
      </c>
    </row>
    <row r="10" spans="2:71" s="1" customFormat="1" ht="12" customHeight="1">
      <c r="B10" s="17"/>
      <c r="D10" s="24" t="s">
        <v>23</v>
      </c>
      <c r="AK10" s="24" t="s">
        <v>24</v>
      </c>
      <c r="AN10" s="22" t="s">
        <v>25</v>
      </c>
      <c r="AR10" s="17"/>
      <c r="BE10" s="196"/>
      <c r="BS10" s="14" t="s">
        <v>6</v>
      </c>
    </row>
    <row r="11" spans="2:71" s="1" customFormat="1" ht="18.4" customHeight="1">
      <c r="B11" s="17"/>
      <c r="E11" s="22" t="s">
        <v>26</v>
      </c>
      <c r="AK11" s="24" t="s">
        <v>27</v>
      </c>
      <c r="AN11" s="22" t="s">
        <v>28</v>
      </c>
      <c r="AR11" s="17"/>
      <c r="BE11" s="196"/>
      <c r="BS11" s="14" t="s">
        <v>6</v>
      </c>
    </row>
    <row r="12" spans="2:71" s="1" customFormat="1" ht="6.95" customHeight="1">
      <c r="B12" s="17"/>
      <c r="AR12" s="17"/>
      <c r="BE12" s="196"/>
      <c r="BS12" s="14" t="s">
        <v>6</v>
      </c>
    </row>
    <row r="13" spans="2:71" s="1" customFormat="1" ht="12" customHeight="1">
      <c r="B13" s="17"/>
      <c r="D13" s="24" t="s">
        <v>29</v>
      </c>
      <c r="AK13" s="24" t="s">
        <v>24</v>
      </c>
      <c r="AN13" s="26" t="s">
        <v>30</v>
      </c>
      <c r="AR13" s="17"/>
      <c r="BE13" s="196"/>
      <c r="BS13" s="14" t="s">
        <v>6</v>
      </c>
    </row>
    <row r="14" spans="2:71" ht="12.75">
      <c r="B14" s="17"/>
      <c r="E14" s="200" t="s">
        <v>30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4" t="s">
        <v>27</v>
      </c>
      <c r="AN14" s="26" t="s">
        <v>30</v>
      </c>
      <c r="AR14" s="17"/>
      <c r="BE14" s="196"/>
      <c r="BS14" s="14" t="s">
        <v>6</v>
      </c>
    </row>
    <row r="15" spans="2:71" s="1" customFormat="1" ht="6.95" customHeight="1">
      <c r="B15" s="17"/>
      <c r="AR15" s="17"/>
      <c r="BE15" s="196"/>
      <c r="BS15" s="14" t="s">
        <v>3</v>
      </c>
    </row>
    <row r="16" spans="2:71" s="1" customFormat="1" ht="12" customHeight="1">
      <c r="B16" s="17"/>
      <c r="D16" s="24" t="s">
        <v>31</v>
      </c>
      <c r="AK16" s="24" t="s">
        <v>24</v>
      </c>
      <c r="AN16" s="22" t="s">
        <v>32</v>
      </c>
      <c r="AR16" s="17"/>
      <c r="BE16" s="196"/>
      <c r="BS16" s="14" t="s">
        <v>3</v>
      </c>
    </row>
    <row r="17" spans="2:71" s="1" customFormat="1" ht="18.4" customHeight="1">
      <c r="B17" s="17"/>
      <c r="E17" s="22" t="s">
        <v>33</v>
      </c>
      <c r="AK17" s="24" t="s">
        <v>27</v>
      </c>
      <c r="AN17" s="22" t="s">
        <v>1</v>
      </c>
      <c r="AR17" s="17"/>
      <c r="BE17" s="196"/>
      <c r="BS17" s="14" t="s">
        <v>34</v>
      </c>
    </row>
    <row r="18" spans="2:71" s="1" customFormat="1" ht="6.95" customHeight="1">
      <c r="B18" s="17"/>
      <c r="AR18" s="17"/>
      <c r="BE18" s="196"/>
      <c r="BS18" s="14" t="s">
        <v>6</v>
      </c>
    </row>
    <row r="19" spans="2:71" s="1" customFormat="1" ht="12" customHeight="1">
      <c r="B19" s="17"/>
      <c r="D19" s="24" t="s">
        <v>35</v>
      </c>
      <c r="AK19" s="24" t="s">
        <v>24</v>
      </c>
      <c r="AN19" s="22" t="s">
        <v>1</v>
      </c>
      <c r="AR19" s="17"/>
      <c r="BE19" s="196"/>
      <c r="BS19" s="14" t="s">
        <v>6</v>
      </c>
    </row>
    <row r="20" spans="2:71" s="1" customFormat="1" ht="18.4" customHeight="1">
      <c r="B20" s="17"/>
      <c r="E20" s="22" t="s">
        <v>36</v>
      </c>
      <c r="AK20" s="24" t="s">
        <v>27</v>
      </c>
      <c r="AN20" s="22" t="s">
        <v>1</v>
      </c>
      <c r="AR20" s="17"/>
      <c r="BE20" s="196"/>
      <c r="BS20" s="14" t="s">
        <v>34</v>
      </c>
    </row>
    <row r="21" spans="2:57" s="1" customFormat="1" ht="6.95" customHeight="1">
      <c r="B21" s="17"/>
      <c r="AR21" s="17"/>
      <c r="BE21" s="196"/>
    </row>
    <row r="22" spans="2:57" s="1" customFormat="1" ht="12" customHeight="1">
      <c r="B22" s="17"/>
      <c r="D22" s="24" t="s">
        <v>37</v>
      </c>
      <c r="AR22" s="17"/>
      <c r="BE22" s="196"/>
    </row>
    <row r="23" spans="2:57" s="1" customFormat="1" ht="16.5" customHeight="1">
      <c r="B23" s="17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7"/>
      <c r="BE23" s="196"/>
    </row>
    <row r="24" spans="2:57" s="1" customFormat="1" ht="6.95" customHeight="1">
      <c r="B24" s="17"/>
      <c r="AR24" s="17"/>
      <c r="BE24" s="196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6"/>
    </row>
    <row r="26" spans="1:57" s="2" customFormat="1" ht="25.9" customHeight="1">
      <c r="A26" s="29"/>
      <c r="B26" s="30"/>
      <c r="C26" s="29"/>
      <c r="D26" s="31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3">
        <f>ROUND(AG94,2)</f>
        <v>0</v>
      </c>
      <c r="AL26" s="204"/>
      <c r="AM26" s="204"/>
      <c r="AN26" s="204"/>
      <c r="AO26" s="204"/>
      <c r="AP26" s="29"/>
      <c r="AQ26" s="29"/>
      <c r="AR26" s="30"/>
      <c r="BE26" s="196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6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5" t="s">
        <v>39</v>
      </c>
      <c r="M28" s="205"/>
      <c r="N28" s="205"/>
      <c r="O28" s="205"/>
      <c r="P28" s="205"/>
      <c r="Q28" s="29"/>
      <c r="R28" s="29"/>
      <c r="S28" s="29"/>
      <c r="T28" s="29"/>
      <c r="U28" s="29"/>
      <c r="V28" s="29"/>
      <c r="W28" s="205" t="s">
        <v>40</v>
      </c>
      <c r="X28" s="205"/>
      <c r="Y28" s="205"/>
      <c r="Z28" s="205"/>
      <c r="AA28" s="205"/>
      <c r="AB28" s="205"/>
      <c r="AC28" s="205"/>
      <c r="AD28" s="205"/>
      <c r="AE28" s="205"/>
      <c r="AF28" s="29"/>
      <c r="AG28" s="29"/>
      <c r="AH28" s="29"/>
      <c r="AI28" s="29"/>
      <c r="AJ28" s="29"/>
      <c r="AK28" s="205" t="s">
        <v>41</v>
      </c>
      <c r="AL28" s="205"/>
      <c r="AM28" s="205"/>
      <c r="AN28" s="205"/>
      <c r="AO28" s="205"/>
      <c r="AP28" s="29"/>
      <c r="AQ28" s="29"/>
      <c r="AR28" s="30"/>
      <c r="BE28" s="196"/>
    </row>
    <row r="29" spans="2:57" s="3" customFormat="1" ht="14.45" customHeight="1">
      <c r="B29" s="34"/>
      <c r="D29" s="24" t="s">
        <v>42</v>
      </c>
      <c r="F29" s="24" t="s">
        <v>43</v>
      </c>
      <c r="L29" s="190">
        <v>0.21</v>
      </c>
      <c r="M29" s="189"/>
      <c r="N29" s="189"/>
      <c r="O29" s="189"/>
      <c r="P29" s="189"/>
      <c r="W29" s="188">
        <f>ROUND(AZ94,2)</f>
        <v>0</v>
      </c>
      <c r="X29" s="189"/>
      <c r="Y29" s="189"/>
      <c r="Z29" s="189"/>
      <c r="AA29" s="189"/>
      <c r="AB29" s="189"/>
      <c r="AC29" s="189"/>
      <c r="AD29" s="189"/>
      <c r="AE29" s="189"/>
      <c r="AK29" s="188">
        <f>ROUND(AV94,2)</f>
        <v>0</v>
      </c>
      <c r="AL29" s="189"/>
      <c r="AM29" s="189"/>
      <c r="AN29" s="189"/>
      <c r="AO29" s="189"/>
      <c r="AR29" s="34"/>
      <c r="BE29" s="197"/>
    </row>
    <row r="30" spans="2:57" s="3" customFormat="1" ht="14.45" customHeight="1">
      <c r="B30" s="34"/>
      <c r="F30" s="24" t="s">
        <v>44</v>
      </c>
      <c r="L30" s="190">
        <v>0.15</v>
      </c>
      <c r="M30" s="189"/>
      <c r="N30" s="189"/>
      <c r="O30" s="189"/>
      <c r="P30" s="189"/>
      <c r="W30" s="188">
        <f>ROUND(BA94,2)</f>
        <v>0</v>
      </c>
      <c r="X30" s="189"/>
      <c r="Y30" s="189"/>
      <c r="Z30" s="189"/>
      <c r="AA30" s="189"/>
      <c r="AB30" s="189"/>
      <c r="AC30" s="189"/>
      <c r="AD30" s="189"/>
      <c r="AE30" s="189"/>
      <c r="AK30" s="188">
        <f>ROUND(AW94,2)</f>
        <v>0</v>
      </c>
      <c r="AL30" s="189"/>
      <c r="AM30" s="189"/>
      <c r="AN30" s="189"/>
      <c r="AO30" s="189"/>
      <c r="AR30" s="34"/>
      <c r="BE30" s="197"/>
    </row>
    <row r="31" spans="2:57" s="3" customFormat="1" ht="14.45" customHeight="1" hidden="1">
      <c r="B31" s="34"/>
      <c r="F31" s="24" t="s">
        <v>45</v>
      </c>
      <c r="L31" s="190">
        <v>0.21</v>
      </c>
      <c r="M31" s="189"/>
      <c r="N31" s="189"/>
      <c r="O31" s="189"/>
      <c r="P31" s="189"/>
      <c r="W31" s="188">
        <f>ROUND(BB94,2)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4"/>
      <c r="BE31" s="197"/>
    </row>
    <row r="32" spans="2:57" s="3" customFormat="1" ht="14.45" customHeight="1" hidden="1">
      <c r="B32" s="34"/>
      <c r="F32" s="24" t="s">
        <v>46</v>
      </c>
      <c r="L32" s="190">
        <v>0.15</v>
      </c>
      <c r="M32" s="189"/>
      <c r="N32" s="189"/>
      <c r="O32" s="189"/>
      <c r="P32" s="189"/>
      <c r="W32" s="188">
        <f>ROUND(BC94,2)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4"/>
      <c r="BE32" s="197"/>
    </row>
    <row r="33" spans="2:57" s="3" customFormat="1" ht="14.45" customHeight="1" hidden="1">
      <c r="B33" s="34"/>
      <c r="F33" s="24" t="s">
        <v>47</v>
      </c>
      <c r="L33" s="190">
        <v>0</v>
      </c>
      <c r="M33" s="189"/>
      <c r="N33" s="189"/>
      <c r="O33" s="189"/>
      <c r="P33" s="189"/>
      <c r="W33" s="188">
        <f>ROUND(BD94,2)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v>0</v>
      </c>
      <c r="AL33" s="189"/>
      <c r="AM33" s="189"/>
      <c r="AN33" s="189"/>
      <c r="AO33" s="189"/>
      <c r="AR33" s="34"/>
      <c r="BE33" s="197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6"/>
    </row>
    <row r="35" spans="1:57" s="2" customFormat="1" ht="25.9" customHeight="1">
      <c r="A35" s="29"/>
      <c r="B35" s="30"/>
      <c r="C35" s="35"/>
      <c r="D35" s="36" t="s">
        <v>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49</v>
      </c>
      <c r="U35" s="37"/>
      <c r="V35" s="37"/>
      <c r="W35" s="37"/>
      <c r="X35" s="191" t="s">
        <v>50</v>
      </c>
      <c r="Y35" s="192"/>
      <c r="Z35" s="192"/>
      <c r="AA35" s="192"/>
      <c r="AB35" s="192"/>
      <c r="AC35" s="37"/>
      <c r="AD35" s="37"/>
      <c r="AE35" s="37"/>
      <c r="AF35" s="37"/>
      <c r="AG35" s="37"/>
      <c r="AH35" s="37"/>
      <c r="AI35" s="37"/>
      <c r="AJ35" s="37"/>
      <c r="AK35" s="193">
        <f>SUM(AK26:AK33)</f>
        <v>0</v>
      </c>
      <c r="AL35" s="192"/>
      <c r="AM35" s="192"/>
      <c r="AN35" s="192"/>
      <c r="AO35" s="19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53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53</v>
      </c>
      <c r="AI60" s="32"/>
      <c r="AJ60" s="32"/>
      <c r="AK60" s="32"/>
      <c r="AL60" s="32"/>
      <c r="AM60" s="42" t="s">
        <v>54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55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56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53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53</v>
      </c>
      <c r="AI75" s="32"/>
      <c r="AJ75" s="32"/>
      <c r="AK75" s="32"/>
      <c r="AL75" s="32"/>
      <c r="AM75" s="42" t="s">
        <v>54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BENESOV</v>
      </c>
      <c r="AR84" s="48"/>
    </row>
    <row r="85" spans="2:44" s="5" customFormat="1" ht="36.95" customHeight="1">
      <c r="B85" s="49"/>
      <c r="C85" s="50" t="s">
        <v>16</v>
      </c>
      <c r="L85" s="179" t="str">
        <f>K6</f>
        <v>prodloužení řadu vodovodu a kanalizace Křižíkova ulice II.etapa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Benešov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181" t="str">
        <f>IF(AN8="","",AN8)</f>
        <v/>
      </c>
      <c r="AN87" s="181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Město Benešov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31</v>
      </c>
      <c r="AJ89" s="29"/>
      <c r="AK89" s="29"/>
      <c r="AL89" s="29"/>
      <c r="AM89" s="182" t="str">
        <f>IF(E17="","",E17)</f>
        <v>Jan Bejček, VODOMONT</v>
      </c>
      <c r="AN89" s="183"/>
      <c r="AO89" s="183"/>
      <c r="AP89" s="183"/>
      <c r="AQ89" s="29"/>
      <c r="AR89" s="30"/>
      <c r="AS89" s="184" t="s">
        <v>58</v>
      </c>
      <c r="AT89" s="18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29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35</v>
      </c>
      <c r="AJ90" s="29"/>
      <c r="AK90" s="29"/>
      <c r="AL90" s="29"/>
      <c r="AM90" s="182" t="str">
        <f>IF(E20="","",E20)</f>
        <v xml:space="preserve"> </v>
      </c>
      <c r="AN90" s="183"/>
      <c r="AO90" s="183"/>
      <c r="AP90" s="183"/>
      <c r="AQ90" s="29"/>
      <c r="AR90" s="30"/>
      <c r="AS90" s="186"/>
      <c r="AT90" s="18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6"/>
      <c r="AT91" s="18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69" t="s">
        <v>59</v>
      </c>
      <c r="D92" s="170"/>
      <c r="E92" s="170"/>
      <c r="F92" s="170"/>
      <c r="G92" s="170"/>
      <c r="H92" s="57"/>
      <c r="I92" s="171" t="s">
        <v>60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61</v>
      </c>
      <c r="AH92" s="170"/>
      <c r="AI92" s="170"/>
      <c r="AJ92" s="170"/>
      <c r="AK92" s="170"/>
      <c r="AL92" s="170"/>
      <c r="AM92" s="170"/>
      <c r="AN92" s="171" t="s">
        <v>62</v>
      </c>
      <c r="AO92" s="170"/>
      <c r="AP92" s="173"/>
      <c r="AQ92" s="58" t="s">
        <v>63</v>
      </c>
      <c r="AR92" s="30"/>
      <c r="AS92" s="59" t="s">
        <v>64</v>
      </c>
      <c r="AT92" s="60" t="s">
        <v>65</v>
      </c>
      <c r="AU92" s="60" t="s">
        <v>66</v>
      </c>
      <c r="AV92" s="60" t="s">
        <v>67</v>
      </c>
      <c r="AW92" s="60" t="s">
        <v>68</v>
      </c>
      <c r="AX92" s="60" t="s">
        <v>69</v>
      </c>
      <c r="AY92" s="60" t="s">
        <v>70</v>
      </c>
      <c r="AZ92" s="60" t="s">
        <v>71</v>
      </c>
      <c r="BA92" s="60" t="s">
        <v>72</v>
      </c>
      <c r="BB92" s="60" t="s">
        <v>73</v>
      </c>
      <c r="BC92" s="60" t="s">
        <v>74</v>
      </c>
      <c r="BD92" s="61" t="s">
        <v>75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76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77">
        <f>ROUND(AG95,2)</f>
        <v>0</v>
      </c>
      <c r="AH94" s="177"/>
      <c r="AI94" s="177"/>
      <c r="AJ94" s="177"/>
      <c r="AK94" s="177"/>
      <c r="AL94" s="177"/>
      <c r="AM94" s="177"/>
      <c r="AN94" s="178">
        <f>SUM(AG94,AT94)</f>
        <v>0</v>
      </c>
      <c r="AO94" s="178"/>
      <c r="AP94" s="178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77</v>
      </c>
      <c r="BT94" s="74" t="s">
        <v>78</v>
      </c>
      <c r="BV94" s="74" t="s">
        <v>79</v>
      </c>
      <c r="BW94" s="74" t="s">
        <v>4</v>
      </c>
      <c r="BX94" s="74" t="s">
        <v>80</v>
      </c>
      <c r="CL94" s="74" t="s">
        <v>1</v>
      </c>
    </row>
    <row r="95" spans="1:90" s="7" customFormat="1" ht="24.75" customHeight="1">
      <c r="A95" s="75" t="s">
        <v>81</v>
      </c>
      <c r="B95" s="76"/>
      <c r="C95" s="77"/>
      <c r="D95" s="176" t="s">
        <v>14</v>
      </c>
      <c r="E95" s="176"/>
      <c r="F95" s="176"/>
      <c r="G95" s="176"/>
      <c r="H95" s="176"/>
      <c r="I95" s="78"/>
      <c r="J95" s="176" t="s">
        <v>17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4">
        <f>'BENESOV - prodloužení řad...'!J28</f>
        <v>0</v>
      </c>
      <c r="AH95" s="175"/>
      <c r="AI95" s="175"/>
      <c r="AJ95" s="175"/>
      <c r="AK95" s="175"/>
      <c r="AL95" s="175"/>
      <c r="AM95" s="175"/>
      <c r="AN95" s="174">
        <f>SUM(AG95,AT95)</f>
        <v>0</v>
      </c>
      <c r="AO95" s="175"/>
      <c r="AP95" s="175"/>
      <c r="AQ95" s="79" t="s">
        <v>82</v>
      </c>
      <c r="AR95" s="76"/>
      <c r="AS95" s="80">
        <v>0</v>
      </c>
      <c r="AT95" s="81">
        <f>ROUND(SUM(AV95:AW95),2)</f>
        <v>0</v>
      </c>
      <c r="AU95" s="82">
        <f>'BENESOV - prodloužení řad...'!P122</f>
        <v>0</v>
      </c>
      <c r="AV95" s="81">
        <f>'BENESOV - prodloužení řad...'!J31</f>
        <v>0</v>
      </c>
      <c r="AW95" s="81">
        <f>'BENESOV - prodloužení řad...'!J32</f>
        <v>0</v>
      </c>
      <c r="AX95" s="81">
        <f>'BENESOV - prodloužení řad...'!J33</f>
        <v>0</v>
      </c>
      <c r="AY95" s="81">
        <f>'BENESOV - prodloužení řad...'!J34</f>
        <v>0</v>
      </c>
      <c r="AZ95" s="81">
        <f>'BENESOV - prodloužení řad...'!F31</f>
        <v>0</v>
      </c>
      <c r="BA95" s="81">
        <f>'BENESOV - prodloužení řad...'!F32</f>
        <v>0</v>
      </c>
      <c r="BB95" s="81">
        <f>'BENESOV - prodloužení řad...'!F33</f>
        <v>0</v>
      </c>
      <c r="BC95" s="81">
        <f>'BENESOV - prodloužení řad...'!F34</f>
        <v>0</v>
      </c>
      <c r="BD95" s="83">
        <f>'BENESOV - prodloužení řad...'!F35</f>
        <v>0</v>
      </c>
      <c r="BT95" s="84" t="s">
        <v>83</v>
      </c>
      <c r="BU95" s="84" t="s">
        <v>84</v>
      </c>
      <c r="BV95" s="84" t="s">
        <v>79</v>
      </c>
      <c r="BW95" s="84" t="s">
        <v>4</v>
      </c>
      <c r="BX95" s="84" t="s">
        <v>80</v>
      </c>
      <c r="CL95" s="84" t="s">
        <v>1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BENESOV - prodloužení řa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tabSelected="1" workbookViewId="0" topLeftCell="A112">
      <selection activeCell="J10" sqref="J1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86</v>
      </c>
      <c r="L4" s="17"/>
      <c r="M4" s="85" t="s">
        <v>10</v>
      </c>
      <c r="AT4" s="14" t="s">
        <v>3</v>
      </c>
    </row>
    <row r="5" spans="2:12" s="1" customFormat="1" ht="6.95" customHeight="1">
      <c r="B5" s="17"/>
      <c r="L5" s="17"/>
    </row>
    <row r="6" spans="1:31" s="2" customFormat="1" ht="12" customHeight="1">
      <c r="A6" s="29"/>
      <c r="B6" s="30"/>
      <c r="C6" s="29"/>
      <c r="D6" s="24" t="s">
        <v>16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" customFormat="1" ht="30" customHeight="1">
      <c r="A7" s="29"/>
      <c r="B7" s="30"/>
      <c r="C7" s="29"/>
      <c r="D7" s="29"/>
      <c r="E7" s="179" t="s">
        <v>17</v>
      </c>
      <c r="F7" s="206"/>
      <c r="G7" s="206"/>
      <c r="H7" s="206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" customFormat="1" ht="12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2" customHeight="1">
      <c r="A9" s="29"/>
      <c r="B9" s="30"/>
      <c r="C9" s="29"/>
      <c r="D9" s="24" t="s">
        <v>18</v>
      </c>
      <c r="E9" s="29"/>
      <c r="F9" s="22" t="s">
        <v>1</v>
      </c>
      <c r="G9" s="29"/>
      <c r="H9" s="29"/>
      <c r="I9" s="24" t="s">
        <v>19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20</v>
      </c>
      <c r="E10" s="29"/>
      <c r="F10" s="22" t="s">
        <v>21</v>
      </c>
      <c r="G10" s="29"/>
      <c r="H10" s="29"/>
      <c r="I10" s="24" t="s">
        <v>22</v>
      </c>
      <c r="J10" s="52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23</v>
      </c>
      <c r="E12" s="29"/>
      <c r="F12" s="29"/>
      <c r="G12" s="29"/>
      <c r="H12" s="29"/>
      <c r="I12" s="24" t="s">
        <v>24</v>
      </c>
      <c r="J12" s="22" t="s">
        <v>25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8" customHeight="1">
      <c r="A13" s="29"/>
      <c r="B13" s="30"/>
      <c r="C13" s="29"/>
      <c r="D13" s="29"/>
      <c r="E13" s="22" t="s">
        <v>26</v>
      </c>
      <c r="F13" s="29"/>
      <c r="G13" s="29"/>
      <c r="H13" s="29"/>
      <c r="I13" s="24" t="s">
        <v>27</v>
      </c>
      <c r="J13" s="22" t="s">
        <v>28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2" customHeight="1">
      <c r="A15" s="29"/>
      <c r="B15" s="30"/>
      <c r="C15" s="29"/>
      <c r="D15" s="24" t="s">
        <v>29</v>
      </c>
      <c r="E15" s="29"/>
      <c r="F15" s="29"/>
      <c r="G15" s="29"/>
      <c r="H15" s="29"/>
      <c r="I15" s="24" t="s">
        <v>24</v>
      </c>
      <c r="J15" s="25" t="str">
        <f>'Rekapitulace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8" customHeight="1">
      <c r="A16" s="29"/>
      <c r="B16" s="30"/>
      <c r="C16" s="29"/>
      <c r="D16" s="29"/>
      <c r="E16" s="207" t="str">
        <f>'Rekapitulace stavby'!E14</f>
        <v>Vyplň údaj</v>
      </c>
      <c r="F16" s="198"/>
      <c r="G16" s="198"/>
      <c r="H16" s="198"/>
      <c r="I16" s="24" t="s">
        <v>27</v>
      </c>
      <c r="J16" s="25" t="str">
        <f>'Rekapitulace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31</v>
      </c>
      <c r="E18" s="29"/>
      <c r="F18" s="29"/>
      <c r="G18" s="29"/>
      <c r="H18" s="29"/>
      <c r="I18" s="24" t="s">
        <v>24</v>
      </c>
      <c r="J18" s="22" t="s">
        <v>32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33</v>
      </c>
      <c r="F19" s="29"/>
      <c r="G19" s="29"/>
      <c r="H19" s="29"/>
      <c r="I19" s="24" t="s">
        <v>27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35</v>
      </c>
      <c r="E21" s="29"/>
      <c r="F21" s="29"/>
      <c r="G21" s="29"/>
      <c r="H21" s="29"/>
      <c r="I21" s="24" t="s">
        <v>24</v>
      </c>
      <c r="J21" s="22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IF('Rekapitulace stavby'!E20="","",'Rekapitulace stavby'!E20)</f>
        <v xml:space="preserve"> </v>
      </c>
      <c r="F22" s="29"/>
      <c r="G22" s="29"/>
      <c r="H22" s="29"/>
      <c r="I22" s="24" t="s">
        <v>27</v>
      </c>
      <c r="J22" s="22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37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6"/>
      <c r="B25" s="87"/>
      <c r="C25" s="86"/>
      <c r="D25" s="86"/>
      <c r="E25" s="202" t="s">
        <v>1</v>
      </c>
      <c r="F25" s="202"/>
      <c r="G25" s="202"/>
      <c r="H25" s="202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89" t="s">
        <v>38</v>
      </c>
      <c r="E28" s="29"/>
      <c r="F28" s="29"/>
      <c r="G28" s="29"/>
      <c r="H28" s="29"/>
      <c r="I28" s="29"/>
      <c r="J28" s="68">
        <f>ROUND(J122,2)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40</v>
      </c>
      <c r="G30" s="29"/>
      <c r="H30" s="29"/>
      <c r="I30" s="33" t="s">
        <v>39</v>
      </c>
      <c r="J30" s="33" t="s">
        <v>41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0" t="s">
        <v>42</v>
      </c>
      <c r="E31" s="24" t="s">
        <v>43</v>
      </c>
      <c r="F31" s="91">
        <f>ROUND((SUM(BE122:BE240)),2)</f>
        <v>0</v>
      </c>
      <c r="G31" s="29"/>
      <c r="H31" s="29"/>
      <c r="I31" s="92">
        <v>0.21</v>
      </c>
      <c r="J31" s="91">
        <f>ROUND(((SUM(BE122:BE240))*I31),2)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44</v>
      </c>
      <c r="F32" s="91">
        <f>ROUND((SUM(BF122:BF240)),2)</f>
        <v>0</v>
      </c>
      <c r="G32" s="29"/>
      <c r="H32" s="29"/>
      <c r="I32" s="92">
        <v>0.15</v>
      </c>
      <c r="J32" s="91">
        <f>ROUND(((SUM(BF122:BF240))*I32),2)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29"/>
      <c r="E33" s="24" t="s">
        <v>45</v>
      </c>
      <c r="F33" s="91">
        <f>ROUND((SUM(BG122:BG240)),2)</f>
        <v>0</v>
      </c>
      <c r="G33" s="29"/>
      <c r="H33" s="29"/>
      <c r="I33" s="92">
        <v>0.21</v>
      </c>
      <c r="J33" s="91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4" t="s">
        <v>46</v>
      </c>
      <c r="F34" s="91">
        <f>ROUND((SUM(BH122:BH240)),2)</f>
        <v>0</v>
      </c>
      <c r="G34" s="29"/>
      <c r="H34" s="29"/>
      <c r="I34" s="92">
        <v>0.15</v>
      </c>
      <c r="J34" s="91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47</v>
      </c>
      <c r="F35" s="91">
        <f>ROUND((SUM(BI122:BI240)),2)</f>
        <v>0</v>
      </c>
      <c r="G35" s="29"/>
      <c r="H35" s="29"/>
      <c r="I35" s="92">
        <v>0</v>
      </c>
      <c r="J35" s="9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3"/>
      <c r="D37" s="94" t="s">
        <v>48</v>
      </c>
      <c r="E37" s="57"/>
      <c r="F37" s="57"/>
      <c r="G37" s="95" t="s">
        <v>49</v>
      </c>
      <c r="H37" s="96" t="s">
        <v>50</v>
      </c>
      <c r="I37" s="57"/>
      <c r="J37" s="97">
        <f>SUM(J28:J35)</f>
        <v>0</v>
      </c>
      <c r="K37" s="98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53</v>
      </c>
      <c r="E61" s="32"/>
      <c r="F61" s="99" t="s">
        <v>54</v>
      </c>
      <c r="G61" s="42" t="s">
        <v>53</v>
      </c>
      <c r="H61" s="32"/>
      <c r="I61" s="32"/>
      <c r="J61" s="100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53</v>
      </c>
      <c r="E76" s="32"/>
      <c r="F76" s="99" t="s">
        <v>54</v>
      </c>
      <c r="G76" s="42" t="s">
        <v>53</v>
      </c>
      <c r="H76" s="32"/>
      <c r="I76" s="32"/>
      <c r="J76" s="100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18" t="s">
        <v>87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30" customHeight="1" hidden="1">
      <c r="A85" s="29"/>
      <c r="B85" s="30"/>
      <c r="C85" s="29"/>
      <c r="D85" s="29"/>
      <c r="E85" s="179" t="str">
        <f>E7</f>
        <v>prodloužení řadu vodovodu a kanalizace Křižíkova ulice II.etapa</v>
      </c>
      <c r="F85" s="206"/>
      <c r="G85" s="206"/>
      <c r="H85" s="20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6.95" customHeight="1" hidden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2" customHeight="1" hidden="1">
      <c r="A87" s="29"/>
      <c r="B87" s="30"/>
      <c r="C87" s="24" t="s">
        <v>20</v>
      </c>
      <c r="D87" s="29"/>
      <c r="E87" s="29"/>
      <c r="F87" s="22" t="str">
        <f>F10</f>
        <v>Benešov</v>
      </c>
      <c r="G87" s="29"/>
      <c r="H87" s="29"/>
      <c r="I87" s="24" t="s">
        <v>22</v>
      </c>
      <c r="J87" s="52" t="str">
        <f>IF(J10="","",J10)</f>
        <v/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25.7" customHeight="1" hidden="1">
      <c r="A89" s="29"/>
      <c r="B89" s="30"/>
      <c r="C89" s="24" t="s">
        <v>23</v>
      </c>
      <c r="D89" s="29"/>
      <c r="E89" s="29"/>
      <c r="F89" s="22" t="str">
        <f>E13</f>
        <v>Město Benešov</v>
      </c>
      <c r="G89" s="29"/>
      <c r="H89" s="29"/>
      <c r="I89" s="24" t="s">
        <v>31</v>
      </c>
      <c r="J89" s="27" t="str">
        <f>E19</f>
        <v>Jan Bejček, VODOMONT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5.2" customHeight="1" hidden="1">
      <c r="A90" s="29"/>
      <c r="B90" s="30"/>
      <c r="C90" s="24" t="s">
        <v>29</v>
      </c>
      <c r="D90" s="29"/>
      <c r="E90" s="29"/>
      <c r="F90" s="22" t="str">
        <f>IF(E16="","",E16)</f>
        <v>Vyplň údaj</v>
      </c>
      <c r="G90" s="29"/>
      <c r="H90" s="29"/>
      <c r="I90" s="24" t="s">
        <v>35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0.35" customHeight="1" hidden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9.25" customHeight="1" hidden="1">
      <c r="A92" s="29"/>
      <c r="B92" s="30"/>
      <c r="C92" s="101" t="s">
        <v>88</v>
      </c>
      <c r="D92" s="93"/>
      <c r="E92" s="93"/>
      <c r="F92" s="93"/>
      <c r="G92" s="93"/>
      <c r="H92" s="93"/>
      <c r="I92" s="93"/>
      <c r="J92" s="102" t="s">
        <v>89</v>
      </c>
      <c r="K92" s="93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 hidden="1">
      <c r="A94" s="29"/>
      <c r="B94" s="30"/>
      <c r="C94" s="103" t="s">
        <v>90</v>
      </c>
      <c r="D94" s="29"/>
      <c r="E94" s="29"/>
      <c r="F94" s="29"/>
      <c r="G94" s="29"/>
      <c r="H94" s="29"/>
      <c r="I94" s="29"/>
      <c r="J94" s="68">
        <f>J122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91</v>
      </c>
    </row>
    <row r="95" spans="2:12" s="9" customFormat="1" ht="24.95" customHeight="1" hidden="1">
      <c r="B95" s="104"/>
      <c r="D95" s="105" t="s">
        <v>92</v>
      </c>
      <c r="E95" s="106"/>
      <c r="F95" s="106"/>
      <c r="G95" s="106"/>
      <c r="H95" s="106"/>
      <c r="I95" s="106"/>
      <c r="J95" s="107">
        <f>J123</f>
        <v>0</v>
      </c>
      <c r="L95" s="104"/>
    </row>
    <row r="96" spans="2:12" s="10" customFormat="1" ht="19.9" customHeight="1" hidden="1">
      <c r="B96" s="108"/>
      <c r="D96" s="109" t="s">
        <v>93</v>
      </c>
      <c r="E96" s="110"/>
      <c r="F96" s="110"/>
      <c r="G96" s="110"/>
      <c r="H96" s="110"/>
      <c r="I96" s="110"/>
      <c r="J96" s="111">
        <f>J124</f>
        <v>0</v>
      </c>
      <c r="L96" s="108"/>
    </row>
    <row r="97" spans="2:12" s="10" customFormat="1" ht="19.9" customHeight="1" hidden="1">
      <c r="B97" s="108"/>
      <c r="D97" s="109" t="s">
        <v>94</v>
      </c>
      <c r="E97" s="110"/>
      <c r="F97" s="110"/>
      <c r="G97" s="110"/>
      <c r="H97" s="110"/>
      <c r="I97" s="110"/>
      <c r="J97" s="111">
        <f>J146</f>
        <v>0</v>
      </c>
      <c r="L97" s="108"/>
    </row>
    <row r="98" spans="2:12" s="10" customFormat="1" ht="19.9" customHeight="1" hidden="1">
      <c r="B98" s="108"/>
      <c r="D98" s="109" t="s">
        <v>95</v>
      </c>
      <c r="E98" s="110"/>
      <c r="F98" s="110"/>
      <c r="G98" s="110"/>
      <c r="H98" s="110"/>
      <c r="I98" s="110"/>
      <c r="J98" s="111">
        <f>J151</f>
        <v>0</v>
      </c>
      <c r="L98" s="108"/>
    </row>
    <row r="99" spans="2:12" s="10" customFormat="1" ht="19.9" customHeight="1" hidden="1">
      <c r="B99" s="108"/>
      <c r="D99" s="109" t="s">
        <v>96</v>
      </c>
      <c r="E99" s="110"/>
      <c r="F99" s="110"/>
      <c r="G99" s="110"/>
      <c r="H99" s="110"/>
      <c r="I99" s="110"/>
      <c r="J99" s="111">
        <f>J157</f>
        <v>0</v>
      </c>
      <c r="L99" s="108"/>
    </row>
    <row r="100" spans="2:12" s="10" customFormat="1" ht="14.85" customHeight="1" hidden="1">
      <c r="B100" s="108"/>
      <c r="D100" s="109" t="s">
        <v>97</v>
      </c>
      <c r="E100" s="110"/>
      <c r="F100" s="110"/>
      <c r="G100" s="110"/>
      <c r="H100" s="110"/>
      <c r="I100" s="110"/>
      <c r="J100" s="111">
        <f>J158</f>
        <v>0</v>
      </c>
      <c r="L100" s="108"/>
    </row>
    <row r="101" spans="2:12" s="10" customFormat="1" ht="14.85" customHeight="1" hidden="1">
      <c r="B101" s="108"/>
      <c r="D101" s="109" t="s">
        <v>98</v>
      </c>
      <c r="E101" s="110"/>
      <c r="F101" s="110"/>
      <c r="G101" s="110"/>
      <c r="H101" s="110"/>
      <c r="I101" s="110"/>
      <c r="J101" s="111">
        <f>J177</f>
        <v>0</v>
      </c>
      <c r="L101" s="108"/>
    </row>
    <row r="102" spans="2:12" s="10" customFormat="1" ht="14.85" customHeight="1" hidden="1">
      <c r="B102" s="108"/>
      <c r="D102" s="109" t="s">
        <v>99</v>
      </c>
      <c r="E102" s="110"/>
      <c r="F102" s="110"/>
      <c r="G102" s="110"/>
      <c r="H102" s="110"/>
      <c r="I102" s="110"/>
      <c r="J102" s="111">
        <f>J191</f>
        <v>0</v>
      </c>
      <c r="L102" s="108"/>
    </row>
    <row r="103" spans="2:12" s="10" customFormat="1" ht="19.9" customHeight="1" hidden="1">
      <c r="B103" s="108"/>
      <c r="D103" s="109" t="s">
        <v>100</v>
      </c>
      <c r="E103" s="110"/>
      <c r="F103" s="110"/>
      <c r="G103" s="110"/>
      <c r="H103" s="110"/>
      <c r="I103" s="110"/>
      <c r="J103" s="111">
        <f>J226</f>
        <v>0</v>
      </c>
      <c r="L103" s="108"/>
    </row>
    <row r="104" spans="2:12" s="10" customFormat="1" ht="19.9" customHeight="1" hidden="1">
      <c r="B104" s="108"/>
      <c r="D104" s="109" t="s">
        <v>101</v>
      </c>
      <c r="E104" s="110"/>
      <c r="F104" s="110"/>
      <c r="G104" s="110"/>
      <c r="H104" s="110"/>
      <c r="I104" s="110"/>
      <c r="J104" s="111">
        <f>J229</f>
        <v>0</v>
      </c>
      <c r="L104" s="108"/>
    </row>
    <row r="105" spans="1:31" s="2" customFormat="1" ht="21.75" customHeight="1" hidden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hidden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ht="12" hidden="1"/>
    <row r="108" ht="12" hidden="1"/>
    <row r="109" ht="12" hidden="1"/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102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16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30" customHeight="1">
      <c r="A114" s="29"/>
      <c r="B114" s="30"/>
      <c r="C114" s="29"/>
      <c r="D114" s="29"/>
      <c r="E114" s="179" t="str">
        <f>E7</f>
        <v>prodloužení řadu vodovodu a kanalizace Křižíkova ulice II.etapa</v>
      </c>
      <c r="F114" s="206"/>
      <c r="G114" s="206"/>
      <c r="H114" s="206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20</v>
      </c>
      <c r="D116" s="29"/>
      <c r="E116" s="29"/>
      <c r="F116" s="22" t="str">
        <f>F10</f>
        <v>Benešov</v>
      </c>
      <c r="G116" s="29"/>
      <c r="H116" s="29"/>
      <c r="I116" s="24" t="s">
        <v>22</v>
      </c>
      <c r="J116" s="52" t="str">
        <f>IF(J10="","",J10)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5.7" customHeight="1">
      <c r="A118" s="29"/>
      <c r="B118" s="30"/>
      <c r="C118" s="24" t="s">
        <v>23</v>
      </c>
      <c r="D118" s="29"/>
      <c r="E118" s="29"/>
      <c r="F118" s="22" t="str">
        <f>E13</f>
        <v>Město Benešov</v>
      </c>
      <c r="G118" s="29"/>
      <c r="H118" s="29"/>
      <c r="I118" s="24" t="s">
        <v>31</v>
      </c>
      <c r="J118" s="27" t="str">
        <f>E19</f>
        <v>Jan Bejček, VODOMONT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5.2" customHeight="1">
      <c r="A119" s="29"/>
      <c r="B119" s="30"/>
      <c r="C119" s="24" t="s">
        <v>29</v>
      </c>
      <c r="D119" s="29"/>
      <c r="E119" s="29"/>
      <c r="F119" s="22" t="str">
        <f>IF(E16="","",E16)</f>
        <v>Vyplň údaj</v>
      </c>
      <c r="G119" s="29"/>
      <c r="H119" s="29"/>
      <c r="I119" s="24" t="s">
        <v>35</v>
      </c>
      <c r="J119" s="27" t="str">
        <f>E22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1" customFormat="1" ht="29.25" customHeight="1">
      <c r="A121" s="112"/>
      <c r="B121" s="113"/>
      <c r="C121" s="114" t="s">
        <v>103</v>
      </c>
      <c r="D121" s="115" t="s">
        <v>63</v>
      </c>
      <c r="E121" s="115" t="s">
        <v>59</v>
      </c>
      <c r="F121" s="115" t="s">
        <v>60</v>
      </c>
      <c r="G121" s="115" t="s">
        <v>104</v>
      </c>
      <c r="H121" s="115" t="s">
        <v>105</v>
      </c>
      <c r="I121" s="115" t="s">
        <v>106</v>
      </c>
      <c r="J121" s="116" t="s">
        <v>89</v>
      </c>
      <c r="K121" s="117" t="s">
        <v>107</v>
      </c>
      <c r="L121" s="118"/>
      <c r="M121" s="59" t="s">
        <v>1</v>
      </c>
      <c r="N121" s="60" t="s">
        <v>42</v>
      </c>
      <c r="O121" s="60" t="s">
        <v>108</v>
      </c>
      <c r="P121" s="60" t="s">
        <v>109</v>
      </c>
      <c r="Q121" s="60" t="s">
        <v>110</v>
      </c>
      <c r="R121" s="60" t="s">
        <v>111</v>
      </c>
      <c r="S121" s="60" t="s">
        <v>112</v>
      </c>
      <c r="T121" s="61" t="s">
        <v>113</v>
      </c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</row>
    <row r="122" spans="1:63" s="2" customFormat="1" ht="22.9" customHeight="1">
      <c r="A122" s="29"/>
      <c r="B122" s="30"/>
      <c r="C122" s="66" t="s">
        <v>114</v>
      </c>
      <c r="D122" s="29"/>
      <c r="E122" s="29"/>
      <c r="F122" s="29"/>
      <c r="G122" s="29"/>
      <c r="H122" s="29"/>
      <c r="I122" s="29"/>
      <c r="J122" s="119">
        <f>BK122</f>
        <v>0</v>
      </c>
      <c r="K122" s="29"/>
      <c r="L122" s="30"/>
      <c r="M122" s="62"/>
      <c r="N122" s="53"/>
      <c r="O122" s="63"/>
      <c r="P122" s="120">
        <f>P123</f>
        <v>0</v>
      </c>
      <c r="Q122" s="63"/>
      <c r="R122" s="120">
        <f>R123</f>
        <v>644.215686</v>
      </c>
      <c r="S122" s="63"/>
      <c r="T122" s="121">
        <f>T123</f>
        <v>403.583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77</v>
      </c>
      <c r="AU122" s="14" t="s">
        <v>91</v>
      </c>
      <c r="BK122" s="122">
        <f>BK123</f>
        <v>0</v>
      </c>
    </row>
    <row r="123" spans="2:63" s="12" customFormat="1" ht="25.9" customHeight="1">
      <c r="B123" s="123"/>
      <c r="D123" s="124" t="s">
        <v>77</v>
      </c>
      <c r="E123" s="125" t="s">
        <v>115</v>
      </c>
      <c r="F123" s="125" t="s">
        <v>116</v>
      </c>
      <c r="I123" s="126"/>
      <c r="J123" s="127">
        <f>BK123</f>
        <v>0</v>
      </c>
      <c r="L123" s="123"/>
      <c r="M123" s="128"/>
      <c r="N123" s="129"/>
      <c r="O123" s="129"/>
      <c r="P123" s="130">
        <f>P124+P146+P151+P157+P226+P229</f>
        <v>0</v>
      </c>
      <c r="Q123" s="129"/>
      <c r="R123" s="130">
        <f>R124+R146+R151+R157+R226+R229</f>
        <v>644.215686</v>
      </c>
      <c r="S123" s="129"/>
      <c r="T123" s="131">
        <f>T124+T146+T151+T157+T226+T229</f>
        <v>403.583</v>
      </c>
      <c r="AR123" s="124" t="s">
        <v>83</v>
      </c>
      <c r="AT123" s="132" t="s">
        <v>77</v>
      </c>
      <c r="AU123" s="132" t="s">
        <v>78</v>
      </c>
      <c r="AY123" s="124" t="s">
        <v>117</v>
      </c>
      <c r="BK123" s="133">
        <f>BK124+BK146+BK151+BK157+BK226+BK229</f>
        <v>0</v>
      </c>
    </row>
    <row r="124" spans="2:63" s="12" customFormat="1" ht="22.9" customHeight="1">
      <c r="B124" s="123"/>
      <c r="D124" s="124" t="s">
        <v>77</v>
      </c>
      <c r="E124" s="134" t="s">
        <v>83</v>
      </c>
      <c r="F124" s="134" t="s">
        <v>118</v>
      </c>
      <c r="I124" s="126"/>
      <c r="J124" s="135">
        <f>BK124</f>
        <v>0</v>
      </c>
      <c r="L124" s="123"/>
      <c r="M124" s="128"/>
      <c r="N124" s="129"/>
      <c r="O124" s="129"/>
      <c r="P124" s="130">
        <f>SUM(P125:P145)</f>
        <v>0</v>
      </c>
      <c r="Q124" s="129"/>
      <c r="R124" s="130">
        <f>SUM(R125:R145)</f>
        <v>267.5202</v>
      </c>
      <c r="S124" s="129"/>
      <c r="T124" s="131">
        <f>SUM(T125:T145)</f>
        <v>403.583</v>
      </c>
      <c r="AR124" s="124" t="s">
        <v>83</v>
      </c>
      <c r="AT124" s="132" t="s">
        <v>77</v>
      </c>
      <c r="AU124" s="132" t="s">
        <v>83</v>
      </c>
      <c r="AY124" s="124" t="s">
        <v>117</v>
      </c>
      <c r="BK124" s="133">
        <f>SUM(BK125:BK145)</f>
        <v>0</v>
      </c>
    </row>
    <row r="125" spans="1:65" s="2" customFormat="1" ht="24.2" customHeight="1">
      <c r="A125" s="29"/>
      <c r="B125" s="136"/>
      <c r="C125" s="137" t="s">
        <v>85</v>
      </c>
      <c r="D125" s="137" t="s">
        <v>119</v>
      </c>
      <c r="E125" s="138" t="s">
        <v>120</v>
      </c>
      <c r="F125" s="139" t="s">
        <v>121</v>
      </c>
      <c r="G125" s="140" t="s">
        <v>122</v>
      </c>
      <c r="H125" s="141">
        <v>666</v>
      </c>
      <c r="I125" s="142"/>
      <c r="J125" s="143">
        <f aca="true" t="shared" si="0" ref="J125:J145">ROUND(I125*H125,2)</f>
        <v>0</v>
      </c>
      <c r="K125" s="144"/>
      <c r="L125" s="30"/>
      <c r="M125" s="145" t="s">
        <v>1</v>
      </c>
      <c r="N125" s="146" t="s">
        <v>43</v>
      </c>
      <c r="O125" s="55"/>
      <c r="P125" s="147">
        <f aca="true" t="shared" si="1" ref="P125:P145">O125*H125</f>
        <v>0</v>
      </c>
      <c r="Q125" s="147">
        <v>0</v>
      </c>
      <c r="R125" s="147">
        <f aca="true" t="shared" si="2" ref="R125:R145">Q125*H125</f>
        <v>0</v>
      </c>
      <c r="S125" s="147">
        <v>0.235</v>
      </c>
      <c r="T125" s="148">
        <f aca="true" t="shared" si="3" ref="T125:T145">S125*H125</f>
        <v>156.51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9" t="s">
        <v>123</v>
      </c>
      <c r="AT125" s="149" t="s">
        <v>119</v>
      </c>
      <c r="AU125" s="149" t="s">
        <v>85</v>
      </c>
      <c r="AY125" s="14" t="s">
        <v>117</v>
      </c>
      <c r="BE125" s="150">
        <f aca="true" t="shared" si="4" ref="BE125:BE145">IF(N125="základní",J125,0)</f>
        <v>0</v>
      </c>
      <c r="BF125" s="150">
        <f aca="true" t="shared" si="5" ref="BF125:BF145">IF(N125="snížená",J125,0)</f>
        <v>0</v>
      </c>
      <c r="BG125" s="150">
        <f aca="true" t="shared" si="6" ref="BG125:BG145">IF(N125="zákl. přenesená",J125,0)</f>
        <v>0</v>
      </c>
      <c r="BH125" s="150">
        <f aca="true" t="shared" si="7" ref="BH125:BH145">IF(N125="sníž. přenesená",J125,0)</f>
        <v>0</v>
      </c>
      <c r="BI125" s="150">
        <f aca="true" t="shared" si="8" ref="BI125:BI145">IF(N125="nulová",J125,0)</f>
        <v>0</v>
      </c>
      <c r="BJ125" s="14" t="s">
        <v>83</v>
      </c>
      <c r="BK125" s="150">
        <f aca="true" t="shared" si="9" ref="BK125:BK145">ROUND(I125*H125,2)</f>
        <v>0</v>
      </c>
      <c r="BL125" s="14" t="s">
        <v>123</v>
      </c>
      <c r="BM125" s="149" t="s">
        <v>124</v>
      </c>
    </row>
    <row r="126" spans="1:65" s="2" customFormat="1" ht="21.75" customHeight="1">
      <c r="A126" s="29"/>
      <c r="B126" s="136"/>
      <c r="C126" s="137" t="s">
        <v>83</v>
      </c>
      <c r="D126" s="137" t="s">
        <v>119</v>
      </c>
      <c r="E126" s="138" t="s">
        <v>125</v>
      </c>
      <c r="F126" s="139" t="s">
        <v>126</v>
      </c>
      <c r="G126" s="140" t="s">
        <v>122</v>
      </c>
      <c r="H126" s="141">
        <v>1333</v>
      </c>
      <c r="I126" s="142"/>
      <c r="J126" s="143">
        <f t="shared" si="0"/>
        <v>0</v>
      </c>
      <c r="K126" s="144"/>
      <c r="L126" s="30"/>
      <c r="M126" s="145" t="s">
        <v>1</v>
      </c>
      <c r="N126" s="146" t="s">
        <v>43</v>
      </c>
      <c r="O126" s="55"/>
      <c r="P126" s="147">
        <f t="shared" si="1"/>
        <v>0</v>
      </c>
      <c r="Q126" s="147">
        <v>0</v>
      </c>
      <c r="R126" s="147">
        <f t="shared" si="2"/>
        <v>0</v>
      </c>
      <c r="S126" s="147">
        <v>0.181</v>
      </c>
      <c r="T126" s="148">
        <f t="shared" si="3"/>
        <v>241.273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9" t="s">
        <v>123</v>
      </c>
      <c r="AT126" s="149" t="s">
        <v>119</v>
      </c>
      <c r="AU126" s="149" t="s">
        <v>85</v>
      </c>
      <c r="AY126" s="14" t="s">
        <v>117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4" t="s">
        <v>83</v>
      </c>
      <c r="BK126" s="150">
        <f t="shared" si="9"/>
        <v>0</v>
      </c>
      <c r="BL126" s="14" t="s">
        <v>123</v>
      </c>
      <c r="BM126" s="149" t="s">
        <v>127</v>
      </c>
    </row>
    <row r="127" spans="1:65" s="2" customFormat="1" ht="16.5" customHeight="1">
      <c r="A127" s="29"/>
      <c r="B127" s="136"/>
      <c r="C127" s="137" t="s">
        <v>128</v>
      </c>
      <c r="D127" s="137" t="s">
        <v>119</v>
      </c>
      <c r="E127" s="138" t="s">
        <v>129</v>
      </c>
      <c r="F127" s="139" t="s">
        <v>130</v>
      </c>
      <c r="G127" s="140" t="s">
        <v>131</v>
      </c>
      <c r="H127" s="141">
        <v>20</v>
      </c>
      <c r="I127" s="142"/>
      <c r="J127" s="143">
        <f t="shared" si="0"/>
        <v>0</v>
      </c>
      <c r="K127" s="144"/>
      <c r="L127" s="30"/>
      <c r="M127" s="145" t="s">
        <v>1</v>
      </c>
      <c r="N127" s="146" t="s">
        <v>43</v>
      </c>
      <c r="O127" s="55"/>
      <c r="P127" s="147">
        <f t="shared" si="1"/>
        <v>0</v>
      </c>
      <c r="Q127" s="147">
        <v>0</v>
      </c>
      <c r="R127" s="147">
        <f t="shared" si="2"/>
        <v>0</v>
      </c>
      <c r="S127" s="147">
        <v>0.29</v>
      </c>
      <c r="T127" s="148">
        <f t="shared" si="3"/>
        <v>5.8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9" t="s">
        <v>123</v>
      </c>
      <c r="AT127" s="149" t="s">
        <v>119</v>
      </c>
      <c r="AU127" s="149" t="s">
        <v>85</v>
      </c>
      <c r="AY127" s="14" t="s">
        <v>117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4" t="s">
        <v>83</v>
      </c>
      <c r="BK127" s="150">
        <f t="shared" si="9"/>
        <v>0</v>
      </c>
      <c r="BL127" s="14" t="s">
        <v>123</v>
      </c>
      <c r="BM127" s="149" t="s">
        <v>132</v>
      </c>
    </row>
    <row r="128" spans="1:65" s="2" customFormat="1" ht="33" customHeight="1">
      <c r="A128" s="29"/>
      <c r="B128" s="136"/>
      <c r="C128" s="137" t="s">
        <v>123</v>
      </c>
      <c r="D128" s="137" t="s">
        <v>119</v>
      </c>
      <c r="E128" s="138" t="s">
        <v>133</v>
      </c>
      <c r="F128" s="139" t="s">
        <v>134</v>
      </c>
      <c r="G128" s="140" t="s">
        <v>135</v>
      </c>
      <c r="H128" s="141">
        <v>40</v>
      </c>
      <c r="I128" s="142"/>
      <c r="J128" s="143">
        <f t="shared" si="0"/>
        <v>0</v>
      </c>
      <c r="K128" s="144"/>
      <c r="L128" s="30"/>
      <c r="M128" s="145" t="s">
        <v>1</v>
      </c>
      <c r="N128" s="146" t="s">
        <v>43</v>
      </c>
      <c r="O128" s="55"/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9" t="s">
        <v>123</v>
      </c>
      <c r="AT128" s="149" t="s">
        <v>119</v>
      </c>
      <c r="AU128" s="149" t="s">
        <v>85</v>
      </c>
      <c r="AY128" s="14" t="s">
        <v>117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4" t="s">
        <v>83</v>
      </c>
      <c r="BK128" s="150">
        <f t="shared" si="9"/>
        <v>0</v>
      </c>
      <c r="BL128" s="14" t="s">
        <v>123</v>
      </c>
      <c r="BM128" s="149" t="s">
        <v>136</v>
      </c>
    </row>
    <row r="129" spans="1:65" s="2" customFormat="1" ht="24.2" customHeight="1">
      <c r="A129" s="29"/>
      <c r="B129" s="136"/>
      <c r="C129" s="137" t="s">
        <v>137</v>
      </c>
      <c r="D129" s="137" t="s">
        <v>119</v>
      </c>
      <c r="E129" s="138" t="s">
        <v>138</v>
      </c>
      <c r="F129" s="139" t="s">
        <v>139</v>
      </c>
      <c r="G129" s="140" t="s">
        <v>140</v>
      </c>
      <c r="H129" s="141">
        <v>5</v>
      </c>
      <c r="I129" s="142"/>
      <c r="J129" s="143">
        <f t="shared" si="0"/>
        <v>0</v>
      </c>
      <c r="K129" s="144"/>
      <c r="L129" s="30"/>
      <c r="M129" s="145" t="s">
        <v>1</v>
      </c>
      <c r="N129" s="146" t="s">
        <v>43</v>
      </c>
      <c r="O129" s="55"/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9" t="s">
        <v>123</v>
      </c>
      <c r="AT129" s="149" t="s">
        <v>119</v>
      </c>
      <c r="AU129" s="149" t="s">
        <v>85</v>
      </c>
      <c r="AY129" s="14" t="s">
        <v>117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4" t="s">
        <v>83</v>
      </c>
      <c r="BK129" s="150">
        <f t="shared" si="9"/>
        <v>0</v>
      </c>
      <c r="BL129" s="14" t="s">
        <v>123</v>
      </c>
      <c r="BM129" s="149" t="s">
        <v>141</v>
      </c>
    </row>
    <row r="130" spans="1:65" s="2" customFormat="1" ht="24.2" customHeight="1">
      <c r="A130" s="29"/>
      <c r="B130" s="136"/>
      <c r="C130" s="137" t="s">
        <v>142</v>
      </c>
      <c r="D130" s="137" t="s">
        <v>119</v>
      </c>
      <c r="E130" s="138" t="s">
        <v>143</v>
      </c>
      <c r="F130" s="139" t="s">
        <v>144</v>
      </c>
      <c r="G130" s="140" t="s">
        <v>131</v>
      </c>
      <c r="H130" s="141">
        <v>542</v>
      </c>
      <c r="I130" s="142"/>
      <c r="J130" s="143">
        <f t="shared" si="0"/>
        <v>0</v>
      </c>
      <c r="K130" s="144"/>
      <c r="L130" s="30"/>
      <c r="M130" s="145" t="s">
        <v>1</v>
      </c>
      <c r="N130" s="146" t="s">
        <v>43</v>
      </c>
      <c r="O130" s="55"/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9" t="s">
        <v>123</v>
      </c>
      <c r="AT130" s="149" t="s">
        <v>119</v>
      </c>
      <c r="AU130" s="149" t="s">
        <v>85</v>
      </c>
      <c r="AY130" s="14" t="s">
        <v>117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4" t="s">
        <v>83</v>
      </c>
      <c r="BK130" s="150">
        <f t="shared" si="9"/>
        <v>0</v>
      </c>
      <c r="BL130" s="14" t="s">
        <v>123</v>
      </c>
      <c r="BM130" s="149" t="s">
        <v>145</v>
      </c>
    </row>
    <row r="131" spans="1:65" s="2" customFormat="1" ht="24.2" customHeight="1">
      <c r="A131" s="29"/>
      <c r="B131" s="136"/>
      <c r="C131" s="137" t="s">
        <v>146</v>
      </c>
      <c r="D131" s="137" t="s">
        <v>119</v>
      </c>
      <c r="E131" s="138" t="s">
        <v>147</v>
      </c>
      <c r="F131" s="139" t="s">
        <v>148</v>
      </c>
      <c r="G131" s="140" t="s">
        <v>131</v>
      </c>
      <c r="H131" s="141">
        <v>542</v>
      </c>
      <c r="I131" s="142"/>
      <c r="J131" s="143">
        <f t="shared" si="0"/>
        <v>0</v>
      </c>
      <c r="K131" s="144"/>
      <c r="L131" s="30"/>
      <c r="M131" s="145" t="s">
        <v>1</v>
      </c>
      <c r="N131" s="146" t="s">
        <v>43</v>
      </c>
      <c r="O131" s="55"/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9" t="s">
        <v>123</v>
      </c>
      <c r="AT131" s="149" t="s">
        <v>119</v>
      </c>
      <c r="AU131" s="149" t="s">
        <v>85</v>
      </c>
      <c r="AY131" s="14" t="s">
        <v>117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4" t="s">
        <v>83</v>
      </c>
      <c r="BK131" s="150">
        <f t="shared" si="9"/>
        <v>0</v>
      </c>
      <c r="BL131" s="14" t="s">
        <v>123</v>
      </c>
      <c r="BM131" s="149" t="s">
        <v>149</v>
      </c>
    </row>
    <row r="132" spans="1:65" s="2" customFormat="1" ht="24.2" customHeight="1">
      <c r="A132" s="29"/>
      <c r="B132" s="136"/>
      <c r="C132" s="137" t="s">
        <v>150</v>
      </c>
      <c r="D132" s="137" t="s">
        <v>119</v>
      </c>
      <c r="E132" s="138" t="s">
        <v>151</v>
      </c>
      <c r="F132" s="139" t="s">
        <v>152</v>
      </c>
      <c r="G132" s="140" t="s">
        <v>153</v>
      </c>
      <c r="H132" s="141">
        <v>800</v>
      </c>
      <c r="I132" s="142"/>
      <c r="J132" s="143">
        <f t="shared" si="0"/>
        <v>0</v>
      </c>
      <c r="K132" s="144"/>
      <c r="L132" s="30"/>
      <c r="M132" s="145" t="s">
        <v>1</v>
      </c>
      <c r="N132" s="146" t="s">
        <v>43</v>
      </c>
      <c r="O132" s="55"/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9" t="s">
        <v>123</v>
      </c>
      <c r="AT132" s="149" t="s">
        <v>119</v>
      </c>
      <c r="AU132" s="149" t="s">
        <v>85</v>
      </c>
      <c r="AY132" s="14" t="s">
        <v>117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4" t="s">
        <v>83</v>
      </c>
      <c r="BK132" s="150">
        <f t="shared" si="9"/>
        <v>0</v>
      </c>
      <c r="BL132" s="14" t="s">
        <v>123</v>
      </c>
      <c r="BM132" s="149" t="s">
        <v>154</v>
      </c>
    </row>
    <row r="133" spans="1:65" s="2" customFormat="1" ht="33" customHeight="1">
      <c r="A133" s="29"/>
      <c r="B133" s="136"/>
      <c r="C133" s="137" t="s">
        <v>155</v>
      </c>
      <c r="D133" s="137" t="s">
        <v>119</v>
      </c>
      <c r="E133" s="138" t="s">
        <v>156</v>
      </c>
      <c r="F133" s="139" t="s">
        <v>157</v>
      </c>
      <c r="G133" s="140" t="s">
        <v>153</v>
      </c>
      <c r="H133" s="141">
        <v>766</v>
      </c>
      <c r="I133" s="142"/>
      <c r="J133" s="143">
        <f t="shared" si="0"/>
        <v>0</v>
      </c>
      <c r="K133" s="144"/>
      <c r="L133" s="30"/>
      <c r="M133" s="145" t="s">
        <v>1</v>
      </c>
      <c r="N133" s="146" t="s">
        <v>43</v>
      </c>
      <c r="O133" s="55"/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9" t="s">
        <v>123</v>
      </c>
      <c r="AT133" s="149" t="s">
        <v>119</v>
      </c>
      <c r="AU133" s="149" t="s">
        <v>85</v>
      </c>
      <c r="AY133" s="14" t="s">
        <v>117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4" t="s">
        <v>83</v>
      </c>
      <c r="BK133" s="150">
        <f t="shared" si="9"/>
        <v>0</v>
      </c>
      <c r="BL133" s="14" t="s">
        <v>123</v>
      </c>
      <c r="BM133" s="149" t="s">
        <v>158</v>
      </c>
    </row>
    <row r="134" spans="1:65" s="2" customFormat="1" ht="24.2" customHeight="1">
      <c r="A134" s="29"/>
      <c r="B134" s="136"/>
      <c r="C134" s="137" t="s">
        <v>159</v>
      </c>
      <c r="D134" s="137" t="s">
        <v>119</v>
      </c>
      <c r="E134" s="138" t="s">
        <v>160</v>
      </c>
      <c r="F134" s="139" t="s">
        <v>161</v>
      </c>
      <c r="G134" s="140" t="s">
        <v>153</v>
      </c>
      <c r="H134" s="141">
        <v>383</v>
      </c>
      <c r="I134" s="142"/>
      <c r="J134" s="143">
        <f t="shared" si="0"/>
        <v>0</v>
      </c>
      <c r="K134" s="144"/>
      <c r="L134" s="30"/>
      <c r="M134" s="145" t="s">
        <v>1</v>
      </c>
      <c r="N134" s="146" t="s">
        <v>43</v>
      </c>
      <c r="O134" s="55"/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9" t="s">
        <v>123</v>
      </c>
      <c r="AT134" s="149" t="s">
        <v>119</v>
      </c>
      <c r="AU134" s="149" t="s">
        <v>85</v>
      </c>
      <c r="AY134" s="14" t="s">
        <v>117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4" t="s">
        <v>83</v>
      </c>
      <c r="BK134" s="150">
        <f t="shared" si="9"/>
        <v>0</v>
      </c>
      <c r="BL134" s="14" t="s">
        <v>123</v>
      </c>
      <c r="BM134" s="149" t="s">
        <v>162</v>
      </c>
    </row>
    <row r="135" spans="1:65" s="2" customFormat="1" ht="33" customHeight="1">
      <c r="A135" s="29"/>
      <c r="B135" s="136"/>
      <c r="C135" s="137" t="s">
        <v>163</v>
      </c>
      <c r="D135" s="137" t="s">
        <v>119</v>
      </c>
      <c r="E135" s="138" t="s">
        <v>164</v>
      </c>
      <c r="F135" s="139" t="s">
        <v>165</v>
      </c>
      <c r="G135" s="140" t="s">
        <v>153</v>
      </c>
      <c r="H135" s="141">
        <v>766</v>
      </c>
      <c r="I135" s="142"/>
      <c r="J135" s="143">
        <f t="shared" si="0"/>
        <v>0</v>
      </c>
      <c r="K135" s="144"/>
      <c r="L135" s="30"/>
      <c r="M135" s="145" t="s">
        <v>1</v>
      </c>
      <c r="N135" s="146" t="s">
        <v>43</v>
      </c>
      <c r="O135" s="55"/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9" t="s">
        <v>123</v>
      </c>
      <c r="AT135" s="149" t="s">
        <v>119</v>
      </c>
      <c r="AU135" s="149" t="s">
        <v>85</v>
      </c>
      <c r="AY135" s="14" t="s">
        <v>117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4" t="s">
        <v>83</v>
      </c>
      <c r="BK135" s="150">
        <f t="shared" si="9"/>
        <v>0</v>
      </c>
      <c r="BL135" s="14" t="s">
        <v>123</v>
      </c>
      <c r="BM135" s="149" t="s">
        <v>166</v>
      </c>
    </row>
    <row r="136" spans="1:65" s="2" customFormat="1" ht="24.2" customHeight="1">
      <c r="A136" s="29"/>
      <c r="B136" s="136"/>
      <c r="C136" s="137" t="s">
        <v>167</v>
      </c>
      <c r="D136" s="137" t="s">
        <v>119</v>
      </c>
      <c r="E136" s="138" t="s">
        <v>168</v>
      </c>
      <c r="F136" s="139" t="s">
        <v>169</v>
      </c>
      <c r="G136" s="140" t="s">
        <v>153</v>
      </c>
      <c r="H136" s="141">
        <v>383</v>
      </c>
      <c r="I136" s="142"/>
      <c r="J136" s="143">
        <f t="shared" si="0"/>
        <v>0</v>
      </c>
      <c r="K136" s="144"/>
      <c r="L136" s="30"/>
      <c r="M136" s="145" t="s">
        <v>1</v>
      </c>
      <c r="N136" s="146" t="s">
        <v>43</v>
      </c>
      <c r="O136" s="55"/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9" t="s">
        <v>123</v>
      </c>
      <c r="AT136" s="149" t="s">
        <v>119</v>
      </c>
      <c r="AU136" s="149" t="s">
        <v>85</v>
      </c>
      <c r="AY136" s="14" t="s">
        <v>117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4" t="s">
        <v>83</v>
      </c>
      <c r="BK136" s="150">
        <f t="shared" si="9"/>
        <v>0</v>
      </c>
      <c r="BL136" s="14" t="s">
        <v>123</v>
      </c>
      <c r="BM136" s="149" t="s">
        <v>170</v>
      </c>
    </row>
    <row r="137" spans="1:65" s="2" customFormat="1" ht="21.75" customHeight="1">
      <c r="A137" s="29"/>
      <c r="B137" s="136"/>
      <c r="C137" s="137" t="s">
        <v>171</v>
      </c>
      <c r="D137" s="137" t="s">
        <v>119</v>
      </c>
      <c r="E137" s="138" t="s">
        <v>172</v>
      </c>
      <c r="F137" s="139" t="s">
        <v>173</v>
      </c>
      <c r="G137" s="140" t="s">
        <v>122</v>
      </c>
      <c r="H137" s="141">
        <v>612</v>
      </c>
      <c r="I137" s="142"/>
      <c r="J137" s="143">
        <f t="shared" si="0"/>
        <v>0</v>
      </c>
      <c r="K137" s="144"/>
      <c r="L137" s="30"/>
      <c r="M137" s="145" t="s">
        <v>1</v>
      </c>
      <c r="N137" s="146" t="s">
        <v>43</v>
      </c>
      <c r="O137" s="55"/>
      <c r="P137" s="147">
        <f t="shared" si="1"/>
        <v>0</v>
      </c>
      <c r="Q137" s="147">
        <v>0.00085</v>
      </c>
      <c r="R137" s="147">
        <f t="shared" si="2"/>
        <v>0.5202</v>
      </c>
      <c r="S137" s="147">
        <v>0</v>
      </c>
      <c r="T137" s="14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9" t="s">
        <v>123</v>
      </c>
      <c r="AT137" s="149" t="s">
        <v>119</v>
      </c>
      <c r="AU137" s="149" t="s">
        <v>85</v>
      </c>
      <c r="AY137" s="14" t="s">
        <v>117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4" t="s">
        <v>83</v>
      </c>
      <c r="BK137" s="150">
        <f t="shared" si="9"/>
        <v>0</v>
      </c>
      <c r="BL137" s="14" t="s">
        <v>123</v>
      </c>
      <c r="BM137" s="149" t="s">
        <v>174</v>
      </c>
    </row>
    <row r="138" spans="1:65" s="2" customFormat="1" ht="24.2" customHeight="1">
      <c r="A138" s="29"/>
      <c r="B138" s="136"/>
      <c r="C138" s="137" t="s">
        <v>175</v>
      </c>
      <c r="D138" s="137" t="s">
        <v>119</v>
      </c>
      <c r="E138" s="138" t="s">
        <v>176</v>
      </c>
      <c r="F138" s="139" t="s">
        <v>177</v>
      </c>
      <c r="G138" s="140" t="s">
        <v>122</v>
      </c>
      <c r="H138" s="141">
        <v>612</v>
      </c>
      <c r="I138" s="142"/>
      <c r="J138" s="143">
        <f t="shared" si="0"/>
        <v>0</v>
      </c>
      <c r="K138" s="144"/>
      <c r="L138" s="30"/>
      <c r="M138" s="145" t="s">
        <v>1</v>
      </c>
      <c r="N138" s="146" t="s">
        <v>43</v>
      </c>
      <c r="O138" s="55"/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9" t="s">
        <v>123</v>
      </c>
      <c r="AT138" s="149" t="s">
        <v>119</v>
      </c>
      <c r="AU138" s="149" t="s">
        <v>85</v>
      </c>
      <c r="AY138" s="14" t="s">
        <v>117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4" t="s">
        <v>83</v>
      </c>
      <c r="BK138" s="150">
        <f t="shared" si="9"/>
        <v>0</v>
      </c>
      <c r="BL138" s="14" t="s">
        <v>123</v>
      </c>
      <c r="BM138" s="149" t="s">
        <v>178</v>
      </c>
    </row>
    <row r="139" spans="1:65" s="2" customFormat="1" ht="24.2" customHeight="1">
      <c r="A139" s="29"/>
      <c r="B139" s="136"/>
      <c r="C139" s="137" t="s">
        <v>8</v>
      </c>
      <c r="D139" s="137" t="s">
        <v>119</v>
      </c>
      <c r="E139" s="138" t="s">
        <v>179</v>
      </c>
      <c r="F139" s="139" t="s">
        <v>180</v>
      </c>
      <c r="G139" s="140" t="s">
        <v>153</v>
      </c>
      <c r="H139" s="141">
        <v>1533</v>
      </c>
      <c r="I139" s="142"/>
      <c r="J139" s="143">
        <f t="shared" si="0"/>
        <v>0</v>
      </c>
      <c r="K139" s="144"/>
      <c r="L139" s="30"/>
      <c r="M139" s="145" t="s">
        <v>1</v>
      </c>
      <c r="N139" s="146" t="s">
        <v>43</v>
      </c>
      <c r="O139" s="55"/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9" t="s">
        <v>123</v>
      </c>
      <c r="AT139" s="149" t="s">
        <v>119</v>
      </c>
      <c r="AU139" s="149" t="s">
        <v>85</v>
      </c>
      <c r="AY139" s="14" t="s">
        <v>117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4" t="s">
        <v>83</v>
      </c>
      <c r="BK139" s="150">
        <f t="shared" si="9"/>
        <v>0</v>
      </c>
      <c r="BL139" s="14" t="s">
        <v>123</v>
      </c>
      <c r="BM139" s="149" t="s">
        <v>181</v>
      </c>
    </row>
    <row r="140" spans="1:65" s="2" customFormat="1" ht="24.2" customHeight="1">
      <c r="A140" s="29"/>
      <c r="B140" s="136"/>
      <c r="C140" s="137" t="s">
        <v>182</v>
      </c>
      <c r="D140" s="137" t="s">
        <v>119</v>
      </c>
      <c r="E140" s="138" t="s">
        <v>183</v>
      </c>
      <c r="F140" s="139" t="s">
        <v>184</v>
      </c>
      <c r="G140" s="140" t="s">
        <v>153</v>
      </c>
      <c r="H140" s="141">
        <v>635</v>
      </c>
      <c r="I140" s="142"/>
      <c r="J140" s="143">
        <f t="shared" si="0"/>
        <v>0</v>
      </c>
      <c r="K140" s="144"/>
      <c r="L140" s="30"/>
      <c r="M140" s="145" t="s">
        <v>1</v>
      </c>
      <c r="N140" s="146" t="s">
        <v>43</v>
      </c>
      <c r="O140" s="55"/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9" t="s">
        <v>123</v>
      </c>
      <c r="AT140" s="149" t="s">
        <v>119</v>
      </c>
      <c r="AU140" s="149" t="s">
        <v>85</v>
      </c>
      <c r="AY140" s="14" t="s">
        <v>117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4" t="s">
        <v>83</v>
      </c>
      <c r="BK140" s="150">
        <f t="shared" si="9"/>
        <v>0</v>
      </c>
      <c r="BL140" s="14" t="s">
        <v>123</v>
      </c>
      <c r="BM140" s="149" t="s">
        <v>185</v>
      </c>
    </row>
    <row r="141" spans="1:65" s="2" customFormat="1" ht="16.5" customHeight="1">
      <c r="A141" s="29"/>
      <c r="B141" s="136"/>
      <c r="C141" s="137" t="s">
        <v>186</v>
      </c>
      <c r="D141" s="137" t="s">
        <v>119</v>
      </c>
      <c r="E141" s="138" t="s">
        <v>187</v>
      </c>
      <c r="F141" s="139" t="s">
        <v>188</v>
      </c>
      <c r="G141" s="140" t="s">
        <v>153</v>
      </c>
      <c r="H141" s="141">
        <v>635</v>
      </c>
      <c r="I141" s="142"/>
      <c r="J141" s="143">
        <f t="shared" si="0"/>
        <v>0</v>
      </c>
      <c r="K141" s="144"/>
      <c r="L141" s="30"/>
      <c r="M141" s="145" t="s">
        <v>1</v>
      </c>
      <c r="N141" s="146" t="s">
        <v>43</v>
      </c>
      <c r="O141" s="55"/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9" t="s">
        <v>123</v>
      </c>
      <c r="AT141" s="149" t="s">
        <v>119</v>
      </c>
      <c r="AU141" s="149" t="s">
        <v>85</v>
      </c>
      <c r="AY141" s="14" t="s">
        <v>117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4" t="s">
        <v>83</v>
      </c>
      <c r="BK141" s="150">
        <f t="shared" si="9"/>
        <v>0</v>
      </c>
      <c r="BL141" s="14" t="s">
        <v>123</v>
      </c>
      <c r="BM141" s="149" t="s">
        <v>189</v>
      </c>
    </row>
    <row r="142" spans="1:65" s="2" customFormat="1" ht="24.2" customHeight="1">
      <c r="A142" s="29"/>
      <c r="B142" s="136"/>
      <c r="C142" s="137" t="s">
        <v>190</v>
      </c>
      <c r="D142" s="137" t="s">
        <v>119</v>
      </c>
      <c r="E142" s="138" t="s">
        <v>191</v>
      </c>
      <c r="F142" s="139" t="s">
        <v>192</v>
      </c>
      <c r="G142" s="140" t="s">
        <v>193</v>
      </c>
      <c r="H142" s="141">
        <v>952</v>
      </c>
      <c r="I142" s="142"/>
      <c r="J142" s="143">
        <f t="shared" si="0"/>
        <v>0</v>
      </c>
      <c r="K142" s="144"/>
      <c r="L142" s="30"/>
      <c r="M142" s="145" t="s">
        <v>1</v>
      </c>
      <c r="N142" s="146" t="s">
        <v>43</v>
      </c>
      <c r="O142" s="55"/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9" t="s">
        <v>123</v>
      </c>
      <c r="AT142" s="149" t="s">
        <v>119</v>
      </c>
      <c r="AU142" s="149" t="s">
        <v>85</v>
      </c>
      <c r="AY142" s="14" t="s">
        <v>117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4" t="s">
        <v>83</v>
      </c>
      <c r="BK142" s="150">
        <f t="shared" si="9"/>
        <v>0</v>
      </c>
      <c r="BL142" s="14" t="s">
        <v>123</v>
      </c>
      <c r="BM142" s="149" t="s">
        <v>194</v>
      </c>
    </row>
    <row r="143" spans="1:65" s="2" customFormat="1" ht="24.2" customHeight="1">
      <c r="A143" s="29"/>
      <c r="B143" s="136"/>
      <c r="C143" s="137" t="s">
        <v>195</v>
      </c>
      <c r="D143" s="137" t="s">
        <v>119</v>
      </c>
      <c r="E143" s="138" t="s">
        <v>196</v>
      </c>
      <c r="F143" s="139" t="s">
        <v>197</v>
      </c>
      <c r="G143" s="140" t="s">
        <v>153</v>
      </c>
      <c r="H143" s="141">
        <v>898</v>
      </c>
      <c r="I143" s="142"/>
      <c r="J143" s="143">
        <f t="shared" si="0"/>
        <v>0</v>
      </c>
      <c r="K143" s="144"/>
      <c r="L143" s="30"/>
      <c r="M143" s="145" t="s">
        <v>1</v>
      </c>
      <c r="N143" s="146" t="s">
        <v>43</v>
      </c>
      <c r="O143" s="55"/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9" t="s">
        <v>123</v>
      </c>
      <c r="AT143" s="149" t="s">
        <v>119</v>
      </c>
      <c r="AU143" s="149" t="s">
        <v>85</v>
      </c>
      <c r="AY143" s="14" t="s">
        <v>117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4" t="s">
        <v>83</v>
      </c>
      <c r="BK143" s="150">
        <f t="shared" si="9"/>
        <v>0</v>
      </c>
      <c r="BL143" s="14" t="s">
        <v>123</v>
      </c>
      <c r="BM143" s="149" t="s">
        <v>198</v>
      </c>
    </row>
    <row r="144" spans="1:65" s="2" customFormat="1" ht="24.2" customHeight="1">
      <c r="A144" s="29"/>
      <c r="B144" s="136"/>
      <c r="C144" s="137" t="s">
        <v>199</v>
      </c>
      <c r="D144" s="137" t="s">
        <v>119</v>
      </c>
      <c r="E144" s="138" t="s">
        <v>200</v>
      </c>
      <c r="F144" s="139" t="s">
        <v>201</v>
      </c>
      <c r="G144" s="140" t="s">
        <v>153</v>
      </c>
      <c r="H144" s="141">
        <v>267</v>
      </c>
      <c r="I144" s="142"/>
      <c r="J144" s="143">
        <f t="shared" si="0"/>
        <v>0</v>
      </c>
      <c r="K144" s="144"/>
      <c r="L144" s="30"/>
      <c r="M144" s="145" t="s">
        <v>1</v>
      </c>
      <c r="N144" s="146" t="s">
        <v>43</v>
      </c>
      <c r="O144" s="55"/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9" t="s">
        <v>123</v>
      </c>
      <c r="AT144" s="149" t="s">
        <v>119</v>
      </c>
      <c r="AU144" s="149" t="s">
        <v>85</v>
      </c>
      <c r="AY144" s="14" t="s">
        <v>117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4" t="s">
        <v>83</v>
      </c>
      <c r="BK144" s="150">
        <f t="shared" si="9"/>
        <v>0</v>
      </c>
      <c r="BL144" s="14" t="s">
        <v>123</v>
      </c>
      <c r="BM144" s="149" t="s">
        <v>202</v>
      </c>
    </row>
    <row r="145" spans="1:65" s="2" customFormat="1" ht="16.5" customHeight="1">
      <c r="A145" s="29"/>
      <c r="B145" s="136"/>
      <c r="C145" s="151" t="s">
        <v>7</v>
      </c>
      <c r="D145" s="151" t="s">
        <v>203</v>
      </c>
      <c r="E145" s="152" t="s">
        <v>204</v>
      </c>
      <c r="F145" s="153" t="s">
        <v>205</v>
      </c>
      <c r="G145" s="154" t="s">
        <v>193</v>
      </c>
      <c r="H145" s="155">
        <v>267</v>
      </c>
      <c r="I145" s="156"/>
      <c r="J145" s="157">
        <f t="shared" si="0"/>
        <v>0</v>
      </c>
      <c r="K145" s="158"/>
      <c r="L145" s="159"/>
      <c r="M145" s="160" t="s">
        <v>1</v>
      </c>
      <c r="N145" s="161" t="s">
        <v>43</v>
      </c>
      <c r="O145" s="55"/>
      <c r="P145" s="147">
        <f t="shared" si="1"/>
        <v>0</v>
      </c>
      <c r="Q145" s="147">
        <v>1</v>
      </c>
      <c r="R145" s="147">
        <f t="shared" si="2"/>
        <v>267</v>
      </c>
      <c r="S145" s="147">
        <v>0</v>
      </c>
      <c r="T145" s="148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9" t="s">
        <v>159</v>
      </c>
      <c r="AT145" s="149" t="s">
        <v>203</v>
      </c>
      <c r="AU145" s="149" t="s">
        <v>85</v>
      </c>
      <c r="AY145" s="14" t="s">
        <v>117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4" t="s">
        <v>83</v>
      </c>
      <c r="BK145" s="150">
        <f t="shared" si="9"/>
        <v>0</v>
      </c>
      <c r="BL145" s="14" t="s">
        <v>123</v>
      </c>
      <c r="BM145" s="149" t="s">
        <v>206</v>
      </c>
    </row>
    <row r="146" spans="2:63" s="12" customFormat="1" ht="22.9" customHeight="1">
      <c r="B146" s="123"/>
      <c r="D146" s="124" t="s">
        <v>77</v>
      </c>
      <c r="E146" s="134" t="s">
        <v>123</v>
      </c>
      <c r="F146" s="134" t="s">
        <v>207</v>
      </c>
      <c r="I146" s="126"/>
      <c r="J146" s="135">
        <f>BK146</f>
        <v>0</v>
      </c>
      <c r="L146" s="123"/>
      <c r="M146" s="128"/>
      <c r="N146" s="129"/>
      <c r="O146" s="129"/>
      <c r="P146" s="130">
        <f>SUM(P147:P150)</f>
        <v>0</v>
      </c>
      <c r="Q146" s="129"/>
      <c r="R146" s="130">
        <f>SUM(R147:R150)</f>
        <v>223.1278</v>
      </c>
      <c r="S146" s="129"/>
      <c r="T146" s="131">
        <f>SUM(T147:T150)</f>
        <v>0</v>
      </c>
      <c r="AR146" s="124" t="s">
        <v>83</v>
      </c>
      <c r="AT146" s="132" t="s">
        <v>77</v>
      </c>
      <c r="AU146" s="132" t="s">
        <v>83</v>
      </c>
      <c r="AY146" s="124" t="s">
        <v>117</v>
      </c>
      <c r="BK146" s="133">
        <f>SUM(BK147:BK150)</f>
        <v>0</v>
      </c>
    </row>
    <row r="147" spans="1:65" s="2" customFormat="1" ht="16.5" customHeight="1">
      <c r="A147" s="29"/>
      <c r="B147" s="136"/>
      <c r="C147" s="137" t="s">
        <v>208</v>
      </c>
      <c r="D147" s="137" t="s">
        <v>119</v>
      </c>
      <c r="E147" s="138" t="s">
        <v>209</v>
      </c>
      <c r="F147" s="139" t="s">
        <v>210</v>
      </c>
      <c r="G147" s="140" t="s">
        <v>153</v>
      </c>
      <c r="H147" s="141">
        <v>67</v>
      </c>
      <c r="I147" s="142"/>
      <c r="J147" s="143">
        <f>ROUND(I147*H147,2)</f>
        <v>0</v>
      </c>
      <c r="K147" s="144"/>
      <c r="L147" s="30"/>
      <c r="M147" s="145" t="s">
        <v>1</v>
      </c>
      <c r="N147" s="146" t="s">
        <v>43</v>
      </c>
      <c r="O147" s="55"/>
      <c r="P147" s="147">
        <f>O147*H147</f>
        <v>0</v>
      </c>
      <c r="Q147" s="147">
        <v>1.7034</v>
      </c>
      <c r="R147" s="147">
        <f>Q147*H147</f>
        <v>114.12780000000001</v>
      </c>
      <c r="S147" s="147">
        <v>0</v>
      </c>
      <c r="T147" s="148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9" t="s">
        <v>123</v>
      </c>
      <c r="AT147" s="149" t="s">
        <v>119</v>
      </c>
      <c r="AU147" s="149" t="s">
        <v>85</v>
      </c>
      <c r="AY147" s="14" t="s">
        <v>117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4" t="s">
        <v>83</v>
      </c>
      <c r="BK147" s="150">
        <f>ROUND(I147*H147,2)</f>
        <v>0</v>
      </c>
      <c r="BL147" s="14" t="s">
        <v>123</v>
      </c>
      <c r="BM147" s="149" t="s">
        <v>211</v>
      </c>
    </row>
    <row r="148" spans="1:65" s="2" customFormat="1" ht="16.5" customHeight="1">
      <c r="A148" s="29"/>
      <c r="B148" s="136"/>
      <c r="C148" s="151" t="s">
        <v>212</v>
      </c>
      <c r="D148" s="151" t="s">
        <v>203</v>
      </c>
      <c r="E148" s="152" t="s">
        <v>204</v>
      </c>
      <c r="F148" s="153" t="s">
        <v>205</v>
      </c>
      <c r="G148" s="154" t="s">
        <v>193</v>
      </c>
      <c r="H148" s="155">
        <v>109</v>
      </c>
      <c r="I148" s="156"/>
      <c r="J148" s="157">
        <f>ROUND(I148*H148,2)</f>
        <v>0</v>
      </c>
      <c r="K148" s="158"/>
      <c r="L148" s="159"/>
      <c r="M148" s="160" t="s">
        <v>1</v>
      </c>
      <c r="N148" s="161" t="s">
        <v>43</v>
      </c>
      <c r="O148" s="55"/>
      <c r="P148" s="147">
        <f>O148*H148</f>
        <v>0</v>
      </c>
      <c r="Q148" s="147">
        <v>1</v>
      </c>
      <c r="R148" s="147">
        <f>Q148*H148</f>
        <v>109</v>
      </c>
      <c r="S148" s="147">
        <v>0</v>
      </c>
      <c r="T148" s="148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9" t="s">
        <v>159</v>
      </c>
      <c r="AT148" s="149" t="s">
        <v>203</v>
      </c>
      <c r="AU148" s="149" t="s">
        <v>85</v>
      </c>
      <c r="AY148" s="14" t="s">
        <v>117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4" t="s">
        <v>83</v>
      </c>
      <c r="BK148" s="150">
        <f>ROUND(I148*H148,2)</f>
        <v>0</v>
      </c>
      <c r="BL148" s="14" t="s">
        <v>123</v>
      </c>
      <c r="BM148" s="149" t="s">
        <v>213</v>
      </c>
    </row>
    <row r="149" spans="1:65" s="2" customFormat="1" ht="24.2" customHeight="1">
      <c r="A149" s="29"/>
      <c r="B149" s="136"/>
      <c r="C149" s="137" t="s">
        <v>214</v>
      </c>
      <c r="D149" s="137" t="s">
        <v>119</v>
      </c>
      <c r="E149" s="138" t="s">
        <v>215</v>
      </c>
      <c r="F149" s="139" t="s">
        <v>216</v>
      </c>
      <c r="G149" s="140" t="s">
        <v>153</v>
      </c>
      <c r="H149" s="141">
        <v>267</v>
      </c>
      <c r="I149" s="142"/>
      <c r="J149" s="143">
        <f>ROUND(I149*H149,2)</f>
        <v>0</v>
      </c>
      <c r="K149" s="144"/>
      <c r="L149" s="30"/>
      <c r="M149" s="145" t="s">
        <v>1</v>
      </c>
      <c r="N149" s="146" t="s">
        <v>43</v>
      </c>
      <c r="O149" s="55"/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9" t="s">
        <v>123</v>
      </c>
      <c r="AT149" s="149" t="s">
        <v>119</v>
      </c>
      <c r="AU149" s="149" t="s">
        <v>85</v>
      </c>
      <c r="AY149" s="14" t="s">
        <v>117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4" t="s">
        <v>83</v>
      </c>
      <c r="BK149" s="150">
        <f>ROUND(I149*H149,2)</f>
        <v>0</v>
      </c>
      <c r="BL149" s="14" t="s">
        <v>123</v>
      </c>
      <c r="BM149" s="149" t="s">
        <v>217</v>
      </c>
    </row>
    <row r="150" spans="1:65" s="2" customFormat="1" ht="16.5" customHeight="1">
      <c r="A150" s="29"/>
      <c r="B150" s="136"/>
      <c r="C150" s="137" t="s">
        <v>218</v>
      </c>
      <c r="D150" s="137" t="s">
        <v>119</v>
      </c>
      <c r="E150" s="138" t="s">
        <v>219</v>
      </c>
      <c r="F150" s="139" t="s">
        <v>220</v>
      </c>
      <c r="G150" s="140" t="s">
        <v>153</v>
      </c>
      <c r="H150" s="141">
        <v>267</v>
      </c>
      <c r="I150" s="142"/>
      <c r="J150" s="143">
        <f>ROUND(I150*H150,2)</f>
        <v>0</v>
      </c>
      <c r="K150" s="144"/>
      <c r="L150" s="30"/>
      <c r="M150" s="145" t="s">
        <v>1</v>
      </c>
      <c r="N150" s="146" t="s">
        <v>43</v>
      </c>
      <c r="O150" s="55"/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9" t="s">
        <v>123</v>
      </c>
      <c r="AT150" s="149" t="s">
        <v>119</v>
      </c>
      <c r="AU150" s="149" t="s">
        <v>85</v>
      </c>
      <c r="AY150" s="14" t="s">
        <v>117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4" t="s">
        <v>83</v>
      </c>
      <c r="BK150" s="150">
        <f>ROUND(I150*H150,2)</f>
        <v>0</v>
      </c>
      <c r="BL150" s="14" t="s">
        <v>123</v>
      </c>
      <c r="BM150" s="149" t="s">
        <v>221</v>
      </c>
    </row>
    <row r="151" spans="2:63" s="12" customFormat="1" ht="22.9" customHeight="1">
      <c r="B151" s="123"/>
      <c r="D151" s="124" t="s">
        <v>77</v>
      </c>
      <c r="E151" s="134" t="s">
        <v>137</v>
      </c>
      <c r="F151" s="134" t="s">
        <v>222</v>
      </c>
      <c r="I151" s="126"/>
      <c r="J151" s="135">
        <f>BK151</f>
        <v>0</v>
      </c>
      <c r="L151" s="123"/>
      <c r="M151" s="128"/>
      <c r="N151" s="129"/>
      <c r="O151" s="129"/>
      <c r="P151" s="130">
        <f>SUM(P152:P156)</f>
        <v>0</v>
      </c>
      <c r="Q151" s="129"/>
      <c r="R151" s="130">
        <f>SUM(R152:R156)</f>
        <v>2.7889999999999997</v>
      </c>
      <c r="S151" s="129"/>
      <c r="T151" s="131">
        <f>SUM(T152:T156)</f>
        <v>0</v>
      </c>
      <c r="AR151" s="124" t="s">
        <v>83</v>
      </c>
      <c r="AT151" s="132" t="s">
        <v>77</v>
      </c>
      <c r="AU151" s="132" t="s">
        <v>83</v>
      </c>
      <c r="AY151" s="124" t="s">
        <v>117</v>
      </c>
      <c r="BK151" s="133">
        <f>SUM(BK152:BK156)</f>
        <v>0</v>
      </c>
    </row>
    <row r="152" spans="1:65" s="2" customFormat="1" ht="16.5" customHeight="1">
      <c r="A152" s="29"/>
      <c r="B152" s="136"/>
      <c r="C152" s="137" t="s">
        <v>223</v>
      </c>
      <c r="D152" s="137" t="s">
        <v>119</v>
      </c>
      <c r="E152" s="138" t="s">
        <v>224</v>
      </c>
      <c r="F152" s="139" t="s">
        <v>225</v>
      </c>
      <c r="G152" s="140" t="s">
        <v>122</v>
      </c>
      <c r="H152" s="141">
        <v>666</v>
      </c>
      <c r="I152" s="142"/>
      <c r="J152" s="143">
        <f>ROUND(I152*H152,2)</f>
        <v>0</v>
      </c>
      <c r="K152" s="144"/>
      <c r="L152" s="30"/>
      <c r="M152" s="145" t="s">
        <v>1</v>
      </c>
      <c r="N152" s="146" t="s">
        <v>43</v>
      </c>
      <c r="O152" s="55"/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9" t="s">
        <v>123</v>
      </c>
      <c r="AT152" s="149" t="s">
        <v>119</v>
      </c>
      <c r="AU152" s="149" t="s">
        <v>85</v>
      </c>
      <c r="AY152" s="14" t="s">
        <v>117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4" t="s">
        <v>83</v>
      </c>
      <c r="BK152" s="150">
        <f>ROUND(I152*H152,2)</f>
        <v>0</v>
      </c>
      <c r="BL152" s="14" t="s">
        <v>123</v>
      </c>
      <c r="BM152" s="149" t="s">
        <v>226</v>
      </c>
    </row>
    <row r="153" spans="1:65" s="2" customFormat="1" ht="33" customHeight="1">
      <c r="A153" s="29"/>
      <c r="B153" s="136"/>
      <c r="C153" s="137" t="s">
        <v>227</v>
      </c>
      <c r="D153" s="137" t="s">
        <v>119</v>
      </c>
      <c r="E153" s="138" t="s">
        <v>228</v>
      </c>
      <c r="F153" s="139" t="s">
        <v>229</v>
      </c>
      <c r="G153" s="140" t="s">
        <v>122</v>
      </c>
      <c r="H153" s="141">
        <v>1333</v>
      </c>
      <c r="I153" s="142"/>
      <c r="J153" s="143">
        <f>ROUND(I153*H153,2)</f>
        <v>0</v>
      </c>
      <c r="K153" s="144"/>
      <c r="L153" s="30"/>
      <c r="M153" s="145" t="s">
        <v>1</v>
      </c>
      <c r="N153" s="146" t="s">
        <v>43</v>
      </c>
      <c r="O153" s="55"/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9" t="s">
        <v>123</v>
      </c>
      <c r="AT153" s="149" t="s">
        <v>119</v>
      </c>
      <c r="AU153" s="149" t="s">
        <v>85</v>
      </c>
      <c r="AY153" s="14" t="s">
        <v>117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4" t="s">
        <v>83</v>
      </c>
      <c r="BK153" s="150">
        <f>ROUND(I153*H153,2)</f>
        <v>0</v>
      </c>
      <c r="BL153" s="14" t="s">
        <v>123</v>
      </c>
      <c r="BM153" s="149" t="s">
        <v>230</v>
      </c>
    </row>
    <row r="154" spans="1:65" s="2" customFormat="1" ht="21.75" customHeight="1">
      <c r="A154" s="29"/>
      <c r="B154" s="136"/>
      <c r="C154" s="137" t="s">
        <v>231</v>
      </c>
      <c r="D154" s="137" t="s">
        <v>119</v>
      </c>
      <c r="E154" s="138" t="s">
        <v>232</v>
      </c>
      <c r="F154" s="139" t="s">
        <v>233</v>
      </c>
      <c r="G154" s="140" t="s">
        <v>122</v>
      </c>
      <c r="H154" s="141">
        <v>1333</v>
      </c>
      <c r="I154" s="142"/>
      <c r="J154" s="143">
        <f>ROUND(I154*H154,2)</f>
        <v>0</v>
      </c>
      <c r="K154" s="144"/>
      <c r="L154" s="30"/>
      <c r="M154" s="145" t="s">
        <v>1</v>
      </c>
      <c r="N154" s="146" t="s">
        <v>43</v>
      </c>
      <c r="O154" s="55"/>
      <c r="P154" s="147">
        <f>O154*H154</f>
        <v>0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9" t="s">
        <v>123</v>
      </c>
      <c r="AT154" s="149" t="s">
        <v>119</v>
      </c>
      <c r="AU154" s="149" t="s">
        <v>85</v>
      </c>
      <c r="AY154" s="14" t="s">
        <v>117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4" t="s">
        <v>83</v>
      </c>
      <c r="BK154" s="150">
        <f>ROUND(I154*H154,2)</f>
        <v>0</v>
      </c>
      <c r="BL154" s="14" t="s">
        <v>123</v>
      </c>
      <c r="BM154" s="149" t="s">
        <v>234</v>
      </c>
    </row>
    <row r="155" spans="1:65" s="2" customFormat="1" ht="33" customHeight="1">
      <c r="A155" s="29"/>
      <c r="B155" s="136"/>
      <c r="C155" s="137" t="s">
        <v>235</v>
      </c>
      <c r="D155" s="137" t="s">
        <v>119</v>
      </c>
      <c r="E155" s="138" t="s">
        <v>236</v>
      </c>
      <c r="F155" s="139" t="s">
        <v>237</v>
      </c>
      <c r="G155" s="140" t="s">
        <v>122</v>
      </c>
      <c r="H155" s="141">
        <v>1333</v>
      </c>
      <c r="I155" s="142"/>
      <c r="J155" s="143">
        <f>ROUND(I155*H155,2)</f>
        <v>0</v>
      </c>
      <c r="K155" s="144"/>
      <c r="L155" s="30"/>
      <c r="M155" s="145" t="s">
        <v>1</v>
      </c>
      <c r="N155" s="146" t="s">
        <v>43</v>
      </c>
      <c r="O155" s="55"/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9" t="s">
        <v>123</v>
      </c>
      <c r="AT155" s="149" t="s">
        <v>119</v>
      </c>
      <c r="AU155" s="149" t="s">
        <v>85</v>
      </c>
      <c r="AY155" s="14" t="s">
        <v>117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4" t="s">
        <v>83</v>
      </c>
      <c r="BK155" s="150">
        <f>ROUND(I155*H155,2)</f>
        <v>0</v>
      </c>
      <c r="BL155" s="14" t="s">
        <v>123</v>
      </c>
      <c r="BM155" s="149" t="s">
        <v>238</v>
      </c>
    </row>
    <row r="156" spans="1:65" s="2" customFormat="1" ht="24.2" customHeight="1">
      <c r="A156" s="29"/>
      <c r="B156" s="136"/>
      <c r="C156" s="137" t="s">
        <v>239</v>
      </c>
      <c r="D156" s="137" t="s">
        <v>119</v>
      </c>
      <c r="E156" s="138" t="s">
        <v>240</v>
      </c>
      <c r="F156" s="139" t="s">
        <v>241</v>
      </c>
      <c r="G156" s="140" t="s">
        <v>131</v>
      </c>
      <c r="H156" s="141">
        <v>20</v>
      </c>
      <c r="I156" s="142"/>
      <c r="J156" s="143">
        <f>ROUND(I156*H156,2)</f>
        <v>0</v>
      </c>
      <c r="K156" s="144"/>
      <c r="L156" s="30"/>
      <c r="M156" s="145" t="s">
        <v>1</v>
      </c>
      <c r="N156" s="146" t="s">
        <v>43</v>
      </c>
      <c r="O156" s="55"/>
      <c r="P156" s="147">
        <f>O156*H156</f>
        <v>0</v>
      </c>
      <c r="Q156" s="147">
        <v>0.13945</v>
      </c>
      <c r="R156" s="147">
        <f>Q156*H156</f>
        <v>2.7889999999999997</v>
      </c>
      <c r="S156" s="147">
        <v>0</v>
      </c>
      <c r="T156" s="148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9" t="s">
        <v>123</v>
      </c>
      <c r="AT156" s="149" t="s">
        <v>119</v>
      </c>
      <c r="AU156" s="149" t="s">
        <v>85</v>
      </c>
      <c r="AY156" s="14" t="s">
        <v>117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4" t="s">
        <v>83</v>
      </c>
      <c r="BK156" s="150">
        <f>ROUND(I156*H156,2)</f>
        <v>0</v>
      </c>
      <c r="BL156" s="14" t="s">
        <v>123</v>
      </c>
      <c r="BM156" s="149" t="s">
        <v>242</v>
      </c>
    </row>
    <row r="157" spans="2:63" s="12" customFormat="1" ht="22.9" customHeight="1">
      <c r="B157" s="123"/>
      <c r="D157" s="124" t="s">
        <v>77</v>
      </c>
      <c r="E157" s="134" t="s">
        <v>159</v>
      </c>
      <c r="F157" s="134" t="s">
        <v>243</v>
      </c>
      <c r="I157" s="126"/>
      <c r="J157" s="135">
        <f>BK157</f>
        <v>0</v>
      </c>
      <c r="L157" s="123"/>
      <c r="M157" s="128"/>
      <c r="N157" s="129"/>
      <c r="O157" s="129"/>
      <c r="P157" s="130">
        <f>P158+P177+P191</f>
        <v>0</v>
      </c>
      <c r="Q157" s="129"/>
      <c r="R157" s="130">
        <f>R158+R177+R191</f>
        <v>150.778686</v>
      </c>
      <c r="S157" s="129"/>
      <c r="T157" s="131">
        <f>T158+T177+T191</f>
        <v>0</v>
      </c>
      <c r="AR157" s="124" t="s">
        <v>83</v>
      </c>
      <c r="AT157" s="132" t="s">
        <v>77</v>
      </c>
      <c r="AU157" s="132" t="s">
        <v>83</v>
      </c>
      <c r="AY157" s="124" t="s">
        <v>117</v>
      </c>
      <c r="BK157" s="133">
        <f>BK158+BK177+BK191</f>
        <v>0</v>
      </c>
    </row>
    <row r="158" spans="2:63" s="12" customFormat="1" ht="20.85" customHeight="1">
      <c r="B158" s="123"/>
      <c r="D158" s="124" t="s">
        <v>77</v>
      </c>
      <c r="E158" s="134" t="s">
        <v>244</v>
      </c>
      <c r="F158" s="134" t="s">
        <v>245</v>
      </c>
      <c r="I158" s="126"/>
      <c r="J158" s="135">
        <f>BK158</f>
        <v>0</v>
      </c>
      <c r="L158" s="123"/>
      <c r="M158" s="128"/>
      <c r="N158" s="129"/>
      <c r="O158" s="129"/>
      <c r="P158" s="130">
        <f>SUM(P159:P176)</f>
        <v>0</v>
      </c>
      <c r="Q158" s="129"/>
      <c r="R158" s="130">
        <f>SUM(R159:R176)</f>
        <v>147.526626</v>
      </c>
      <c r="S158" s="129"/>
      <c r="T158" s="131">
        <f>SUM(T159:T176)</f>
        <v>0</v>
      </c>
      <c r="AR158" s="124" t="s">
        <v>83</v>
      </c>
      <c r="AT158" s="132" t="s">
        <v>77</v>
      </c>
      <c r="AU158" s="132" t="s">
        <v>85</v>
      </c>
      <c r="AY158" s="124" t="s">
        <v>117</v>
      </c>
      <c r="BK158" s="133">
        <f>SUM(BK159:BK176)</f>
        <v>0</v>
      </c>
    </row>
    <row r="159" spans="1:65" s="2" customFormat="1" ht="33" customHeight="1">
      <c r="A159" s="29"/>
      <c r="B159" s="136"/>
      <c r="C159" s="137" t="s">
        <v>246</v>
      </c>
      <c r="D159" s="137" t="s">
        <v>119</v>
      </c>
      <c r="E159" s="138" t="s">
        <v>247</v>
      </c>
      <c r="F159" s="139" t="s">
        <v>248</v>
      </c>
      <c r="G159" s="140" t="s">
        <v>131</v>
      </c>
      <c r="H159" s="141">
        <v>210</v>
      </c>
      <c r="I159" s="142"/>
      <c r="J159" s="143">
        <f aca="true" t="shared" si="10" ref="J159:J176">ROUND(I159*H159,2)</f>
        <v>0</v>
      </c>
      <c r="K159" s="144"/>
      <c r="L159" s="30"/>
      <c r="M159" s="145" t="s">
        <v>1</v>
      </c>
      <c r="N159" s="146" t="s">
        <v>43</v>
      </c>
      <c r="O159" s="55"/>
      <c r="P159" s="147">
        <f aca="true" t="shared" si="11" ref="P159:P176">O159*H159</f>
        <v>0</v>
      </c>
      <c r="Q159" s="147">
        <v>8E-05</v>
      </c>
      <c r="R159" s="147">
        <f aca="true" t="shared" si="12" ref="R159:R176">Q159*H159</f>
        <v>0.016800000000000002</v>
      </c>
      <c r="S159" s="147">
        <v>0</v>
      </c>
      <c r="T159" s="148">
        <f aca="true" t="shared" si="13" ref="T159:T176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9" t="s">
        <v>123</v>
      </c>
      <c r="AT159" s="149" t="s">
        <v>119</v>
      </c>
      <c r="AU159" s="149" t="s">
        <v>128</v>
      </c>
      <c r="AY159" s="14" t="s">
        <v>117</v>
      </c>
      <c r="BE159" s="150">
        <f aca="true" t="shared" si="14" ref="BE159:BE176">IF(N159="základní",J159,0)</f>
        <v>0</v>
      </c>
      <c r="BF159" s="150">
        <f aca="true" t="shared" si="15" ref="BF159:BF176">IF(N159="snížená",J159,0)</f>
        <v>0</v>
      </c>
      <c r="BG159" s="150">
        <f aca="true" t="shared" si="16" ref="BG159:BG176">IF(N159="zákl. přenesená",J159,0)</f>
        <v>0</v>
      </c>
      <c r="BH159" s="150">
        <f aca="true" t="shared" si="17" ref="BH159:BH176">IF(N159="sníž. přenesená",J159,0)</f>
        <v>0</v>
      </c>
      <c r="BI159" s="150">
        <f aca="true" t="shared" si="18" ref="BI159:BI176">IF(N159="nulová",J159,0)</f>
        <v>0</v>
      </c>
      <c r="BJ159" s="14" t="s">
        <v>83</v>
      </c>
      <c r="BK159" s="150">
        <f aca="true" t="shared" si="19" ref="BK159:BK176">ROUND(I159*H159,2)</f>
        <v>0</v>
      </c>
      <c r="BL159" s="14" t="s">
        <v>123</v>
      </c>
      <c r="BM159" s="149" t="s">
        <v>249</v>
      </c>
    </row>
    <row r="160" spans="1:65" s="2" customFormat="1" ht="24.2" customHeight="1">
      <c r="A160" s="29"/>
      <c r="B160" s="136"/>
      <c r="C160" s="151" t="s">
        <v>250</v>
      </c>
      <c r="D160" s="151" t="s">
        <v>203</v>
      </c>
      <c r="E160" s="152" t="s">
        <v>251</v>
      </c>
      <c r="F160" s="153" t="s">
        <v>252</v>
      </c>
      <c r="G160" s="154" t="s">
        <v>131</v>
      </c>
      <c r="H160" s="155">
        <v>210</v>
      </c>
      <c r="I160" s="156"/>
      <c r="J160" s="157">
        <f t="shared" si="10"/>
        <v>0</v>
      </c>
      <c r="K160" s="158"/>
      <c r="L160" s="159"/>
      <c r="M160" s="160" t="s">
        <v>1</v>
      </c>
      <c r="N160" s="161" t="s">
        <v>43</v>
      </c>
      <c r="O160" s="55"/>
      <c r="P160" s="147">
        <f t="shared" si="11"/>
        <v>0</v>
      </c>
      <c r="Q160" s="147">
        <v>0.1</v>
      </c>
      <c r="R160" s="147">
        <f t="shared" si="12"/>
        <v>21</v>
      </c>
      <c r="S160" s="147">
        <v>0</v>
      </c>
      <c r="T160" s="148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9" t="s">
        <v>159</v>
      </c>
      <c r="AT160" s="149" t="s">
        <v>203</v>
      </c>
      <c r="AU160" s="149" t="s">
        <v>128</v>
      </c>
      <c r="AY160" s="14" t="s">
        <v>117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4" t="s">
        <v>83</v>
      </c>
      <c r="BK160" s="150">
        <f t="shared" si="19"/>
        <v>0</v>
      </c>
      <c r="BL160" s="14" t="s">
        <v>123</v>
      </c>
      <c r="BM160" s="149" t="s">
        <v>253</v>
      </c>
    </row>
    <row r="161" spans="1:65" s="2" customFormat="1" ht="33" customHeight="1">
      <c r="A161" s="29"/>
      <c r="B161" s="136"/>
      <c r="C161" s="137" t="s">
        <v>254</v>
      </c>
      <c r="D161" s="137" t="s">
        <v>119</v>
      </c>
      <c r="E161" s="138" t="s">
        <v>255</v>
      </c>
      <c r="F161" s="139" t="s">
        <v>256</v>
      </c>
      <c r="G161" s="140" t="s">
        <v>131</v>
      </c>
      <c r="H161" s="141">
        <v>266</v>
      </c>
      <c r="I161" s="142"/>
      <c r="J161" s="143">
        <f t="shared" si="10"/>
        <v>0</v>
      </c>
      <c r="K161" s="144"/>
      <c r="L161" s="30"/>
      <c r="M161" s="145" t="s">
        <v>1</v>
      </c>
      <c r="N161" s="146" t="s">
        <v>43</v>
      </c>
      <c r="O161" s="55"/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9" t="s">
        <v>123</v>
      </c>
      <c r="AT161" s="149" t="s">
        <v>119</v>
      </c>
      <c r="AU161" s="149" t="s">
        <v>128</v>
      </c>
      <c r="AY161" s="14" t="s">
        <v>117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4" t="s">
        <v>83</v>
      </c>
      <c r="BK161" s="150">
        <f t="shared" si="19"/>
        <v>0</v>
      </c>
      <c r="BL161" s="14" t="s">
        <v>123</v>
      </c>
      <c r="BM161" s="149" t="s">
        <v>257</v>
      </c>
    </row>
    <row r="162" spans="1:65" s="2" customFormat="1" ht="33" customHeight="1">
      <c r="A162" s="29"/>
      <c r="B162" s="136"/>
      <c r="C162" s="137" t="s">
        <v>258</v>
      </c>
      <c r="D162" s="137" t="s">
        <v>119</v>
      </c>
      <c r="E162" s="138" t="s">
        <v>259</v>
      </c>
      <c r="F162" s="139" t="s">
        <v>260</v>
      </c>
      <c r="G162" s="140" t="s">
        <v>131</v>
      </c>
      <c r="H162" s="141">
        <v>56.6</v>
      </c>
      <c r="I162" s="142"/>
      <c r="J162" s="143">
        <f t="shared" si="10"/>
        <v>0</v>
      </c>
      <c r="K162" s="144"/>
      <c r="L162" s="30"/>
      <c r="M162" s="145" t="s">
        <v>1</v>
      </c>
      <c r="N162" s="146" t="s">
        <v>43</v>
      </c>
      <c r="O162" s="55"/>
      <c r="P162" s="147">
        <f t="shared" si="11"/>
        <v>0</v>
      </c>
      <c r="Q162" s="147">
        <v>0.00011</v>
      </c>
      <c r="R162" s="147">
        <f t="shared" si="12"/>
        <v>0.006226000000000001</v>
      </c>
      <c r="S162" s="147">
        <v>0</v>
      </c>
      <c r="T162" s="148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9" t="s">
        <v>123</v>
      </c>
      <c r="AT162" s="149" t="s">
        <v>119</v>
      </c>
      <c r="AU162" s="149" t="s">
        <v>128</v>
      </c>
      <c r="AY162" s="14" t="s">
        <v>117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4" t="s">
        <v>83</v>
      </c>
      <c r="BK162" s="150">
        <f t="shared" si="19"/>
        <v>0</v>
      </c>
      <c r="BL162" s="14" t="s">
        <v>123</v>
      </c>
      <c r="BM162" s="149" t="s">
        <v>261</v>
      </c>
    </row>
    <row r="163" spans="1:65" s="2" customFormat="1" ht="24.2" customHeight="1">
      <c r="A163" s="29"/>
      <c r="B163" s="136"/>
      <c r="C163" s="151" t="s">
        <v>262</v>
      </c>
      <c r="D163" s="151" t="s">
        <v>203</v>
      </c>
      <c r="E163" s="152" t="s">
        <v>263</v>
      </c>
      <c r="F163" s="153" t="s">
        <v>264</v>
      </c>
      <c r="G163" s="154" t="s">
        <v>131</v>
      </c>
      <c r="H163" s="155">
        <v>56.6</v>
      </c>
      <c r="I163" s="156"/>
      <c r="J163" s="157">
        <f t="shared" si="10"/>
        <v>0</v>
      </c>
      <c r="K163" s="158"/>
      <c r="L163" s="159"/>
      <c r="M163" s="160" t="s">
        <v>1</v>
      </c>
      <c r="N163" s="161" t="s">
        <v>43</v>
      </c>
      <c r="O163" s="55"/>
      <c r="P163" s="147">
        <f t="shared" si="11"/>
        <v>0</v>
      </c>
      <c r="Q163" s="147">
        <v>0.152</v>
      </c>
      <c r="R163" s="147">
        <f t="shared" si="12"/>
        <v>8.6032</v>
      </c>
      <c r="S163" s="147">
        <v>0</v>
      </c>
      <c r="T163" s="148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9" t="s">
        <v>159</v>
      </c>
      <c r="AT163" s="149" t="s">
        <v>203</v>
      </c>
      <c r="AU163" s="149" t="s">
        <v>128</v>
      </c>
      <c r="AY163" s="14" t="s">
        <v>117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4" t="s">
        <v>83</v>
      </c>
      <c r="BK163" s="150">
        <f t="shared" si="19"/>
        <v>0</v>
      </c>
      <c r="BL163" s="14" t="s">
        <v>123</v>
      </c>
      <c r="BM163" s="149" t="s">
        <v>265</v>
      </c>
    </row>
    <row r="164" spans="1:65" s="2" customFormat="1" ht="33" customHeight="1">
      <c r="A164" s="29"/>
      <c r="B164" s="136"/>
      <c r="C164" s="137" t="s">
        <v>266</v>
      </c>
      <c r="D164" s="137" t="s">
        <v>119</v>
      </c>
      <c r="E164" s="138" t="s">
        <v>267</v>
      </c>
      <c r="F164" s="139" t="s">
        <v>268</v>
      </c>
      <c r="G164" s="140" t="s">
        <v>269</v>
      </c>
      <c r="H164" s="141">
        <v>6</v>
      </c>
      <c r="I164" s="142"/>
      <c r="J164" s="143">
        <f t="shared" si="10"/>
        <v>0</v>
      </c>
      <c r="K164" s="144"/>
      <c r="L164" s="30"/>
      <c r="M164" s="145" t="s">
        <v>1</v>
      </c>
      <c r="N164" s="146" t="s">
        <v>43</v>
      </c>
      <c r="O164" s="55"/>
      <c r="P164" s="147">
        <f t="shared" si="11"/>
        <v>0</v>
      </c>
      <c r="Q164" s="147">
        <v>2.03038</v>
      </c>
      <c r="R164" s="147">
        <f t="shared" si="12"/>
        <v>12.18228</v>
      </c>
      <c r="S164" s="147">
        <v>0</v>
      </c>
      <c r="T164" s="148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9" t="s">
        <v>123</v>
      </c>
      <c r="AT164" s="149" t="s">
        <v>119</v>
      </c>
      <c r="AU164" s="149" t="s">
        <v>128</v>
      </c>
      <c r="AY164" s="14" t="s">
        <v>117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4" t="s">
        <v>83</v>
      </c>
      <c r="BK164" s="150">
        <f t="shared" si="19"/>
        <v>0</v>
      </c>
      <c r="BL164" s="14" t="s">
        <v>123</v>
      </c>
      <c r="BM164" s="149" t="s">
        <v>270</v>
      </c>
    </row>
    <row r="165" spans="1:65" s="2" customFormat="1" ht="16.5" customHeight="1">
      <c r="A165" s="29"/>
      <c r="B165" s="136"/>
      <c r="C165" s="151" t="s">
        <v>271</v>
      </c>
      <c r="D165" s="151" t="s">
        <v>203</v>
      </c>
      <c r="E165" s="152" t="s">
        <v>272</v>
      </c>
      <c r="F165" s="153" t="s">
        <v>273</v>
      </c>
      <c r="G165" s="154" t="s">
        <v>269</v>
      </c>
      <c r="H165" s="155">
        <v>6</v>
      </c>
      <c r="I165" s="156"/>
      <c r="J165" s="157">
        <f t="shared" si="10"/>
        <v>0</v>
      </c>
      <c r="K165" s="158"/>
      <c r="L165" s="159"/>
      <c r="M165" s="160" t="s">
        <v>1</v>
      </c>
      <c r="N165" s="161" t="s">
        <v>43</v>
      </c>
      <c r="O165" s="55"/>
      <c r="P165" s="147">
        <f t="shared" si="11"/>
        <v>0</v>
      </c>
      <c r="Q165" s="147">
        <v>16.16</v>
      </c>
      <c r="R165" s="147">
        <f t="shared" si="12"/>
        <v>96.96000000000001</v>
      </c>
      <c r="S165" s="147">
        <v>0</v>
      </c>
      <c r="T165" s="148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9" t="s">
        <v>159</v>
      </c>
      <c r="AT165" s="149" t="s">
        <v>203</v>
      </c>
      <c r="AU165" s="149" t="s">
        <v>128</v>
      </c>
      <c r="AY165" s="14" t="s">
        <v>117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4" t="s">
        <v>83</v>
      </c>
      <c r="BK165" s="150">
        <f t="shared" si="19"/>
        <v>0</v>
      </c>
      <c r="BL165" s="14" t="s">
        <v>123</v>
      </c>
      <c r="BM165" s="149" t="s">
        <v>274</v>
      </c>
    </row>
    <row r="166" spans="1:65" s="2" customFormat="1" ht="16.5" customHeight="1">
      <c r="A166" s="29"/>
      <c r="B166" s="136"/>
      <c r="C166" s="151" t="s">
        <v>275</v>
      </c>
      <c r="D166" s="151" t="s">
        <v>203</v>
      </c>
      <c r="E166" s="152" t="s">
        <v>276</v>
      </c>
      <c r="F166" s="153" t="s">
        <v>277</v>
      </c>
      <c r="G166" s="154" t="s">
        <v>269</v>
      </c>
      <c r="H166" s="155">
        <v>6</v>
      </c>
      <c r="I166" s="156"/>
      <c r="J166" s="157">
        <f t="shared" si="10"/>
        <v>0</v>
      </c>
      <c r="K166" s="158"/>
      <c r="L166" s="159"/>
      <c r="M166" s="160" t="s">
        <v>1</v>
      </c>
      <c r="N166" s="161" t="s">
        <v>43</v>
      </c>
      <c r="O166" s="55"/>
      <c r="P166" s="147">
        <f t="shared" si="11"/>
        <v>0</v>
      </c>
      <c r="Q166" s="147">
        <v>0.585</v>
      </c>
      <c r="R166" s="147">
        <f t="shared" si="12"/>
        <v>3.51</v>
      </c>
      <c r="S166" s="147">
        <v>0</v>
      </c>
      <c r="T166" s="148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9" t="s">
        <v>159</v>
      </c>
      <c r="AT166" s="149" t="s">
        <v>203</v>
      </c>
      <c r="AU166" s="149" t="s">
        <v>128</v>
      </c>
      <c r="AY166" s="14" t="s">
        <v>117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4" t="s">
        <v>83</v>
      </c>
      <c r="BK166" s="150">
        <f t="shared" si="19"/>
        <v>0</v>
      </c>
      <c r="BL166" s="14" t="s">
        <v>123</v>
      </c>
      <c r="BM166" s="149" t="s">
        <v>278</v>
      </c>
    </row>
    <row r="167" spans="1:65" s="2" customFormat="1" ht="16.5" customHeight="1">
      <c r="A167" s="29"/>
      <c r="B167" s="136"/>
      <c r="C167" s="151" t="s">
        <v>279</v>
      </c>
      <c r="D167" s="151" t="s">
        <v>203</v>
      </c>
      <c r="E167" s="152" t="s">
        <v>280</v>
      </c>
      <c r="F167" s="153" t="s">
        <v>281</v>
      </c>
      <c r="G167" s="154" t="s">
        <v>269</v>
      </c>
      <c r="H167" s="155">
        <v>1</v>
      </c>
      <c r="I167" s="156"/>
      <c r="J167" s="157">
        <f t="shared" si="10"/>
        <v>0</v>
      </c>
      <c r="K167" s="158"/>
      <c r="L167" s="159"/>
      <c r="M167" s="160" t="s">
        <v>1</v>
      </c>
      <c r="N167" s="161" t="s">
        <v>43</v>
      </c>
      <c r="O167" s="55"/>
      <c r="P167" s="147">
        <f t="shared" si="11"/>
        <v>0</v>
      </c>
      <c r="Q167" s="147">
        <v>0.362</v>
      </c>
      <c r="R167" s="147">
        <f t="shared" si="12"/>
        <v>0.362</v>
      </c>
      <c r="S167" s="147">
        <v>0</v>
      </c>
      <c r="T167" s="148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9" t="s">
        <v>159</v>
      </c>
      <c r="AT167" s="149" t="s">
        <v>203</v>
      </c>
      <c r="AU167" s="149" t="s">
        <v>128</v>
      </c>
      <c r="AY167" s="14" t="s">
        <v>117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4" t="s">
        <v>83</v>
      </c>
      <c r="BK167" s="150">
        <f t="shared" si="19"/>
        <v>0</v>
      </c>
      <c r="BL167" s="14" t="s">
        <v>123</v>
      </c>
      <c r="BM167" s="149" t="s">
        <v>282</v>
      </c>
    </row>
    <row r="168" spans="1:65" s="2" customFormat="1" ht="16.5" customHeight="1">
      <c r="A168" s="29"/>
      <c r="B168" s="136"/>
      <c r="C168" s="151" t="s">
        <v>283</v>
      </c>
      <c r="D168" s="151" t="s">
        <v>203</v>
      </c>
      <c r="E168" s="152" t="s">
        <v>284</v>
      </c>
      <c r="F168" s="153" t="s">
        <v>285</v>
      </c>
      <c r="G168" s="154" t="s">
        <v>269</v>
      </c>
      <c r="H168" s="155">
        <v>1</v>
      </c>
      <c r="I168" s="156"/>
      <c r="J168" s="157">
        <f t="shared" si="10"/>
        <v>0</v>
      </c>
      <c r="K168" s="158"/>
      <c r="L168" s="159"/>
      <c r="M168" s="160" t="s">
        <v>1</v>
      </c>
      <c r="N168" s="161" t="s">
        <v>43</v>
      </c>
      <c r="O168" s="55"/>
      <c r="P168" s="147">
        <f t="shared" si="11"/>
        <v>0</v>
      </c>
      <c r="Q168" s="147">
        <v>0.262</v>
      </c>
      <c r="R168" s="147">
        <f t="shared" si="12"/>
        <v>0.262</v>
      </c>
      <c r="S168" s="147">
        <v>0</v>
      </c>
      <c r="T168" s="148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9" t="s">
        <v>159</v>
      </c>
      <c r="AT168" s="149" t="s">
        <v>203</v>
      </c>
      <c r="AU168" s="149" t="s">
        <v>128</v>
      </c>
      <c r="AY168" s="14" t="s">
        <v>117</v>
      </c>
      <c r="BE168" s="150">
        <f t="shared" si="14"/>
        <v>0</v>
      </c>
      <c r="BF168" s="150">
        <f t="shared" si="15"/>
        <v>0</v>
      </c>
      <c r="BG168" s="150">
        <f t="shared" si="16"/>
        <v>0</v>
      </c>
      <c r="BH168" s="150">
        <f t="shared" si="17"/>
        <v>0</v>
      </c>
      <c r="BI168" s="150">
        <f t="shared" si="18"/>
        <v>0</v>
      </c>
      <c r="BJ168" s="14" t="s">
        <v>83</v>
      </c>
      <c r="BK168" s="150">
        <f t="shared" si="19"/>
        <v>0</v>
      </c>
      <c r="BL168" s="14" t="s">
        <v>123</v>
      </c>
      <c r="BM168" s="149" t="s">
        <v>286</v>
      </c>
    </row>
    <row r="169" spans="1:65" s="2" customFormat="1" ht="16.5" customHeight="1">
      <c r="A169" s="29"/>
      <c r="B169" s="136"/>
      <c r="C169" s="151" t="s">
        <v>287</v>
      </c>
      <c r="D169" s="151" t="s">
        <v>203</v>
      </c>
      <c r="E169" s="152" t="s">
        <v>288</v>
      </c>
      <c r="F169" s="153" t="s">
        <v>289</v>
      </c>
      <c r="G169" s="154" t="s">
        <v>269</v>
      </c>
      <c r="H169" s="155">
        <v>4</v>
      </c>
      <c r="I169" s="156"/>
      <c r="J169" s="157">
        <f t="shared" si="10"/>
        <v>0</v>
      </c>
      <c r="K169" s="158"/>
      <c r="L169" s="159"/>
      <c r="M169" s="160" t="s">
        <v>1</v>
      </c>
      <c r="N169" s="161" t="s">
        <v>43</v>
      </c>
      <c r="O169" s="55"/>
      <c r="P169" s="147">
        <f t="shared" si="11"/>
        <v>0</v>
      </c>
      <c r="Q169" s="147">
        <v>0.362</v>
      </c>
      <c r="R169" s="147">
        <f t="shared" si="12"/>
        <v>1.448</v>
      </c>
      <c r="S169" s="147">
        <v>0</v>
      </c>
      <c r="T169" s="148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9" t="s">
        <v>159</v>
      </c>
      <c r="AT169" s="149" t="s">
        <v>203</v>
      </c>
      <c r="AU169" s="149" t="s">
        <v>128</v>
      </c>
      <c r="AY169" s="14" t="s">
        <v>117</v>
      </c>
      <c r="BE169" s="150">
        <f t="shared" si="14"/>
        <v>0</v>
      </c>
      <c r="BF169" s="150">
        <f t="shared" si="15"/>
        <v>0</v>
      </c>
      <c r="BG169" s="150">
        <f t="shared" si="16"/>
        <v>0</v>
      </c>
      <c r="BH169" s="150">
        <f t="shared" si="17"/>
        <v>0</v>
      </c>
      <c r="BI169" s="150">
        <f t="shared" si="18"/>
        <v>0</v>
      </c>
      <c r="BJ169" s="14" t="s">
        <v>83</v>
      </c>
      <c r="BK169" s="150">
        <f t="shared" si="19"/>
        <v>0</v>
      </c>
      <c r="BL169" s="14" t="s">
        <v>123</v>
      </c>
      <c r="BM169" s="149" t="s">
        <v>290</v>
      </c>
    </row>
    <row r="170" spans="1:65" s="2" customFormat="1" ht="16.5" customHeight="1">
      <c r="A170" s="29"/>
      <c r="B170" s="136"/>
      <c r="C170" s="151" t="s">
        <v>291</v>
      </c>
      <c r="D170" s="151" t="s">
        <v>203</v>
      </c>
      <c r="E170" s="152" t="s">
        <v>292</v>
      </c>
      <c r="F170" s="153" t="s">
        <v>293</v>
      </c>
      <c r="G170" s="154" t="s">
        <v>269</v>
      </c>
      <c r="H170" s="155">
        <v>5</v>
      </c>
      <c r="I170" s="156"/>
      <c r="J170" s="157">
        <f t="shared" si="10"/>
        <v>0</v>
      </c>
      <c r="K170" s="158"/>
      <c r="L170" s="159"/>
      <c r="M170" s="160" t="s">
        <v>1</v>
      </c>
      <c r="N170" s="161" t="s">
        <v>43</v>
      </c>
      <c r="O170" s="55"/>
      <c r="P170" s="147">
        <f t="shared" si="11"/>
        <v>0</v>
      </c>
      <c r="Q170" s="147">
        <v>0.262</v>
      </c>
      <c r="R170" s="147">
        <f t="shared" si="12"/>
        <v>1.31</v>
      </c>
      <c r="S170" s="147">
        <v>0</v>
      </c>
      <c r="T170" s="148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9" t="s">
        <v>159</v>
      </c>
      <c r="AT170" s="149" t="s">
        <v>203</v>
      </c>
      <c r="AU170" s="149" t="s">
        <v>128</v>
      </c>
      <c r="AY170" s="14" t="s">
        <v>117</v>
      </c>
      <c r="BE170" s="150">
        <f t="shared" si="14"/>
        <v>0</v>
      </c>
      <c r="BF170" s="150">
        <f t="shared" si="15"/>
        <v>0</v>
      </c>
      <c r="BG170" s="150">
        <f t="shared" si="16"/>
        <v>0</v>
      </c>
      <c r="BH170" s="150">
        <f t="shared" si="17"/>
        <v>0</v>
      </c>
      <c r="BI170" s="150">
        <f t="shared" si="18"/>
        <v>0</v>
      </c>
      <c r="BJ170" s="14" t="s">
        <v>83</v>
      </c>
      <c r="BK170" s="150">
        <f t="shared" si="19"/>
        <v>0</v>
      </c>
      <c r="BL170" s="14" t="s">
        <v>123</v>
      </c>
      <c r="BM170" s="149" t="s">
        <v>294</v>
      </c>
    </row>
    <row r="171" spans="1:65" s="2" customFormat="1" ht="24.2" customHeight="1">
      <c r="A171" s="29"/>
      <c r="B171" s="136"/>
      <c r="C171" s="151" t="s">
        <v>295</v>
      </c>
      <c r="D171" s="151" t="s">
        <v>203</v>
      </c>
      <c r="E171" s="152" t="s">
        <v>296</v>
      </c>
      <c r="F171" s="153" t="s">
        <v>297</v>
      </c>
      <c r="G171" s="154" t="s">
        <v>269</v>
      </c>
      <c r="H171" s="155">
        <v>11</v>
      </c>
      <c r="I171" s="156"/>
      <c r="J171" s="157">
        <f t="shared" si="10"/>
        <v>0</v>
      </c>
      <c r="K171" s="158"/>
      <c r="L171" s="159"/>
      <c r="M171" s="160" t="s">
        <v>1</v>
      </c>
      <c r="N171" s="161" t="s">
        <v>43</v>
      </c>
      <c r="O171" s="55"/>
      <c r="P171" s="147">
        <f t="shared" si="11"/>
        <v>0</v>
      </c>
      <c r="Q171" s="147">
        <v>0.054</v>
      </c>
      <c r="R171" s="147">
        <f t="shared" si="12"/>
        <v>0.594</v>
      </c>
      <c r="S171" s="147">
        <v>0</v>
      </c>
      <c r="T171" s="148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9" t="s">
        <v>159</v>
      </c>
      <c r="AT171" s="149" t="s">
        <v>203</v>
      </c>
      <c r="AU171" s="149" t="s">
        <v>128</v>
      </c>
      <c r="AY171" s="14" t="s">
        <v>117</v>
      </c>
      <c r="BE171" s="150">
        <f t="shared" si="14"/>
        <v>0</v>
      </c>
      <c r="BF171" s="150">
        <f t="shared" si="15"/>
        <v>0</v>
      </c>
      <c r="BG171" s="150">
        <f t="shared" si="16"/>
        <v>0</v>
      </c>
      <c r="BH171" s="150">
        <f t="shared" si="17"/>
        <v>0</v>
      </c>
      <c r="BI171" s="150">
        <f t="shared" si="18"/>
        <v>0</v>
      </c>
      <c r="BJ171" s="14" t="s">
        <v>83</v>
      </c>
      <c r="BK171" s="150">
        <f t="shared" si="19"/>
        <v>0</v>
      </c>
      <c r="BL171" s="14" t="s">
        <v>123</v>
      </c>
      <c r="BM171" s="149" t="s">
        <v>298</v>
      </c>
    </row>
    <row r="172" spans="1:65" s="2" customFormat="1" ht="24.2" customHeight="1">
      <c r="A172" s="29"/>
      <c r="B172" s="136"/>
      <c r="C172" s="151" t="s">
        <v>299</v>
      </c>
      <c r="D172" s="151" t="s">
        <v>203</v>
      </c>
      <c r="E172" s="152" t="s">
        <v>300</v>
      </c>
      <c r="F172" s="153" t="s">
        <v>301</v>
      </c>
      <c r="G172" s="154" t="s">
        <v>269</v>
      </c>
      <c r="H172" s="155">
        <v>17</v>
      </c>
      <c r="I172" s="156"/>
      <c r="J172" s="157">
        <f t="shared" si="10"/>
        <v>0</v>
      </c>
      <c r="K172" s="158"/>
      <c r="L172" s="159"/>
      <c r="M172" s="160" t="s">
        <v>1</v>
      </c>
      <c r="N172" s="161" t="s">
        <v>43</v>
      </c>
      <c r="O172" s="55"/>
      <c r="P172" s="147">
        <f t="shared" si="11"/>
        <v>0</v>
      </c>
      <c r="Q172" s="147">
        <v>0.002</v>
      </c>
      <c r="R172" s="147">
        <f t="shared" si="12"/>
        <v>0.034</v>
      </c>
      <c r="S172" s="147">
        <v>0</v>
      </c>
      <c r="T172" s="148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9" t="s">
        <v>159</v>
      </c>
      <c r="AT172" s="149" t="s">
        <v>203</v>
      </c>
      <c r="AU172" s="149" t="s">
        <v>128</v>
      </c>
      <c r="AY172" s="14" t="s">
        <v>117</v>
      </c>
      <c r="BE172" s="150">
        <f t="shared" si="14"/>
        <v>0</v>
      </c>
      <c r="BF172" s="150">
        <f t="shared" si="15"/>
        <v>0</v>
      </c>
      <c r="BG172" s="150">
        <f t="shared" si="16"/>
        <v>0</v>
      </c>
      <c r="BH172" s="150">
        <f t="shared" si="17"/>
        <v>0</v>
      </c>
      <c r="BI172" s="150">
        <f t="shared" si="18"/>
        <v>0</v>
      </c>
      <c r="BJ172" s="14" t="s">
        <v>83</v>
      </c>
      <c r="BK172" s="150">
        <f t="shared" si="19"/>
        <v>0</v>
      </c>
      <c r="BL172" s="14" t="s">
        <v>123</v>
      </c>
      <c r="BM172" s="149" t="s">
        <v>302</v>
      </c>
    </row>
    <row r="173" spans="1:65" s="2" customFormat="1" ht="16.5" customHeight="1">
      <c r="A173" s="29"/>
      <c r="B173" s="136"/>
      <c r="C173" s="151" t="s">
        <v>303</v>
      </c>
      <c r="D173" s="151" t="s">
        <v>203</v>
      </c>
      <c r="E173" s="152" t="s">
        <v>304</v>
      </c>
      <c r="F173" s="153" t="s">
        <v>305</v>
      </c>
      <c r="G173" s="154" t="s">
        <v>269</v>
      </c>
      <c r="H173" s="155">
        <v>16</v>
      </c>
      <c r="I173" s="156"/>
      <c r="J173" s="157">
        <f t="shared" si="10"/>
        <v>0</v>
      </c>
      <c r="K173" s="158"/>
      <c r="L173" s="159"/>
      <c r="M173" s="160" t="s">
        <v>1</v>
      </c>
      <c r="N173" s="161" t="s">
        <v>43</v>
      </c>
      <c r="O173" s="55"/>
      <c r="P173" s="147">
        <f t="shared" si="11"/>
        <v>0</v>
      </c>
      <c r="Q173" s="147">
        <v>0.002</v>
      </c>
      <c r="R173" s="147">
        <f t="shared" si="12"/>
        <v>0.032</v>
      </c>
      <c r="S173" s="147">
        <v>0</v>
      </c>
      <c r="T173" s="148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9" t="s">
        <v>159</v>
      </c>
      <c r="AT173" s="149" t="s">
        <v>203</v>
      </c>
      <c r="AU173" s="149" t="s">
        <v>128</v>
      </c>
      <c r="AY173" s="14" t="s">
        <v>117</v>
      </c>
      <c r="BE173" s="150">
        <f t="shared" si="14"/>
        <v>0</v>
      </c>
      <c r="BF173" s="150">
        <f t="shared" si="15"/>
        <v>0</v>
      </c>
      <c r="BG173" s="150">
        <f t="shared" si="16"/>
        <v>0</v>
      </c>
      <c r="BH173" s="150">
        <f t="shared" si="17"/>
        <v>0</v>
      </c>
      <c r="BI173" s="150">
        <f t="shared" si="18"/>
        <v>0</v>
      </c>
      <c r="BJ173" s="14" t="s">
        <v>83</v>
      </c>
      <c r="BK173" s="150">
        <f t="shared" si="19"/>
        <v>0</v>
      </c>
      <c r="BL173" s="14" t="s">
        <v>123</v>
      </c>
      <c r="BM173" s="149" t="s">
        <v>306</v>
      </c>
    </row>
    <row r="174" spans="1:65" s="2" customFormat="1" ht="24.2" customHeight="1">
      <c r="A174" s="29"/>
      <c r="B174" s="136"/>
      <c r="C174" s="137" t="s">
        <v>307</v>
      </c>
      <c r="D174" s="137" t="s">
        <v>119</v>
      </c>
      <c r="E174" s="138" t="s">
        <v>308</v>
      </c>
      <c r="F174" s="139" t="s">
        <v>309</v>
      </c>
      <c r="G174" s="140" t="s">
        <v>269</v>
      </c>
      <c r="H174" s="141">
        <v>6</v>
      </c>
      <c r="I174" s="142"/>
      <c r="J174" s="143">
        <f t="shared" si="10"/>
        <v>0</v>
      </c>
      <c r="K174" s="144"/>
      <c r="L174" s="30"/>
      <c r="M174" s="145" t="s">
        <v>1</v>
      </c>
      <c r="N174" s="146" t="s">
        <v>43</v>
      </c>
      <c r="O174" s="55"/>
      <c r="P174" s="147">
        <f t="shared" si="11"/>
        <v>0</v>
      </c>
      <c r="Q174" s="147">
        <v>0.00702</v>
      </c>
      <c r="R174" s="147">
        <f t="shared" si="12"/>
        <v>0.042120000000000005</v>
      </c>
      <c r="S174" s="147">
        <v>0</v>
      </c>
      <c r="T174" s="148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9" t="s">
        <v>123</v>
      </c>
      <c r="AT174" s="149" t="s">
        <v>119</v>
      </c>
      <c r="AU174" s="149" t="s">
        <v>128</v>
      </c>
      <c r="AY174" s="14" t="s">
        <v>117</v>
      </c>
      <c r="BE174" s="150">
        <f t="shared" si="14"/>
        <v>0</v>
      </c>
      <c r="BF174" s="150">
        <f t="shared" si="15"/>
        <v>0</v>
      </c>
      <c r="BG174" s="150">
        <f t="shared" si="16"/>
        <v>0</v>
      </c>
      <c r="BH174" s="150">
        <f t="shared" si="17"/>
        <v>0</v>
      </c>
      <c r="BI174" s="150">
        <f t="shared" si="18"/>
        <v>0</v>
      </c>
      <c r="BJ174" s="14" t="s">
        <v>83</v>
      </c>
      <c r="BK174" s="150">
        <f t="shared" si="19"/>
        <v>0</v>
      </c>
      <c r="BL174" s="14" t="s">
        <v>123</v>
      </c>
      <c r="BM174" s="149" t="s">
        <v>310</v>
      </c>
    </row>
    <row r="175" spans="1:65" s="2" customFormat="1" ht="16.5" customHeight="1">
      <c r="A175" s="29"/>
      <c r="B175" s="136"/>
      <c r="C175" s="151" t="s">
        <v>311</v>
      </c>
      <c r="D175" s="151" t="s">
        <v>203</v>
      </c>
      <c r="E175" s="152" t="s">
        <v>312</v>
      </c>
      <c r="F175" s="153" t="s">
        <v>313</v>
      </c>
      <c r="G175" s="154" t="s">
        <v>269</v>
      </c>
      <c r="H175" s="155">
        <v>6</v>
      </c>
      <c r="I175" s="156"/>
      <c r="J175" s="157">
        <f t="shared" si="10"/>
        <v>0</v>
      </c>
      <c r="K175" s="158"/>
      <c r="L175" s="159"/>
      <c r="M175" s="160" t="s">
        <v>1</v>
      </c>
      <c r="N175" s="161" t="s">
        <v>43</v>
      </c>
      <c r="O175" s="55"/>
      <c r="P175" s="147">
        <f t="shared" si="11"/>
        <v>0</v>
      </c>
      <c r="Q175" s="147">
        <v>0.194</v>
      </c>
      <c r="R175" s="147">
        <f t="shared" si="12"/>
        <v>1.1640000000000001</v>
      </c>
      <c r="S175" s="147">
        <v>0</v>
      </c>
      <c r="T175" s="148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9" t="s">
        <v>159</v>
      </c>
      <c r="AT175" s="149" t="s">
        <v>203</v>
      </c>
      <c r="AU175" s="149" t="s">
        <v>128</v>
      </c>
      <c r="AY175" s="14" t="s">
        <v>117</v>
      </c>
      <c r="BE175" s="150">
        <f t="shared" si="14"/>
        <v>0</v>
      </c>
      <c r="BF175" s="150">
        <f t="shared" si="15"/>
        <v>0</v>
      </c>
      <c r="BG175" s="150">
        <f t="shared" si="16"/>
        <v>0</v>
      </c>
      <c r="BH175" s="150">
        <f t="shared" si="17"/>
        <v>0</v>
      </c>
      <c r="BI175" s="150">
        <f t="shared" si="18"/>
        <v>0</v>
      </c>
      <c r="BJ175" s="14" t="s">
        <v>83</v>
      </c>
      <c r="BK175" s="150">
        <f t="shared" si="19"/>
        <v>0</v>
      </c>
      <c r="BL175" s="14" t="s">
        <v>123</v>
      </c>
      <c r="BM175" s="149" t="s">
        <v>314</v>
      </c>
    </row>
    <row r="176" spans="1:65" s="2" customFormat="1" ht="24.2" customHeight="1">
      <c r="A176" s="29"/>
      <c r="B176" s="136"/>
      <c r="C176" s="137" t="s">
        <v>315</v>
      </c>
      <c r="D176" s="137" t="s">
        <v>119</v>
      </c>
      <c r="E176" s="138" t="s">
        <v>316</v>
      </c>
      <c r="F176" s="139" t="s">
        <v>317</v>
      </c>
      <c r="G176" s="140" t="s">
        <v>318</v>
      </c>
      <c r="H176" s="141">
        <v>10</v>
      </c>
      <c r="I176" s="142"/>
      <c r="J176" s="143">
        <f t="shared" si="10"/>
        <v>0</v>
      </c>
      <c r="K176" s="144"/>
      <c r="L176" s="30"/>
      <c r="M176" s="145" t="s">
        <v>1</v>
      </c>
      <c r="N176" s="146" t="s">
        <v>43</v>
      </c>
      <c r="O176" s="55"/>
      <c r="P176" s="147">
        <f t="shared" si="11"/>
        <v>0</v>
      </c>
      <c r="Q176" s="147">
        <v>0</v>
      </c>
      <c r="R176" s="147">
        <f t="shared" si="12"/>
        <v>0</v>
      </c>
      <c r="S176" s="147">
        <v>0</v>
      </c>
      <c r="T176" s="148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9" t="s">
        <v>123</v>
      </c>
      <c r="AT176" s="149" t="s">
        <v>119</v>
      </c>
      <c r="AU176" s="149" t="s">
        <v>128</v>
      </c>
      <c r="AY176" s="14" t="s">
        <v>117</v>
      </c>
      <c r="BE176" s="150">
        <f t="shared" si="14"/>
        <v>0</v>
      </c>
      <c r="BF176" s="150">
        <f t="shared" si="15"/>
        <v>0</v>
      </c>
      <c r="BG176" s="150">
        <f t="shared" si="16"/>
        <v>0</v>
      </c>
      <c r="BH176" s="150">
        <f t="shared" si="17"/>
        <v>0</v>
      </c>
      <c r="BI176" s="150">
        <f t="shared" si="18"/>
        <v>0</v>
      </c>
      <c r="BJ176" s="14" t="s">
        <v>83</v>
      </c>
      <c r="BK176" s="150">
        <f t="shared" si="19"/>
        <v>0</v>
      </c>
      <c r="BL176" s="14" t="s">
        <v>123</v>
      </c>
      <c r="BM176" s="149" t="s">
        <v>319</v>
      </c>
    </row>
    <row r="177" spans="2:63" s="12" customFormat="1" ht="20.85" customHeight="1">
      <c r="B177" s="123"/>
      <c r="D177" s="124" t="s">
        <v>77</v>
      </c>
      <c r="E177" s="134" t="s">
        <v>320</v>
      </c>
      <c r="F177" s="134" t="s">
        <v>321</v>
      </c>
      <c r="I177" s="126"/>
      <c r="J177" s="135">
        <f>BK177</f>
        <v>0</v>
      </c>
      <c r="L177" s="123"/>
      <c r="M177" s="128"/>
      <c r="N177" s="129"/>
      <c r="O177" s="129"/>
      <c r="P177" s="130">
        <f>SUM(P178:P190)</f>
        <v>0</v>
      </c>
      <c r="Q177" s="129"/>
      <c r="R177" s="130">
        <f>SUM(R178:R190)</f>
        <v>0.16044</v>
      </c>
      <c r="S177" s="129"/>
      <c r="T177" s="131">
        <f>SUM(T178:T190)</f>
        <v>0</v>
      </c>
      <c r="AR177" s="124" t="s">
        <v>83</v>
      </c>
      <c r="AT177" s="132" t="s">
        <v>77</v>
      </c>
      <c r="AU177" s="132" t="s">
        <v>85</v>
      </c>
      <c r="AY177" s="124" t="s">
        <v>117</v>
      </c>
      <c r="BK177" s="133">
        <f>SUM(BK178:BK190)</f>
        <v>0</v>
      </c>
    </row>
    <row r="178" spans="1:65" s="2" customFormat="1" ht="24.2" customHeight="1">
      <c r="A178" s="29"/>
      <c r="B178" s="136"/>
      <c r="C178" s="137" t="s">
        <v>322</v>
      </c>
      <c r="D178" s="137" t="s">
        <v>119</v>
      </c>
      <c r="E178" s="138" t="s">
        <v>323</v>
      </c>
      <c r="F178" s="139" t="s">
        <v>324</v>
      </c>
      <c r="G178" s="140" t="s">
        <v>269</v>
      </c>
      <c r="H178" s="141">
        <v>8</v>
      </c>
      <c r="I178" s="142"/>
      <c r="J178" s="143">
        <f aca="true" t="shared" si="20" ref="J178:J190">ROUND(I178*H178,2)</f>
        <v>0</v>
      </c>
      <c r="K178" s="144"/>
      <c r="L178" s="30"/>
      <c r="M178" s="145" t="s">
        <v>1</v>
      </c>
      <c r="N178" s="146" t="s">
        <v>43</v>
      </c>
      <c r="O178" s="55"/>
      <c r="P178" s="147">
        <f aca="true" t="shared" si="21" ref="P178:P190">O178*H178</f>
        <v>0</v>
      </c>
      <c r="Q178" s="147">
        <v>0.00061</v>
      </c>
      <c r="R178" s="147">
        <f aca="true" t="shared" si="22" ref="R178:R190">Q178*H178</f>
        <v>0.00488</v>
      </c>
      <c r="S178" s="147">
        <v>0</v>
      </c>
      <c r="T178" s="148">
        <f aca="true" t="shared" si="23" ref="T178:T190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9" t="s">
        <v>182</v>
      </c>
      <c r="AT178" s="149" t="s">
        <v>119</v>
      </c>
      <c r="AU178" s="149" t="s">
        <v>128</v>
      </c>
      <c r="AY178" s="14" t="s">
        <v>117</v>
      </c>
      <c r="BE178" s="150">
        <f aca="true" t="shared" si="24" ref="BE178:BE190">IF(N178="základní",J178,0)</f>
        <v>0</v>
      </c>
      <c r="BF178" s="150">
        <f aca="true" t="shared" si="25" ref="BF178:BF190">IF(N178="snížená",J178,0)</f>
        <v>0</v>
      </c>
      <c r="BG178" s="150">
        <f aca="true" t="shared" si="26" ref="BG178:BG190">IF(N178="zákl. přenesená",J178,0)</f>
        <v>0</v>
      </c>
      <c r="BH178" s="150">
        <f aca="true" t="shared" si="27" ref="BH178:BH190">IF(N178="sníž. přenesená",J178,0)</f>
        <v>0</v>
      </c>
      <c r="BI178" s="150">
        <f aca="true" t="shared" si="28" ref="BI178:BI190">IF(N178="nulová",J178,0)</f>
        <v>0</v>
      </c>
      <c r="BJ178" s="14" t="s">
        <v>83</v>
      </c>
      <c r="BK178" s="150">
        <f aca="true" t="shared" si="29" ref="BK178:BK190">ROUND(I178*H178,2)</f>
        <v>0</v>
      </c>
      <c r="BL178" s="14" t="s">
        <v>182</v>
      </c>
      <c r="BM178" s="149" t="s">
        <v>325</v>
      </c>
    </row>
    <row r="179" spans="1:65" s="2" customFormat="1" ht="24.2" customHeight="1">
      <c r="A179" s="29"/>
      <c r="B179" s="136"/>
      <c r="C179" s="151" t="s">
        <v>326</v>
      </c>
      <c r="D179" s="151" t="s">
        <v>203</v>
      </c>
      <c r="E179" s="152" t="s">
        <v>327</v>
      </c>
      <c r="F179" s="153" t="s">
        <v>328</v>
      </c>
      <c r="G179" s="154" t="s">
        <v>269</v>
      </c>
      <c r="H179" s="155">
        <v>8</v>
      </c>
      <c r="I179" s="156"/>
      <c r="J179" s="157">
        <f t="shared" si="20"/>
        <v>0</v>
      </c>
      <c r="K179" s="158"/>
      <c r="L179" s="159"/>
      <c r="M179" s="160" t="s">
        <v>1</v>
      </c>
      <c r="N179" s="161" t="s">
        <v>43</v>
      </c>
      <c r="O179" s="55"/>
      <c r="P179" s="147">
        <f t="shared" si="21"/>
        <v>0</v>
      </c>
      <c r="Q179" s="147">
        <v>0.00116</v>
      </c>
      <c r="R179" s="147">
        <f t="shared" si="22"/>
        <v>0.00928</v>
      </c>
      <c r="S179" s="147">
        <v>0</v>
      </c>
      <c r="T179" s="148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9" t="s">
        <v>262</v>
      </c>
      <c r="AT179" s="149" t="s">
        <v>203</v>
      </c>
      <c r="AU179" s="149" t="s">
        <v>128</v>
      </c>
      <c r="AY179" s="14" t="s">
        <v>117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4" t="s">
        <v>83</v>
      </c>
      <c r="BK179" s="150">
        <f t="shared" si="29"/>
        <v>0</v>
      </c>
      <c r="BL179" s="14" t="s">
        <v>182</v>
      </c>
      <c r="BM179" s="149" t="s">
        <v>329</v>
      </c>
    </row>
    <row r="180" spans="1:65" s="2" customFormat="1" ht="33" customHeight="1">
      <c r="A180" s="29"/>
      <c r="B180" s="136"/>
      <c r="C180" s="137" t="s">
        <v>330</v>
      </c>
      <c r="D180" s="137" t="s">
        <v>119</v>
      </c>
      <c r="E180" s="138" t="s">
        <v>331</v>
      </c>
      <c r="F180" s="139" t="s">
        <v>332</v>
      </c>
      <c r="G180" s="140" t="s">
        <v>131</v>
      </c>
      <c r="H180" s="141">
        <v>30</v>
      </c>
      <c r="I180" s="142"/>
      <c r="J180" s="143">
        <f t="shared" si="20"/>
        <v>0</v>
      </c>
      <c r="K180" s="144"/>
      <c r="L180" s="30"/>
      <c r="M180" s="145" t="s">
        <v>1</v>
      </c>
      <c r="N180" s="146" t="s">
        <v>43</v>
      </c>
      <c r="O180" s="55"/>
      <c r="P180" s="147">
        <f t="shared" si="21"/>
        <v>0</v>
      </c>
      <c r="Q180" s="147">
        <v>0</v>
      </c>
      <c r="R180" s="147">
        <f t="shared" si="22"/>
        <v>0</v>
      </c>
      <c r="S180" s="147">
        <v>0</v>
      </c>
      <c r="T180" s="148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9" t="s">
        <v>123</v>
      </c>
      <c r="AT180" s="149" t="s">
        <v>119</v>
      </c>
      <c r="AU180" s="149" t="s">
        <v>128</v>
      </c>
      <c r="AY180" s="14" t="s">
        <v>117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4" t="s">
        <v>83</v>
      </c>
      <c r="BK180" s="150">
        <f t="shared" si="29"/>
        <v>0</v>
      </c>
      <c r="BL180" s="14" t="s">
        <v>123</v>
      </c>
      <c r="BM180" s="149" t="s">
        <v>333</v>
      </c>
    </row>
    <row r="181" spans="1:65" s="2" customFormat="1" ht="21.75" customHeight="1">
      <c r="A181" s="29"/>
      <c r="B181" s="136"/>
      <c r="C181" s="151" t="s">
        <v>334</v>
      </c>
      <c r="D181" s="151" t="s">
        <v>203</v>
      </c>
      <c r="E181" s="152" t="s">
        <v>335</v>
      </c>
      <c r="F181" s="153" t="s">
        <v>336</v>
      </c>
      <c r="G181" s="154" t="s">
        <v>131</v>
      </c>
      <c r="H181" s="155">
        <v>30</v>
      </c>
      <c r="I181" s="156"/>
      <c r="J181" s="157">
        <f t="shared" si="20"/>
        <v>0</v>
      </c>
      <c r="K181" s="158"/>
      <c r="L181" s="159"/>
      <c r="M181" s="160" t="s">
        <v>1</v>
      </c>
      <c r="N181" s="161" t="s">
        <v>43</v>
      </c>
      <c r="O181" s="55"/>
      <c r="P181" s="147">
        <f t="shared" si="21"/>
        <v>0</v>
      </c>
      <c r="Q181" s="147">
        <v>0.00454</v>
      </c>
      <c r="R181" s="147">
        <f t="shared" si="22"/>
        <v>0.1362</v>
      </c>
      <c r="S181" s="147">
        <v>0</v>
      </c>
      <c r="T181" s="148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9" t="s">
        <v>159</v>
      </c>
      <c r="AT181" s="149" t="s">
        <v>203</v>
      </c>
      <c r="AU181" s="149" t="s">
        <v>128</v>
      </c>
      <c r="AY181" s="14" t="s">
        <v>117</v>
      </c>
      <c r="BE181" s="150">
        <f t="shared" si="24"/>
        <v>0</v>
      </c>
      <c r="BF181" s="150">
        <f t="shared" si="25"/>
        <v>0</v>
      </c>
      <c r="BG181" s="150">
        <f t="shared" si="26"/>
        <v>0</v>
      </c>
      <c r="BH181" s="150">
        <f t="shared" si="27"/>
        <v>0</v>
      </c>
      <c r="BI181" s="150">
        <f t="shared" si="28"/>
        <v>0</v>
      </c>
      <c r="BJ181" s="14" t="s">
        <v>83</v>
      </c>
      <c r="BK181" s="150">
        <f t="shared" si="29"/>
        <v>0</v>
      </c>
      <c r="BL181" s="14" t="s">
        <v>123</v>
      </c>
      <c r="BM181" s="149" t="s">
        <v>337</v>
      </c>
    </row>
    <row r="182" spans="1:65" s="2" customFormat="1" ht="33" customHeight="1">
      <c r="A182" s="29"/>
      <c r="B182" s="136"/>
      <c r="C182" s="137" t="s">
        <v>338</v>
      </c>
      <c r="D182" s="137" t="s">
        <v>119</v>
      </c>
      <c r="E182" s="138" t="s">
        <v>339</v>
      </c>
      <c r="F182" s="139" t="s">
        <v>340</v>
      </c>
      <c r="G182" s="140" t="s">
        <v>269</v>
      </c>
      <c r="H182" s="141">
        <v>8</v>
      </c>
      <c r="I182" s="142"/>
      <c r="J182" s="143">
        <f t="shared" si="20"/>
        <v>0</v>
      </c>
      <c r="K182" s="144"/>
      <c r="L182" s="30"/>
      <c r="M182" s="145" t="s">
        <v>1</v>
      </c>
      <c r="N182" s="146" t="s">
        <v>43</v>
      </c>
      <c r="O182" s="55"/>
      <c r="P182" s="147">
        <f t="shared" si="21"/>
        <v>0</v>
      </c>
      <c r="Q182" s="147">
        <v>1E-05</v>
      </c>
      <c r="R182" s="147">
        <f t="shared" si="22"/>
        <v>8E-05</v>
      </c>
      <c r="S182" s="147">
        <v>0</v>
      </c>
      <c r="T182" s="148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9" t="s">
        <v>123</v>
      </c>
      <c r="AT182" s="149" t="s">
        <v>119</v>
      </c>
      <c r="AU182" s="149" t="s">
        <v>128</v>
      </c>
      <c r="AY182" s="14" t="s">
        <v>117</v>
      </c>
      <c r="BE182" s="150">
        <f t="shared" si="24"/>
        <v>0</v>
      </c>
      <c r="BF182" s="150">
        <f t="shared" si="25"/>
        <v>0</v>
      </c>
      <c r="BG182" s="150">
        <f t="shared" si="26"/>
        <v>0</v>
      </c>
      <c r="BH182" s="150">
        <f t="shared" si="27"/>
        <v>0</v>
      </c>
      <c r="BI182" s="150">
        <f t="shared" si="28"/>
        <v>0</v>
      </c>
      <c r="BJ182" s="14" t="s">
        <v>83</v>
      </c>
      <c r="BK182" s="150">
        <f t="shared" si="29"/>
        <v>0</v>
      </c>
      <c r="BL182" s="14" t="s">
        <v>123</v>
      </c>
      <c r="BM182" s="149" t="s">
        <v>341</v>
      </c>
    </row>
    <row r="183" spans="1:65" s="2" customFormat="1" ht="16.5" customHeight="1">
      <c r="A183" s="29"/>
      <c r="B183" s="136"/>
      <c r="C183" s="151" t="s">
        <v>342</v>
      </c>
      <c r="D183" s="151" t="s">
        <v>203</v>
      </c>
      <c r="E183" s="152" t="s">
        <v>343</v>
      </c>
      <c r="F183" s="153" t="s">
        <v>344</v>
      </c>
      <c r="G183" s="154" t="s">
        <v>269</v>
      </c>
      <c r="H183" s="155">
        <v>8</v>
      </c>
      <c r="I183" s="156"/>
      <c r="J183" s="157">
        <f t="shared" si="20"/>
        <v>0</v>
      </c>
      <c r="K183" s="158"/>
      <c r="L183" s="159"/>
      <c r="M183" s="160" t="s">
        <v>1</v>
      </c>
      <c r="N183" s="161" t="s">
        <v>43</v>
      </c>
      <c r="O183" s="55"/>
      <c r="P183" s="147">
        <f t="shared" si="21"/>
        <v>0</v>
      </c>
      <c r="Q183" s="147">
        <v>0.00125</v>
      </c>
      <c r="R183" s="147">
        <f t="shared" si="22"/>
        <v>0.01</v>
      </c>
      <c r="S183" s="147">
        <v>0</v>
      </c>
      <c r="T183" s="148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9" t="s">
        <v>159</v>
      </c>
      <c r="AT183" s="149" t="s">
        <v>203</v>
      </c>
      <c r="AU183" s="149" t="s">
        <v>128</v>
      </c>
      <c r="AY183" s="14" t="s">
        <v>117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4" t="s">
        <v>83</v>
      </c>
      <c r="BK183" s="150">
        <f t="shared" si="29"/>
        <v>0</v>
      </c>
      <c r="BL183" s="14" t="s">
        <v>123</v>
      </c>
      <c r="BM183" s="149" t="s">
        <v>345</v>
      </c>
    </row>
    <row r="184" spans="1:65" s="2" customFormat="1" ht="24.2" customHeight="1">
      <c r="A184" s="29"/>
      <c r="B184" s="136"/>
      <c r="C184" s="137" t="s">
        <v>346</v>
      </c>
      <c r="D184" s="137" t="s">
        <v>119</v>
      </c>
      <c r="E184" s="138" t="s">
        <v>347</v>
      </c>
      <c r="F184" s="139" t="s">
        <v>348</v>
      </c>
      <c r="G184" s="140" t="s">
        <v>269</v>
      </c>
      <c r="H184" s="141">
        <v>8</v>
      </c>
      <c r="I184" s="142"/>
      <c r="J184" s="143">
        <f t="shared" si="20"/>
        <v>0</v>
      </c>
      <c r="K184" s="144"/>
      <c r="L184" s="30"/>
      <c r="M184" s="145" t="s">
        <v>1</v>
      </c>
      <c r="N184" s="146" t="s">
        <v>43</v>
      </c>
      <c r="O184" s="55"/>
      <c r="P184" s="147">
        <f t="shared" si="21"/>
        <v>0</v>
      </c>
      <c r="Q184" s="147">
        <v>0</v>
      </c>
      <c r="R184" s="147">
        <f t="shared" si="22"/>
        <v>0</v>
      </c>
      <c r="S184" s="147">
        <v>0</v>
      </c>
      <c r="T184" s="148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9" t="s">
        <v>123</v>
      </c>
      <c r="AT184" s="149" t="s">
        <v>119</v>
      </c>
      <c r="AU184" s="149" t="s">
        <v>128</v>
      </c>
      <c r="AY184" s="14" t="s">
        <v>117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4" t="s">
        <v>83</v>
      </c>
      <c r="BK184" s="150">
        <f t="shared" si="29"/>
        <v>0</v>
      </c>
      <c r="BL184" s="14" t="s">
        <v>123</v>
      </c>
      <c r="BM184" s="149" t="s">
        <v>349</v>
      </c>
    </row>
    <row r="185" spans="1:65" s="2" customFormat="1" ht="24.2" customHeight="1">
      <c r="A185" s="29"/>
      <c r="B185" s="136"/>
      <c r="C185" s="151" t="s">
        <v>350</v>
      </c>
      <c r="D185" s="151" t="s">
        <v>203</v>
      </c>
      <c r="E185" s="152" t="s">
        <v>351</v>
      </c>
      <c r="F185" s="153" t="s">
        <v>352</v>
      </c>
      <c r="G185" s="154" t="s">
        <v>269</v>
      </c>
      <c r="H185" s="155">
        <v>8</v>
      </c>
      <c r="I185" s="156"/>
      <c r="J185" s="157">
        <f t="shared" si="20"/>
        <v>0</v>
      </c>
      <c r="K185" s="158"/>
      <c r="L185" s="159"/>
      <c r="M185" s="160" t="s">
        <v>1</v>
      </c>
      <c r="N185" s="161" t="s">
        <v>43</v>
      </c>
      <c r="O185" s="55"/>
      <c r="P185" s="147">
        <f t="shared" si="21"/>
        <v>0</v>
      </c>
      <c r="Q185" s="147">
        <v>0</v>
      </c>
      <c r="R185" s="147">
        <f t="shared" si="22"/>
        <v>0</v>
      </c>
      <c r="S185" s="147">
        <v>0</v>
      </c>
      <c r="T185" s="148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9" t="s">
        <v>159</v>
      </c>
      <c r="AT185" s="149" t="s">
        <v>203</v>
      </c>
      <c r="AU185" s="149" t="s">
        <v>128</v>
      </c>
      <c r="AY185" s="14" t="s">
        <v>117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4" t="s">
        <v>83</v>
      </c>
      <c r="BK185" s="150">
        <f t="shared" si="29"/>
        <v>0</v>
      </c>
      <c r="BL185" s="14" t="s">
        <v>123</v>
      </c>
      <c r="BM185" s="149" t="s">
        <v>353</v>
      </c>
    </row>
    <row r="186" spans="1:65" s="2" customFormat="1" ht="24.2" customHeight="1">
      <c r="A186" s="29"/>
      <c r="B186" s="136"/>
      <c r="C186" s="151" t="s">
        <v>354</v>
      </c>
      <c r="D186" s="151" t="s">
        <v>203</v>
      </c>
      <c r="E186" s="152" t="s">
        <v>355</v>
      </c>
      <c r="F186" s="153" t="s">
        <v>356</v>
      </c>
      <c r="G186" s="154" t="s">
        <v>269</v>
      </c>
      <c r="H186" s="155">
        <v>8</v>
      </c>
      <c r="I186" s="156"/>
      <c r="J186" s="157">
        <f t="shared" si="20"/>
        <v>0</v>
      </c>
      <c r="K186" s="158"/>
      <c r="L186" s="159"/>
      <c r="M186" s="160" t="s">
        <v>1</v>
      </c>
      <c r="N186" s="161" t="s">
        <v>43</v>
      </c>
      <c r="O186" s="55"/>
      <c r="P186" s="147">
        <f t="shared" si="21"/>
        <v>0</v>
      </c>
      <c r="Q186" s="147">
        <v>0</v>
      </c>
      <c r="R186" s="147">
        <f t="shared" si="22"/>
        <v>0</v>
      </c>
      <c r="S186" s="147">
        <v>0</v>
      </c>
      <c r="T186" s="148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9" t="s">
        <v>159</v>
      </c>
      <c r="AT186" s="149" t="s">
        <v>203</v>
      </c>
      <c r="AU186" s="149" t="s">
        <v>128</v>
      </c>
      <c r="AY186" s="14" t="s">
        <v>117</v>
      </c>
      <c r="BE186" s="150">
        <f t="shared" si="24"/>
        <v>0</v>
      </c>
      <c r="BF186" s="150">
        <f t="shared" si="25"/>
        <v>0</v>
      </c>
      <c r="BG186" s="150">
        <f t="shared" si="26"/>
        <v>0</v>
      </c>
      <c r="BH186" s="150">
        <f t="shared" si="27"/>
        <v>0</v>
      </c>
      <c r="BI186" s="150">
        <f t="shared" si="28"/>
        <v>0</v>
      </c>
      <c r="BJ186" s="14" t="s">
        <v>83</v>
      </c>
      <c r="BK186" s="150">
        <f t="shared" si="29"/>
        <v>0</v>
      </c>
      <c r="BL186" s="14" t="s">
        <v>123</v>
      </c>
      <c r="BM186" s="149" t="s">
        <v>357</v>
      </c>
    </row>
    <row r="187" spans="1:65" s="2" customFormat="1" ht="24.2" customHeight="1">
      <c r="A187" s="29"/>
      <c r="B187" s="136"/>
      <c r="C187" s="151" t="s">
        <v>358</v>
      </c>
      <c r="D187" s="151" t="s">
        <v>203</v>
      </c>
      <c r="E187" s="152" t="s">
        <v>359</v>
      </c>
      <c r="F187" s="153" t="s">
        <v>360</v>
      </c>
      <c r="G187" s="154" t="s">
        <v>269</v>
      </c>
      <c r="H187" s="155">
        <v>8</v>
      </c>
      <c r="I187" s="156"/>
      <c r="J187" s="157">
        <f t="shared" si="20"/>
        <v>0</v>
      </c>
      <c r="K187" s="158"/>
      <c r="L187" s="159"/>
      <c r="M187" s="160" t="s">
        <v>1</v>
      </c>
      <c r="N187" s="161" t="s">
        <v>43</v>
      </c>
      <c r="O187" s="55"/>
      <c r="P187" s="147">
        <f t="shared" si="21"/>
        <v>0</v>
      </c>
      <c r="Q187" s="147">
        <v>0</v>
      </c>
      <c r="R187" s="147">
        <f t="shared" si="22"/>
        <v>0</v>
      </c>
      <c r="S187" s="147">
        <v>0</v>
      </c>
      <c r="T187" s="148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9" t="s">
        <v>159</v>
      </c>
      <c r="AT187" s="149" t="s">
        <v>203</v>
      </c>
      <c r="AU187" s="149" t="s">
        <v>128</v>
      </c>
      <c r="AY187" s="14" t="s">
        <v>117</v>
      </c>
      <c r="BE187" s="150">
        <f t="shared" si="24"/>
        <v>0</v>
      </c>
      <c r="BF187" s="150">
        <f t="shared" si="25"/>
        <v>0</v>
      </c>
      <c r="BG187" s="150">
        <f t="shared" si="26"/>
        <v>0</v>
      </c>
      <c r="BH187" s="150">
        <f t="shared" si="27"/>
        <v>0</v>
      </c>
      <c r="BI187" s="150">
        <f t="shared" si="28"/>
        <v>0</v>
      </c>
      <c r="BJ187" s="14" t="s">
        <v>83</v>
      </c>
      <c r="BK187" s="150">
        <f t="shared" si="29"/>
        <v>0</v>
      </c>
      <c r="BL187" s="14" t="s">
        <v>123</v>
      </c>
      <c r="BM187" s="149" t="s">
        <v>361</v>
      </c>
    </row>
    <row r="188" spans="1:65" s="2" customFormat="1" ht="16.5" customHeight="1">
      <c r="A188" s="29"/>
      <c r="B188" s="136"/>
      <c r="C188" s="151" t="s">
        <v>362</v>
      </c>
      <c r="D188" s="151" t="s">
        <v>203</v>
      </c>
      <c r="E188" s="152" t="s">
        <v>363</v>
      </c>
      <c r="F188" s="153" t="s">
        <v>364</v>
      </c>
      <c r="G188" s="154" t="s">
        <v>269</v>
      </c>
      <c r="H188" s="155">
        <v>8</v>
      </c>
      <c r="I188" s="156"/>
      <c r="J188" s="157">
        <f t="shared" si="20"/>
        <v>0</v>
      </c>
      <c r="K188" s="158"/>
      <c r="L188" s="159"/>
      <c r="M188" s="160" t="s">
        <v>1</v>
      </c>
      <c r="N188" s="161" t="s">
        <v>43</v>
      </c>
      <c r="O188" s="55"/>
      <c r="P188" s="147">
        <f t="shared" si="21"/>
        <v>0</v>
      </c>
      <c r="Q188" s="147">
        <v>0</v>
      </c>
      <c r="R188" s="147">
        <f t="shared" si="22"/>
        <v>0</v>
      </c>
      <c r="S188" s="147">
        <v>0</v>
      </c>
      <c r="T188" s="148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9" t="s">
        <v>159</v>
      </c>
      <c r="AT188" s="149" t="s">
        <v>203</v>
      </c>
      <c r="AU188" s="149" t="s">
        <v>128</v>
      </c>
      <c r="AY188" s="14" t="s">
        <v>117</v>
      </c>
      <c r="BE188" s="150">
        <f t="shared" si="24"/>
        <v>0</v>
      </c>
      <c r="BF188" s="150">
        <f t="shared" si="25"/>
        <v>0</v>
      </c>
      <c r="BG188" s="150">
        <f t="shared" si="26"/>
        <v>0</v>
      </c>
      <c r="BH188" s="150">
        <f t="shared" si="27"/>
        <v>0</v>
      </c>
      <c r="BI188" s="150">
        <f t="shared" si="28"/>
        <v>0</v>
      </c>
      <c r="BJ188" s="14" t="s">
        <v>83</v>
      </c>
      <c r="BK188" s="150">
        <f t="shared" si="29"/>
        <v>0</v>
      </c>
      <c r="BL188" s="14" t="s">
        <v>123</v>
      </c>
      <c r="BM188" s="149" t="s">
        <v>365</v>
      </c>
    </row>
    <row r="189" spans="1:65" s="2" customFormat="1" ht="16.5" customHeight="1">
      <c r="A189" s="29"/>
      <c r="B189" s="136"/>
      <c r="C189" s="151" t="s">
        <v>366</v>
      </c>
      <c r="D189" s="151" t="s">
        <v>203</v>
      </c>
      <c r="E189" s="152" t="s">
        <v>367</v>
      </c>
      <c r="F189" s="153" t="s">
        <v>368</v>
      </c>
      <c r="G189" s="154" t="s">
        <v>269</v>
      </c>
      <c r="H189" s="155">
        <v>8</v>
      </c>
      <c r="I189" s="156"/>
      <c r="J189" s="157">
        <f t="shared" si="20"/>
        <v>0</v>
      </c>
      <c r="K189" s="158"/>
      <c r="L189" s="159"/>
      <c r="M189" s="160" t="s">
        <v>1</v>
      </c>
      <c r="N189" s="161" t="s">
        <v>43</v>
      </c>
      <c r="O189" s="55"/>
      <c r="P189" s="147">
        <f t="shared" si="21"/>
        <v>0</v>
      </c>
      <c r="Q189" s="147">
        <v>0</v>
      </c>
      <c r="R189" s="147">
        <f t="shared" si="22"/>
        <v>0</v>
      </c>
      <c r="S189" s="147">
        <v>0</v>
      </c>
      <c r="T189" s="148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9" t="s">
        <v>159</v>
      </c>
      <c r="AT189" s="149" t="s">
        <v>203</v>
      </c>
      <c r="AU189" s="149" t="s">
        <v>128</v>
      </c>
      <c r="AY189" s="14" t="s">
        <v>117</v>
      </c>
      <c r="BE189" s="150">
        <f t="shared" si="24"/>
        <v>0</v>
      </c>
      <c r="BF189" s="150">
        <f t="shared" si="25"/>
        <v>0</v>
      </c>
      <c r="BG189" s="150">
        <f t="shared" si="26"/>
        <v>0</v>
      </c>
      <c r="BH189" s="150">
        <f t="shared" si="27"/>
        <v>0</v>
      </c>
      <c r="BI189" s="150">
        <f t="shared" si="28"/>
        <v>0</v>
      </c>
      <c r="BJ189" s="14" t="s">
        <v>83</v>
      </c>
      <c r="BK189" s="150">
        <f t="shared" si="29"/>
        <v>0</v>
      </c>
      <c r="BL189" s="14" t="s">
        <v>123</v>
      </c>
      <c r="BM189" s="149" t="s">
        <v>369</v>
      </c>
    </row>
    <row r="190" spans="1:65" s="2" customFormat="1" ht="21.75" customHeight="1">
      <c r="A190" s="29"/>
      <c r="B190" s="136"/>
      <c r="C190" s="151" t="s">
        <v>370</v>
      </c>
      <c r="D190" s="151" t="s">
        <v>203</v>
      </c>
      <c r="E190" s="152" t="s">
        <v>371</v>
      </c>
      <c r="F190" s="153" t="s">
        <v>372</v>
      </c>
      <c r="G190" s="154" t="s">
        <v>269</v>
      </c>
      <c r="H190" s="155">
        <v>8</v>
      </c>
      <c r="I190" s="156"/>
      <c r="J190" s="157">
        <f t="shared" si="20"/>
        <v>0</v>
      </c>
      <c r="K190" s="158"/>
      <c r="L190" s="159"/>
      <c r="M190" s="160" t="s">
        <v>1</v>
      </c>
      <c r="N190" s="161" t="s">
        <v>43</v>
      </c>
      <c r="O190" s="55"/>
      <c r="P190" s="147">
        <f t="shared" si="21"/>
        <v>0</v>
      </c>
      <c r="Q190" s="147">
        <v>0</v>
      </c>
      <c r="R190" s="147">
        <f t="shared" si="22"/>
        <v>0</v>
      </c>
      <c r="S190" s="147">
        <v>0</v>
      </c>
      <c r="T190" s="148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9" t="s">
        <v>159</v>
      </c>
      <c r="AT190" s="149" t="s">
        <v>203</v>
      </c>
      <c r="AU190" s="149" t="s">
        <v>128</v>
      </c>
      <c r="AY190" s="14" t="s">
        <v>117</v>
      </c>
      <c r="BE190" s="150">
        <f t="shared" si="24"/>
        <v>0</v>
      </c>
      <c r="BF190" s="150">
        <f t="shared" si="25"/>
        <v>0</v>
      </c>
      <c r="BG190" s="150">
        <f t="shared" si="26"/>
        <v>0</v>
      </c>
      <c r="BH190" s="150">
        <f t="shared" si="27"/>
        <v>0</v>
      </c>
      <c r="BI190" s="150">
        <f t="shared" si="28"/>
        <v>0</v>
      </c>
      <c r="BJ190" s="14" t="s">
        <v>83</v>
      </c>
      <c r="BK190" s="150">
        <f t="shared" si="29"/>
        <v>0</v>
      </c>
      <c r="BL190" s="14" t="s">
        <v>123</v>
      </c>
      <c r="BM190" s="149" t="s">
        <v>373</v>
      </c>
    </row>
    <row r="191" spans="2:63" s="12" customFormat="1" ht="20.85" customHeight="1">
      <c r="B191" s="123"/>
      <c r="D191" s="124" t="s">
        <v>77</v>
      </c>
      <c r="E191" s="134" t="s">
        <v>374</v>
      </c>
      <c r="F191" s="134" t="s">
        <v>375</v>
      </c>
      <c r="I191" s="126"/>
      <c r="J191" s="135">
        <f>BK191</f>
        <v>0</v>
      </c>
      <c r="L191" s="123"/>
      <c r="M191" s="128"/>
      <c r="N191" s="129"/>
      <c r="O191" s="129"/>
      <c r="P191" s="130">
        <f>SUM(P192:P225)</f>
        <v>0</v>
      </c>
      <c r="Q191" s="129"/>
      <c r="R191" s="130">
        <f>SUM(R192:R225)</f>
        <v>3.0916200000000003</v>
      </c>
      <c r="S191" s="129"/>
      <c r="T191" s="131">
        <f>SUM(T192:T225)</f>
        <v>0</v>
      </c>
      <c r="AR191" s="124" t="s">
        <v>83</v>
      </c>
      <c r="AT191" s="132" t="s">
        <v>77</v>
      </c>
      <c r="AU191" s="132" t="s">
        <v>85</v>
      </c>
      <c r="AY191" s="124" t="s">
        <v>117</v>
      </c>
      <c r="BK191" s="133">
        <f>SUM(BK192:BK225)</f>
        <v>0</v>
      </c>
    </row>
    <row r="192" spans="1:65" s="2" customFormat="1" ht="24.2" customHeight="1">
      <c r="A192" s="29"/>
      <c r="B192" s="136"/>
      <c r="C192" s="137" t="s">
        <v>376</v>
      </c>
      <c r="D192" s="137" t="s">
        <v>119</v>
      </c>
      <c r="E192" s="138" t="s">
        <v>377</v>
      </c>
      <c r="F192" s="139" t="s">
        <v>378</v>
      </c>
      <c r="G192" s="140" t="s">
        <v>131</v>
      </c>
      <c r="H192" s="141">
        <v>162</v>
      </c>
      <c r="I192" s="142"/>
      <c r="J192" s="143">
        <f aca="true" t="shared" si="30" ref="J192:J225">ROUND(I192*H192,2)</f>
        <v>0</v>
      </c>
      <c r="K192" s="144"/>
      <c r="L192" s="30"/>
      <c r="M192" s="145" t="s">
        <v>1</v>
      </c>
      <c r="N192" s="146" t="s">
        <v>43</v>
      </c>
      <c r="O192" s="55"/>
      <c r="P192" s="147">
        <f aca="true" t="shared" si="31" ref="P192:P225">O192*H192</f>
        <v>0</v>
      </c>
      <c r="Q192" s="147">
        <v>0</v>
      </c>
      <c r="R192" s="147">
        <f aca="true" t="shared" si="32" ref="R192:R225">Q192*H192</f>
        <v>0</v>
      </c>
      <c r="S192" s="147">
        <v>0</v>
      </c>
      <c r="T192" s="148">
        <f aca="true" t="shared" si="33" ref="T192:T225"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9" t="s">
        <v>123</v>
      </c>
      <c r="AT192" s="149" t="s">
        <v>119</v>
      </c>
      <c r="AU192" s="149" t="s">
        <v>128</v>
      </c>
      <c r="AY192" s="14" t="s">
        <v>117</v>
      </c>
      <c r="BE192" s="150">
        <f aca="true" t="shared" si="34" ref="BE192:BE225">IF(N192="základní",J192,0)</f>
        <v>0</v>
      </c>
      <c r="BF192" s="150">
        <f aca="true" t="shared" si="35" ref="BF192:BF225">IF(N192="snížená",J192,0)</f>
        <v>0</v>
      </c>
      <c r="BG192" s="150">
        <f aca="true" t="shared" si="36" ref="BG192:BG225">IF(N192="zákl. přenesená",J192,0)</f>
        <v>0</v>
      </c>
      <c r="BH192" s="150">
        <f aca="true" t="shared" si="37" ref="BH192:BH225">IF(N192="sníž. přenesená",J192,0)</f>
        <v>0</v>
      </c>
      <c r="BI192" s="150">
        <f aca="true" t="shared" si="38" ref="BI192:BI225">IF(N192="nulová",J192,0)</f>
        <v>0</v>
      </c>
      <c r="BJ192" s="14" t="s">
        <v>83</v>
      </c>
      <c r="BK192" s="150">
        <f aca="true" t="shared" si="39" ref="BK192:BK225">ROUND(I192*H192,2)</f>
        <v>0</v>
      </c>
      <c r="BL192" s="14" t="s">
        <v>123</v>
      </c>
      <c r="BM192" s="149" t="s">
        <v>379</v>
      </c>
    </row>
    <row r="193" spans="1:65" s="2" customFormat="1" ht="16.5" customHeight="1">
      <c r="A193" s="29"/>
      <c r="B193" s="136"/>
      <c r="C193" s="151" t="s">
        <v>380</v>
      </c>
      <c r="D193" s="151" t="s">
        <v>203</v>
      </c>
      <c r="E193" s="152" t="s">
        <v>381</v>
      </c>
      <c r="F193" s="153" t="s">
        <v>382</v>
      </c>
      <c r="G193" s="154" t="s">
        <v>131</v>
      </c>
      <c r="H193" s="155">
        <v>162</v>
      </c>
      <c r="I193" s="156"/>
      <c r="J193" s="157">
        <f t="shared" si="30"/>
        <v>0</v>
      </c>
      <c r="K193" s="158"/>
      <c r="L193" s="159"/>
      <c r="M193" s="160" t="s">
        <v>1</v>
      </c>
      <c r="N193" s="161" t="s">
        <v>43</v>
      </c>
      <c r="O193" s="55"/>
      <c r="P193" s="147">
        <f t="shared" si="31"/>
        <v>0</v>
      </c>
      <c r="Q193" s="147">
        <v>0.0177</v>
      </c>
      <c r="R193" s="147">
        <f t="shared" si="32"/>
        <v>2.8674</v>
      </c>
      <c r="S193" s="147">
        <v>0</v>
      </c>
      <c r="T193" s="148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49" t="s">
        <v>159</v>
      </c>
      <c r="AT193" s="149" t="s">
        <v>203</v>
      </c>
      <c r="AU193" s="149" t="s">
        <v>128</v>
      </c>
      <c r="AY193" s="14" t="s">
        <v>117</v>
      </c>
      <c r="BE193" s="150">
        <f t="shared" si="34"/>
        <v>0</v>
      </c>
      <c r="BF193" s="150">
        <f t="shared" si="35"/>
        <v>0</v>
      </c>
      <c r="BG193" s="150">
        <f t="shared" si="36"/>
        <v>0</v>
      </c>
      <c r="BH193" s="150">
        <f t="shared" si="37"/>
        <v>0</v>
      </c>
      <c r="BI193" s="150">
        <f t="shared" si="38"/>
        <v>0</v>
      </c>
      <c r="BJ193" s="14" t="s">
        <v>83</v>
      </c>
      <c r="BK193" s="150">
        <f t="shared" si="39"/>
        <v>0</v>
      </c>
      <c r="BL193" s="14" t="s">
        <v>123</v>
      </c>
      <c r="BM193" s="149" t="s">
        <v>383</v>
      </c>
    </row>
    <row r="194" spans="1:65" s="2" customFormat="1" ht="24.2" customHeight="1">
      <c r="A194" s="29"/>
      <c r="B194" s="136"/>
      <c r="C194" s="137" t="s">
        <v>384</v>
      </c>
      <c r="D194" s="137" t="s">
        <v>119</v>
      </c>
      <c r="E194" s="138" t="s">
        <v>385</v>
      </c>
      <c r="F194" s="139" t="s">
        <v>386</v>
      </c>
      <c r="G194" s="140" t="s">
        <v>269</v>
      </c>
      <c r="H194" s="141">
        <v>5</v>
      </c>
      <c r="I194" s="142"/>
      <c r="J194" s="143">
        <f t="shared" si="30"/>
        <v>0</v>
      </c>
      <c r="K194" s="144"/>
      <c r="L194" s="30"/>
      <c r="M194" s="145" t="s">
        <v>1</v>
      </c>
      <c r="N194" s="146" t="s">
        <v>43</v>
      </c>
      <c r="O194" s="55"/>
      <c r="P194" s="147">
        <f t="shared" si="31"/>
        <v>0</v>
      </c>
      <c r="Q194" s="147">
        <v>0.00161</v>
      </c>
      <c r="R194" s="147">
        <f t="shared" si="32"/>
        <v>0.00805</v>
      </c>
      <c r="S194" s="147">
        <v>0</v>
      </c>
      <c r="T194" s="148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9" t="s">
        <v>123</v>
      </c>
      <c r="AT194" s="149" t="s">
        <v>119</v>
      </c>
      <c r="AU194" s="149" t="s">
        <v>128</v>
      </c>
      <c r="AY194" s="14" t="s">
        <v>117</v>
      </c>
      <c r="BE194" s="150">
        <f t="shared" si="34"/>
        <v>0</v>
      </c>
      <c r="BF194" s="150">
        <f t="shared" si="35"/>
        <v>0</v>
      </c>
      <c r="BG194" s="150">
        <f t="shared" si="36"/>
        <v>0</v>
      </c>
      <c r="BH194" s="150">
        <f t="shared" si="37"/>
        <v>0</v>
      </c>
      <c r="BI194" s="150">
        <f t="shared" si="38"/>
        <v>0</v>
      </c>
      <c r="BJ194" s="14" t="s">
        <v>83</v>
      </c>
      <c r="BK194" s="150">
        <f t="shared" si="39"/>
        <v>0</v>
      </c>
      <c r="BL194" s="14" t="s">
        <v>123</v>
      </c>
      <c r="BM194" s="149" t="s">
        <v>387</v>
      </c>
    </row>
    <row r="195" spans="1:65" s="2" customFormat="1" ht="16.5" customHeight="1">
      <c r="A195" s="29"/>
      <c r="B195" s="136"/>
      <c r="C195" s="151" t="s">
        <v>388</v>
      </c>
      <c r="D195" s="151" t="s">
        <v>203</v>
      </c>
      <c r="E195" s="152" t="s">
        <v>389</v>
      </c>
      <c r="F195" s="153" t="s">
        <v>390</v>
      </c>
      <c r="G195" s="154" t="s">
        <v>318</v>
      </c>
      <c r="H195" s="155">
        <v>1</v>
      </c>
      <c r="I195" s="156"/>
      <c r="J195" s="157">
        <f t="shared" si="30"/>
        <v>0</v>
      </c>
      <c r="K195" s="158"/>
      <c r="L195" s="159"/>
      <c r="M195" s="160" t="s">
        <v>1</v>
      </c>
      <c r="N195" s="161" t="s">
        <v>43</v>
      </c>
      <c r="O195" s="55"/>
      <c r="P195" s="147">
        <f t="shared" si="31"/>
        <v>0</v>
      </c>
      <c r="Q195" s="147">
        <v>0</v>
      </c>
      <c r="R195" s="147">
        <f t="shared" si="32"/>
        <v>0</v>
      </c>
      <c r="S195" s="147">
        <v>0</v>
      </c>
      <c r="T195" s="148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49" t="s">
        <v>159</v>
      </c>
      <c r="AT195" s="149" t="s">
        <v>203</v>
      </c>
      <c r="AU195" s="149" t="s">
        <v>128</v>
      </c>
      <c r="AY195" s="14" t="s">
        <v>117</v>
      </c>
      <c r="BE195" s="150">
        <f t="shared" si="34"/>
        <v>0</v>
      </c>
      <c r="BF195" s="150">
        <f t="shared" si="35"/>
        <v>0</v>
      </c>
      <c r="BG195" s="150">
        <f t="shared" si="36"/>
        <v>0</v>
      </c>
      <c r="BH195" s="150">
        <f t="shared" si="37"/>
        <v>0</v>
      </c>
      <c r="BI195" s="150">
        <f t="shared" si="38"/>
        <v>0</v>
      </c>
      <c r="BJ195" s="14" t="s">
        <v>83</v>
      </c>
      <c r="BK195" s="150">
        <f t="shared" si="39"/>
        <v>0</v>
      </c>
      <c r="BL195" s="14" t="s">
        <v>123</v>
      </c>
      <c r="BM195" s="149" t="s">
        <v>391</v>
      </c>
    </row>
    <row r="196" spans="1:65" s="2" customFormat="1" ht="16.5" customHeight="1">
      <c r="A196" s="29"/>
      <c r="B196" s="136"/>
      <c r="C196" s="151" t="s">
        <v>392</v>
      </c>
      <c r="D196" s="151" t="s">
        <v>203</v>
      </c>
      <c r="E196" s="152" t="s">
        <v>393</v>
      </c>
      <c r="F196" s="153" t="s">
        <v>394</v>
      </c>
      <c r="G196" s="154" t="s">
        <v>269</v>
      </c>
      <c r="H196" s="155">
        <v>2</v>
      </c>
      <c r="I196" s="156"/>
      <c r="J196" s="157">
        <f t="shared" si="30"/>
        <v>0</v>
      </c>
      <c r="K196" s="158"/>
      <c r="L196" s="159"/>
      <c r="M196" s="160" t="s">
        <v>1</v>
      </c>
      <c r="N196" s="161" t="s">
        <v>43</v>
      </c>
      <c r="O196" s="55"/>
      <c r="P196" s="147">
        <f t="shared" si="31"/>
        <v>0</v>
      </c>
      <c r="Q196" s="147">
        <v>0.0141</v>
      </c>
      <c r="R196" s="147">
        <f t="shared" si="32"/>
        <v>0.0282</v>
      </c>
      <c r="S196" s="147">
        <v>0</v>
      </c>
      <c r="T196" s="148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49" t="s">
        <v>159</v>
      </c>
      <c r="AT196" s="149" t="s">
        <v>203</v>
      </c>
      <c r="AU196" s="149" t="s">
        <v>128</v>
      </c>
      <c r="AY196" s="14" t="s">
        <v>117</v>
      </c>
      <c r="BE196" s="150">
        <f t="shared" si="34"/>
        <v>0</v>
      </c>
      <c r="BF196" s="150">
        <f t="shared" si="35"/>
        <v>0</v>
      </c>
      <c r="BG196" s="150">
        <f t="shared" si="36"/>
        <v>0</v>
      </c>
      <c r="BH196" s="150">
        <f t="shared" si="37"/>
        <v>0</v>
      </c>
      <c r="BI196" s="150">
        <f t="shared" si="38"/>
        <v>0</v>
      </c>
      <c r="BJ196" s="14" t="s">
        <v>83</v>
      </c>
      <c r="BK196" s="150">
        <f t="shared" si="39"/>
        <v>0</v>
      </c>
      <c r="BL196" s="14" t="s">
        <v>123</v>
      </c>
      <c r="BM196" s="149" t="s">
        <v>395</v>
      </c>
    </row>
    <row r="197" spans="1:65" s="2" customFormat="1" ht="16.5" customHeight="1">
      <c r="A197" s="29"/>
      <c r="B197" s="136"/>
      <c r="C197" s="151" t="s">
        <v>396</v>
      </c>
      <c r="D197" s="151" t="s">
        <v>203</v>
      </c>
      <c r="E197" s="152" t="s">
        <v>397</v>
      </c>
      <c r="F197" s="153" t="s">
        <v>398</v>
      </c>
      <c r="G197" s="154" t="s">
        <v>318</v>
      </c>
      <c r="H197" s="155">
        <v>2</v>
      </c>
      <c r="I197" s="156"/>
      <c r="J197" s="157">
        <f t="shared" si="30"/>
        <v>0</v>
      </c>
      <c r="K197" s="158"/>
      <c r="L197" s="159"/>
      <c r="M197" s="160" t="s">
        <v>1</v>
      </c>
      <c r="N197" s="161" t="s">
        <v>43</v>
      </c>
      <c r="O197" s="55"/>
      <c r="P197" s="147">
        <f t="shared" si="31"/>
        <v>0</v>
      </c>
      <c r="Q197" s="147">
        <v>0</v>
      </c>
      <c r="R197" s="147">
        <f t="shared" si="32"/>
        <v>0</v>
      </c>
      <c r="S197" s="147">
        <v>0</v>
      </c>
      <c r="T197" s="148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9" t="s">
        <v>159</v>
      </c>
      <c r="AT197" s="149" t="s">
        <v>203</v>
      </c>
      <c r="AU197" s="149" t="s">
        <v>128</v>
      </c>
      <c r="AY197" s="14" t="s">
        <v>117</v>
      </c>
      <c r="BE197" s="150">
        <f t="shared" si="34"/>
        <v>0</v>
      </c>
      <c r="BF197" s="150">
        <f t="shared" si="35"/>
        <v>0</v>
      </c>
      <c r="BG197" s="150">
        <f t="shared" si="36"/>
        <v>0</v>
      </c>
      <c r="BH197" s="150">
        <f t="shared" si="37"/>
        <v>0</v>
      </c>
      <c r="BI197" s="150">
        <f t="shared" si="38"/>
        <v>0</v>
      </c>
      <c r="BJ197" s="14" t="s">
        <v>83</v>
      </c>
      <c r="BK197" s="150">
        <f t="shared" si="39"/>
        <v>0</v>
      </c>
      <c r="BL197" s="14" t="s">
        <v>123</v>
      </c>
      <c r="BM197" s="149" t="s">
        <v>399</v>
      </c>
    </row>
    <row r="198" spans="1:65" s="2" customFormat="1" ht="24.2" customHeight="1">
      <c r="A198" s="29"/>
      <c r="B198" s="136"/>
      <c r="C198" s="137" t="s">
        <v>400</v>
      </c>
      <c r="D198" s="137" t="s">
        <v>119</v>
      </c>
      <c r="E198" s="138" t="s">
        <v>401</v>
      </c>
      <c r="F198" s="139" t="s">
        <v>402</v>
      </c>
      <c r="G198" s="140" t="s">
        <v>269</v>
      </c>
      <c r="H198" s="141">
        <v>17</v>
      </c>
      <c r="I198" s="142"/>
      <c r="J198" s="143">
        <f t="shared" si="30"/>
        <v>0</v>
      </c>
      <c r="K198" s="144"/>
      <c r="L198" s="30"/>
      <c r="M198" s="145" t="s">
        <v>1</v>
      </c>
      <c r="N198" s="146" t="s">
        <v>43</v>
      </c>
      <c r="O198" s="55"/>
      <c r="P198" s="147">
        <f t="shared" si="31"/>
        <v>0</v>
      </c>
      <c r="Q198" s="147">
        <v>0.00165</v>
      </c>
      <c r="R198" s="147">
        <f t="shared" si="32"/>
        <v>0.02805</v>
      </c>
      <c r="S198" s="147">
        <v>0</v>
      </c>
      <c r="T198" s="148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9" t="s">
        <v>123</v>
      </c>
      <c r="AT198" s="149" t="s">
        <v>119</v>
      </c>
      <c r="AU198" s="149" t="s">
        <v>128</v>
      </c>
      <c r="AY198" s="14" t="s">
        <v>117</v>
      </c>
      <c r="BE198" s="150">
        <f t="shared" si="34"/>
        <v>0</v>
      </c>
      <c r="BF198" s="150">
        <f t="shared" si="35"/>
        <v>0</v>
      </c>
      <c r="BG198" s="150">
        <f t="shared" si="36"/>
        <v>0</v>
      </c>
      <c r="BH198" s="150">
        <f t="shared" si="37"/>
        <v>0</v>
      </c>
      <c r="BI198" s="150">
        <f t="shared" si="38"/>
        <v>0</v>
      </c>
      <c r="BJ198" s="14" t="s">
        <v>83</v>
      </c>
      <c r="BK198" s="150">
        <f t="shared" si="39"/>
        <v>0</v>
      </c>
      <c r="BL198" s="14" t="s">
        <v>123</v>
      </c>
      <c r="BM198" s="149" t="s">
        <v>403</v>
      </c>
    </row>
    <row r="199" spans="1:65" s="2" customFormat="1" ht="16.5" customHeight="1">
      <c r="A199" s="29"/>
      <c r="B199" s="136"/>
      <c r="C199" s="151" t="s">
        <v>404</v>
      </c>
      <c r="D199" s="151" t="s">
        <v>203</v>
      </c>
      <c r="E199" s="152" t="s">
        <v>405</v>
      </c>
      <c r="F199" s="153" t="s">
        <v>406</v>
      </c>
      <c r="G199" s="154" t="s">
        <v>269</v>
      </c>
      <c r="H199" s="155">
        <v>3</v>
      </c>
      <c r="I199" s="156"/>
      <c r="J199" s="157">
        <f t="shared" si="30"/>
        <v>0</v>
      </c>
      <c r="K199" s="158"/>
      <c r="L199" s="159"/>
      <c r="M199" s="160" t="s">
        <v>1</v>
      </c>
      <c r="N199" s="161" t="s">
        <v>43</v>
      </c>
      <c r="O199" s="55"/>
      <c r="P199" s="147">
        <f t="shared" si="31"/>
        <v>0</v>
      </c>
      <c r="Q199" s="147">
        <v>0.017</v>
      </c>
      <c r="R199" s="147">
        <f t="shared" si="32"/>
        <v>0.051000000000000004</v>
      </c>
      <c r="S199" s="147">
        <v>0</v>
      </c>
      <c r="T199" s="148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9" t="s">
        <v>159</v>
      </c>
      <c r="AT199" s="149" t="s">
        <v>203</v>
      </c>
      <c r="AU199" s="149" t="s">
        <v>128</v>
      </c>
      <c r="AY199" s="14" t="s">
        <v>117</v>
      </c>
      <c r="BE199" s="150">
        <f t="shared" si="34"/>
        <v>0</v>
      </c>
      <c r="BF199" s="150">
        <f t="shared" si="35"/>
        <v>0</v>
      </c>
      <c r="BG199" s="150">
        <f t="shared" si="36"/>
        <v>0</v>
      </c>
      <c r="BH199" s="150">
        <f t="shared" si="37"/>
        <v>0</v>
      </c>
      <c r="BI199" s="150">
        <f t="shared" si="38"/>
        <v>0</v>
      </c>
      <c r="BJ199" s="14" t="s">
        <v>83</v>
      </c>
      <c r="BK199" s="150">
        <f t="shared" si="39"/>
        <v>0</v>
      </c>
      <c r="BL199" s="14" t="s">
        <v>123</v>
      </c>
      <c r="BM199" s="149" t="s">
        <v>407</v>
      </c>
    </row>
    <row r="200" spans="1:65" s="2" customFormat="1" ht="16.5" customHeight="1">
      <c r="A200" s="29"/>
      <c r="B200" s="136"/>
      <c r="C200" s="151" t="s">
        <v>408</v>
      </c>
      <c r="D200" s="151" t="s">
        <v>203</v>
      </c>
      <c r="E200" s="152" t="s">
        <v>409</v>
      </c>
      <c r="F200" s="153" t="s">
        <v>410</v>
      </c>
      <c r="G200" s="154" t="s">
        <v>269</v>
      </c>
      <c r="H200" s="155">
        <v>10</v>
      </c>
      <c r="I200" s="156"/>
      <c r="J200" s="157">
        <f t="shared" si="30"/>
        <v>0</v>
      </c>
      <c r="K200" s="158"/>
      <c r="L200" s="159"/>
      <c r="M200" s="160" t="s">
        <v>1</v>
      </c>
      <c r="N200" s="161" t="s">
        <v>43</v>
      </c>
      <c r="O200" s="55"/>
      <c r="P200" s="147">
        <f t="shared" si="31"/>
        <v>0</v>
      </c>
      <c r="Q200" s="147">
        <v>0</v>
      </c>
      <c r="R200" s="147">
        <f t="shared" si="32"/>
        <v>0</v>
      </c>
      <c r="S200" s="147">
        <v>0</v>
      </c>
      <c r="T200" s="148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49" t="s">
        <v>159</v>
      </c>
      <c r="AT200" s="149" t="s">
        <v>203</v>
      </c>
      <c r="AU200" s="149" t="s">
        <v>128</v>
      </c>
      <c r="AY200" s="14" t="s">
        <v>117</v>
      </c>
      <c r="BE200" s="150">
        <f t="shared" si="34"/>
        <v>0</v>
      </c>
      <c r="BF200" s="150">
        <f t="shared" si="35"/>
        <v>0</v>
      </c>
      <c r="BG200" s="150">
        <f t="shared" si="36"/>
        <v>0</v>
      </c>
      <c r="BH200" s="150">
        <f t="shared" si="37"/>
        <v>0</v>
      </c>
      <c r="BI200" s="150">
        <f t="shared" si="38"/>
        <v>0</v>
      </c>
      <c r="BJ200" s="14" t="s">
        <v>83</v>
      </c>
      <c r="BK200" s="150">
        <f t="shared" si="39"/>
        <v>0</v>
      </c>
      <c r="BL200" s="14" t="s">
        <v>123</v>
      </c>
      <c r="BM200" s="149" t="s">
        <v>411</v>
      </c>
    </row>
    <row r="201" spans="1:65" s="2" customFormat="1" ht="16.5" customHeight="1">
      <c r="A201" s="29"/>
      <c r="B201" s="136"/>
      <c r="C201" s="151" t="s">
        <v>412</v>
      </c>
      <c r="D201" s="151" t="s">
        <v>203</v>
      </c>
      <c r="E201" s="152" t="s">
        <v>413</v>
      </c>
      <c r="F201" s="153" t="s">
        <v>414</v>
      </c>
      <c r="G201" s="154" t="s">
        <v>318</v>
      </c>
      <c r="H201" s="155">
        <v>2</v>
      </c>
      <c r="I201" s="156"/>
      <c r="J201" s="157">
        <f t="shared" si="30"/>
        <v>0</v>
      </c>
      <c r="K201" s="158"/>
      <c r="L201" s="159"/>
      <c r="M201" s="160" t="s">
        <v>1</v>
      </c>
      <c r="N201" s="161" t="s">
        <v>43</v>
      </c>
      <c r="O201" s="55"/>
      <c r="P201" s="147">
        <f t="shared" si="31"/>
        <v>0</v>
      </c>
      <c r="Q201" s="147">
        <v>0</v>
      </c>
      <c r="R201" s="147">
        <f t="shared" si="32"/>
        <v>0</v>
      </c>
      <c r="S201" s="147">
        <v>0</v>
      </c>
      <c r="T201" s="148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49" t="s">
        <v>159</v>
      </c>
      <c r="AT201" s="149" t="s">
        <v>203</v>
      </c>
      <c r="AU201" s="149" t="s">
        <v>128</v>
      </c>
      <c r="AY201" s="14" t="s">
        <v>117</v>
      </c>
      <c r="BE201" s="150">
        <f t="shared" si="34"/>
        <v>0</v>
      </c>
      <c r="BF201" s="150">
        <f t="shared" si="35"/>
        <v>0</v>
      </c>
      <c r="BG201" s="150">
        <f t="shared" si="36"/>
        <v>0</v>
      </c>
      <c r="BH201" s="150">
        <f t="shared" si="37"/>
        <v>0</v>
      </c>
      <c r="BI201" s="150">
        <f t="shared" si="38"/>
        <v>0</v>
      </c>
      <c r="BJ201" s="14" t="s">
        <v>83</v>
      </c>
      <c r="BK201" s="150">
        <f t="shared" si="39"/>
        <v>0</v>
      </c>
      <c r="BL201" s="14" t="s">
        <v>123</v>
      </c>
      <c r="BM201" s="149" t="s">
        <v>415</v>
      </c>
    </row>
    <row r="202" spans="1:65" s="2" customFormat="1" ht="16.5" customHeight="1">
      <c r="A202" s="29"/>
      <c r="B202" s="136"/>
      <c r="C202" s="151" t="s">
        <v>416</v>
      </c>
      <c r="D202" s="151" t="s">
        <v>203</v>
      </c>
      <c r="E202" s="152" t="s">
        <v>417</v>
      </c>
      <c r="F202" s="153" t="s">
        <v>417</v>
      </c>
      <c r="G202" s="154" t="s">
        <v>318</v>
      </c>
      <c r="H202" s="155">
        <v>1</v>
      </c>
      <c r="I202" s="156"/>
      <c r="J202" s="157">
        <f t="shared" si="30"/>
        <v>0</v>
      </c>
      <c r="K202" s="158"/>
      <c r="L202" s="159"/>
      <c r="M202" s="160" t="s">
        <v>1</v>
      </c>
      <c r="N202" s="161" t="s">
        <v>43</v>
      </c>
      <c r="O202" s="55"/>
      <c r="P202" s="147">
        <f t="shared" si="31"/>
        <v>0</v>
      </c>
      <c r="Q202" s="147">
        <v>0</v>
      </c>
      <c r="R202" s="147">
        <f t="shared" si="32"/>
        <v>0</v>
      </c>
      <c r="S202" s="147">
        <v>0</v>
      </c>
      <c r="T202" s="148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9" t="s">
        <v>159</v>
      </c>
      <c r="AT202" s="149" t="s">
        <v>203</v>
      </c>
      <c r="AU202" s="149" t="s">
        <v>128</v>
      </c>
      <c r="AY202" s="14" t="s">
        <v>117</v>
      </c>
      <c r="BE202" s="150">
        <f t="shared" si="34"/>
        <v>0</v>
      </c>
      <c r="BF202" s="150">
        <f t="shared" si="35"/>
        <v>0</v>
      </c>
      <c r="BG202" s="150">
        <f t="shared" si="36"/>
        <v>0</v>
      </c>
      <c r="BH202" s="150">
        <f t="shared" si="37"/>
        <v>0</v>
      </c>
      <c r="BI202" s="150">
        <f t="shared" si="38"/>
        <v>0</v>
      </c>
      <c r="BJ202" s="14" t="s">
        <v>83</v>
      </c>
      <c r="BK202" s="150">
        <f t="shared" si="39"/>
        <v>0</v>
      </c>
      <c r="BL202" s="14" t="s">
        <v>123</v>
      </c>
      <c r="BM202" s="149" t="s">
        <v>418</v>
      </c>
    </row>
    <row r="203" spans="1:65" s="2" customFormat="1" ht="16.5" customHeight="1">
      <c r="A203" s="29"/>
      <c r="B203" s="136"/>
      <c r="C203" s="151" t="s">
        <v>419</v>
      </c>
      <c r="D203" s="151" t="s">
        <v>203</v>
      </c>
      <c r="E203" s="152" t="s">
        <v>420</v>
      </c>
      <c r="F203" s="153" t="s">
        <v>420</v>
      </c>
      <c r="G203" s="154" t="s">
        <v>318</v>
      </c>
      <c r="H203" s="155">
        <v>1</v>
      </c>
      <c r="I203" s="156"/>
      <c r="J203" s="157">
        <f t="shared" si="30"/>
        <v>0</v>
      </c>
      <c r="K203" s="158"/>
      <c r="L203" s="159"/>
      <c r="M203" s="160" t="s">
        <v>1</v>
      </c>
      <c r="N203" s="161" t="s">
        <v>43</v>
      </c>
      <c r="O203" s="55"/>
      <c r="P203" s="147">
        <f t="shared" si="31"/>
        <v>0</v>
      </c>
      <c r="Q203" s="147">
        <v>0</v>
      </c>
      <c r="R203" s="147">
        <f t="shared" si="32"/>
        <v>0</v>
      </c>
      <c r="S203" s="147">
        <v>0</v>
      </c>
      <c r="T203" s="148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49" t="s">
        <v>159</v>
      </c>
      <c r="AT203" s="149" t="s">
        <v>203</v>
      </c>
      <c r="AU203" s="149" t="s">
        <v>128</v>
      </c>
      <c r="AY203" s="14" t="s">
        <v>117</v>
      </c>
      <c r="BE203" s="150">
        <f t="shared" si="34"/>
        <v>0</v>
      </c>
      <c r="BF203" s="150">
        <f t="shared" si="35"/>
        <v>0</v>
      </c>
      <c r="BG203" s="150">
        <f t="shared" si="36"/>
        <v>0</v>
      </c>
      <c r="BH203" s="150">
        <f t="shared" si="37"/>
        <v>0</v>
      </c>
      <c r="BI203" s="150">
        <f t="shared" si="38"/>
        <v>0</v>
      </c>
      <c r="BJ203" s="14" t="s">
        <v>83</v>
      </c>
      <c r="BK203" s="150">
        <f t="shared" si="39"/>
        <v>0</v>
      </c>
      <c r="BL203" s="14" t="s">
        <v>123</v>
      </c>
      <c r="BM203" s="149" t="s">
        <v>421</v>
      </c>
    </row>
    <row r="204" spans="1:65" s="2" customFormat="1" ht="24.2" customHeight="1">
      <c r="A204" s="29"/>
      <c r="B204" s="136"/>
      <c r="C204" s="137" t="s">
        <v>422</v>
      </c>
      <c r="D204" s="137" t="s">
        <v>119</v>
      </c>
      <c r="E204" s="138" t="s">
        <v>423</v>
      </c>
      <c r="F204" s="139" t="s">
        <v>424</v>
      </c>
      <c r="G204" s="140" t="s">
        <v>269</v>
      </c>
      <c r="H204" s="141">
        <v>3</v>
      </c>
      <c r="I204" s="142"/>
      <c r="J204" s="143">
        <f t="shared" si="30"/>
        <v>0</v>
      </c>
      <c r="K204" s="144"/>
      <c r="L204" s="30"/>
      <c r="M204" s="145" t="s">
        <v>1</v>
      </c>
      <c r="N204" s="146" t="s">
        <v>43</v>
      </c>
      <c r="O204" s="55"/>
      <c r="P204" s="147">
        <f t="shared" si="31"/>
        <v>0</v>
      </c>
      <c r="Q204" s="147">
        <v>0.00301</v>
      </c>
      <c r="R204" s="147">
        <f t="shared" si="32"/>
        <v>0.00903</v>
      </c>
      <c r="S204" s="147">
        <v>0</v>
      </c>
      <c r="T204" s="148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49" t="s">
        <v>123</v>
      </c>
      <c r="AT204" s="149" t="s">
        <v>119</v>
      </c>
      <c r="AU204" s="149" t="s">
        <v>128</v>
      </c>
      <c r="AY204" s="14" t="s">
        <v>117</v>
      </c>
      <c r="BE204" s="150">
        <f t="shared" si="34"/>
        <v>0</v>
      </c>
      <c r="BF204" s="150">
        <f t="shared" si="35"/>
        <v>0</v>
      </c>
      <c r="BG204" s="150">
        <f t="shared" si="36"/>
        <v>0</v>
      </c>
      <c r="BH204" s="150">
        <f t="shared" si="37"/>
        <v>0</v>
      </c>
      <c r="BI204" s="150">
        <f t="shared" si="38"/>
        <v>0</v>
      </c>
      <c r="BJ204" s="14" t="s">
        <v>83</v>
      </c>
      <c r="BK204" s="150">
        <f t="shared" si="39"/>
        <v>0</v>
      </c>
      <c r="BL204" s="14" t="s">
        <v>123</v>
      </c>
      <c r="BM204" s="149" t="s">
        <v>425</v>
      </c>
    </row>
    <row r="205" spans="1:65" s="2" customFormat="1" ht="16.5" customHeight="1">
      <c r="A205" s="29"/>
      <c r="B205" s="136"/>
      <c r="C205" s="151" t="s">
        <v>426</v>
      </c>
      <c r="D205" s="151" t="s">
        <v>203</v>
      </c>
      <c r="E205" s="152" t="s">
        <v>427</v>
      </c>
      <c r="F205" s="153" t="s">
        <v>428</v>
      </c>
      <c r="G205" s="154" t="s">
        <v>318</v>
      </c>
      <c r="H205" s="155">
        <v>1</v>
      </c>
      <c r="I205" s="156"/>
      <c r="J205" s="157">
        <f t="shared" si="30"/>
        <v>0</v>
      </c>
      <c r="K205" s="158"/>
      <c r="L205" s="159"/>
      <c r="M205" s="160" t="s">
        <v>1</v>
      </c>
      <c r="N205" s="161" t="s">
        <v>43</v>
      </c>
      <c r="O205" s="55"/>
      <c r="P205" s="147">
        <f t="shared" si="31"/>
        <v>0</v>
      </c>
      <c r="Q205" s="147">
        <v>0</v>
      </c>
      <c r="R205" s="147">
        <f t="shared" si="32"/>
        <v>0</v>
      </c>
      <c r="S205" s="147">
        <v>0</v>
      </c>
      <c r="T205" s="148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49" t="s">
        <v>159</v>
      </c>
      <c r="AT205" s="149" t="s">
        <v>203</v>
      </c>
      <c r="AU205" s="149" t="s">
        <v>128</v>
      </c>
      <c r="AY205" s="14" t="s">
        <v>117</v>
      </c>
      <c r="BE205" s="150">
        <f t="shared" si="34"/>
        <v>0</v>
      </c>
      <c r="BF205" s="150">
        <f t="shared" si="35"/>
        <v>0</v>
      </c>
      <c r="BG205" s="150">
        <f t="shared" si="36"/>
        <v>0</v>
      </c>
      <c r="BH205" s="150">
        <f t="shared" si="37"/>
        <v>0</v>
      </c>
      <c r="BI205" s="150">
        <f t="shared" si="38"/>
        <v>0</v>
      </c>
      <c r="BJ205" s="14" t="s">
        <v>83</v>
      </c>
      <c r="BK205" s="150">
        <f t="shared" si="39"/>
        <v>0</v>
      </c>
      <c r="BL205" s="14" t="s">
        <v>123</v>
      </c>
      <c r="BM205" s="149" t="s">
        <v>429</v>
      </c>
    </row>
    <row r="206" spans="1:65" s="2" customFormat="1" ht="16.5" customHeight="1">
      <c r="A206" s="29"/>
      <c r="B206" s="136"/>
      <c r="C206" s="151" t="s">
        <v>430</v>
      </c>
      <c r="D206" s="151" t="s">
        <v>203</v>
      </c>
      <c r="E206" s="152" t="s">
        <v>431</v>
      </c>
      <c r="F206" s="153" t="s">
        <v>432</v>
      </c>
      <c r="G206" s="154" t="s">
        <v>318</v>
      </c>
      <c r="H206" s="155">
        <v>1</v>
      </c>
      <c r="I206" s="156"/>
      <c r="J206" s="157">
        <f t="shared" si="30"/>
        <v>0</v>
      </c>
      <c r="K206" s="158"/>
      <c r="L206" s="159"/>
      <c r="M206" s="160" t="s">
        <v>1</v>
      </c>
      <c r="N206" s="161" t="s">
        <v>43</v>
      </c>
      <c r="O206" s="55"/>
      <c r="P206" s="147">
        <f t="shared" si="31"/>
        <v>0</v>
      </c>
      <c r="Q206" s="147">
        <v>0</v>
      </c>
      <c r="R206" s="147">
        <f t="shared" si="32"/>
        <v>0</v>
      </c>
      <c r="S206" s="147">
        <v>0</v>
      </c>
      <c r="T206" s="148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49" t="s">
        <v>159</v>
      </c>
      <c r="AT206" s="149" t="s">
        <v>203</v>
      </c>
      <c r="AU206" s="149" t="s">
        <v>128</v>
      </c>
      <c r="AY206" s="14" t="s">
        <v>117</v>
      </c>
      <c r="BE206" s="150">
        <f t="shared" si="34"/>
        <v>0</v>
      </c>
      <c r="BF206" s="150">
        <f t="shared" si="35"/>
        <v>0</v>
      </c>
      <c r="BG206" s="150">
        <f t="shared" si="36"/>
        <v>0</v>
      </c>
      <c r="BH206" s="150">
        <f t="shared" si="37"/>
        <v>0</v>
      </c>
      <c r="BI206" s="150">
        <f t="shared" si="38"/>
        <v>0</v>
      </c>
      <c r="BJ206" s="14" t="s">
        <v>83</v>
      </c>
      <c r="BK206" s="150">
        <f t="shared" si="39"/>
        <v>0</v>
      </c>
      <c r="BL206" s="14" t="s">
        <v>123</v>
      </c>
      <c r="BM206" s="149" t="s">
        <v>433</v>
      </c>
    </row>
    <row r="207" spans="1:65" s="2" customFormat="1" ht="16.5" customHeight="1">
      <c r="A207" s="29"/>
      <c r="B207" s="136"/>
      <c r="C207" s="151" t="s">
        <v>434</v>
      </c>
      <c r="D207" s="151" t="s">
        <v>203</v>
      </c>
      <c r="E207" s="152" t="s">
        <v>435</v>
      </c>
      <c r="F207" s="153" t="s">
        <v>436</v>
      </c>
      <c r="G207" s="154" t="s">
        <v>318</v>
      </c>
      <c r="H207" s="155">
        <v>1</v>
      </c>
      <c r="I207" s="156"/>
      <c r="J207" s="157">
        <f t="shared" si="30"/>
        <v>0</v>
      </c>
      <c r="K207" s="158"/>
      <c r="L207" s="159"/>
      <c r="M207" s="160" t="s">
        <v>1</v>
      </c>
      <c r="N207" s="161" t="s">
        <v>43</v>
      </c>
      <c r="O207" s="55"/>
      <c r="P207" s="147">
        <f t="shared" si="31"/>
        <v>0</v>
      </c>
      <c r="Q207" s="147">
        <v>0</v>
      </c>
      <c r="R207" s="147">
        <f t="shared" si="32"/>
        <v>0</v>
      </c>
      <c r="S207" s="147">
        <v>0</v>
      </c>
      <c r="T207" s="148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49" t="s">
        <v>159</v>
      </c>
      <c r="AT207" s="149" t="s">
        <v>203</v>
      </c>
      <c r="AU207" s="149" t="s">
        <v>128</v>
      </c>
      <c r="AY207" s="14" t="s">
        <v>117</v>
      </c>
      <c r="BE207" s="150">
        <f t="shared" si="34"/>
        <v>0</v>
      </c>
      <c r="BF207" s="150">
        <f t="shared" si="35"/>
        <v>0</v>
      </c>
      <c r="BG207" s="150">
        <f t="shared" si="36"/>
        <v>0</v>
      </c>
      <c r="BH207" s="150">
        <f t="shared" si="37"/>
        <v>0</v>
      </c>
      <c r="BI207" s="150">
        <f t="shared" si="38"/>
        <v>0</v>
      </c>
      <c r="BJ207" s="14" t="s">
        <v>83</v>
      </c>
      <c r="BK207" s="150">
        <f t="shared" si="39"/>
        <v>0</v>
      </c>
      <c r="BL207" s="14" t="s">
        <v>123</v>
      </c>
      <c r="BM207" s="149" t="s">
        <v>437</v>
      </c>
    </row>
    <row r="208" spans="1:65" s="2" customFormat="1" ht="21.75" customHeight="1">
      <c r="A208" s="29"/>
      <c r="B208" s="136"/>
      <c r="C208" s="137" t="s">
        <v>438</v>
      </c>
      <c r="D208" s="137" t="s">
        <v>119</v>
      </c>
      <c r="E208" s="138" t="s">
        <v>439</v>
      </c>
      <c r="F208" s="139" t="s">
        <v>440</v>
      </c>
      <c r="G208" s="140" t="s">
        <v>269</v>
      </c>
      <c r="H208" s="141">
        <v>2</v>
      </c>
      <c r="I208" s="142"/>
      <c r="J208" s="143">
        <f t="shared" si="30"/>
        <v>0</v>
      </c>
      <c r="K208" s="144"/>
      <c r="L208" s="30"/>
      <c r="M208" s="145" t="s">
        <v>1</v>
      </c>
      <c r="N208" s="146" t="s">
        <v>43</v>
      </c>
      <c r="O208" s="55"/>
      <c r="P208" s="147">
        <f t="shared" si="31"/>
        <v>0</v>
      </c>
      <c r="Q208" s="147">
        <v>0.00162</v>
      </c>
      <c r="R208" s="147">
        <f t="shared" si="32"/>
        <v>0.00324</v>
      </c>
      <c r="S208" s="147">
        <v>0</v>
      </c>
      <c r="T208" s="148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49" t="s">
        <v>123</v>
      </c>
      <c r="AT208" s="149" t="s">
        <v>119</v>
      </c>
      <c r="AU208" s="149" t="s">
        <v>128</v>
      </c>
      <c r="AY208" s="14" t="s">
        <v>117</v>
      </c>
      <c r="BE208" s="150">
        <f t="shared" si="34"/>
        <v>0</v>
      </c>
      <c r="BF208" s="150">
        <f t="shared" si="35"/>
        <v>0</v>
      </c>
      <c r="BG208" s="150">
        <f t="shared" si="36"/>
        <v>0</v>
      </c>
      <c r="BH208" s="150">
        <f t="shared" si="37"/>
        <v>0</v>
      </c>
      <c r="BI208" s="150">
        <f t="shared" si="38"/>
        <v>0</v>
      </c>
      <c r="BJ208" s="14" t="s">
        <v>83</v>
      </c>
      <c r="BK208" s="150">
        <f t="shared" si="39"/>
        <v>0</v>
      </c>
      <c r="BL208" s="14" t="s">
        <v>123</v>
      </c>
      <c r="BM208" s="149" t="s">
        <v>441</v>
      </c>
    </row>
    <row r="209" spans="1:65" s="2" customFormat="1" ht="24.2" customHeight="1">
      <c r="A209" s="29"/>
      <c r="B209" s="136"/>
      <c r="C209" s="151" t="s">
        <v>244</v>
      </c>
      <c r="D209" s="151" t="s">
        <v>203</v>
      </c>
      <c r="E209" s="152" t="s">
        <v>442</v>
      </c>
      <c r="F209" s="153" t="s">
        <v>443</v>
      </c>
      <c r="G209" s="154" t="s">
        <v>269</v>
      </c>
      <c r="H209" s="155">
        <v>2</v>
      </c>
      <c r="I209" s="156"/>
      <c r="J209" s="157">
        <f t="shared" si="30"/>
        <v>0</v>
      </c>
      <c r="K209" s="158"/>
      <c r="L209" s="159"/>
      <c r="M209" s="160" t="s">
        <v>1</v>
      </c>
      <c r="N209" s="161" t="s">
        <v>43</v>
      </c>
      <c r="O209" s="55"/>
      <c r="P209" s="147">
        <f t="shared" si="31"/>
        <v>0</v>
      </c>
      <c r="Q209" s="147">
        <v>0.018</v>
      </c>
      <c r="R209" s="147">
        <f t="shared" si="32"/>
        <v>0.036</v>
      </c>
      <c r="S209" s="147">
        <v>0</v>
      </c>
      <c r="T209" s="148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49" t="s">
        <v>159</v>
      </c>
      <c r="AT209" s="149" t="s">
        <v>203</v>
      </c>
      <c r="AU209" s="149" t="s">
        <v>128</v>
      </c>
      <c r="AY209" s="14" t="s">
        <v>117</v>
      </c>
      <c r="BE209" s="150">
        <f t="shared" si="34"/>
        <v>0</v>
      </c>
      <c r="BF209" s="150">
        <f t="shared" si="35"/>
        <v>0</v>
      </c>
      <c r="BG209" s="150">
        <f t="shared" si="36"/>
        <v>0</v>
      </c>
      <c r="BH209" s="150">
        <f t="shared" si="37"/>
        <v>0</v>
      </c>
      <c r="BI209" s="150">
        <f t="shared" si="38"/>
        <v>0</v>
      </c>
      <c r="BJ209" s="14" t="s">
        <v>83</v>
      </c>
      <c r="BK209" s="150">
        <f t="shared" si="39"/>
        <v>0</v>
      </c>
      <c r="BL209" s="14" t="s">
        <v>123</v>
      </c>
      <c r="BM209" s="149" t="s">
        <v>444</v>
      </c>
    </row>
    <row r="210" spans="1:65" s="2" customFormat="1" ht="16.5" customHeight="1">
      <c r="A210" s="29"/>
      <c r="B210" s="136"/>
      <c r="C210" s="151" t="s">
        <v>445</v>
      </c>
      <c r="D210" s="151" t="s">
        <v>203</v>
      </c>
      <c r="E210" s="152" t="s">
        <v>446</v>
      </c>
      <c r="F210" s="153" t="s">
        <v>447</v>
      </c>
      <c r="G210" s="154" t="s">
        <v>318</v>
      </c>
      <c r="H210" s="155">
        <v>2</v>
      </c>
      <c r="I210" s="156"/>
      <c r="J210" s="157">
        <f t="shared" si="30"/>
        <v>0</v>
      </c>
      <c r="K210" s="158"/>
      <c r="L210" s="159"/>
      <c r="M210" s="160" t="s">
        <v>1</v>
      </c>
      <c r="N210" s="161" t="s">
        <v>43</v>
      </c>
      <c r="O210" s="55"/>
      <c r="P210" s="147">
        <f t="shared" si="31"/>
        <v>0</v>
      </c>
      <c r="Q210" s="147">
        <v>0</v>
      </c>
      <c r="R210" s="147">
        <f t="shared" si="32"/>
        <v>0</v>
      </c>
      <c r="S210" s="147">
        <v>0</v>
      </c>
      <c r="T210" s="148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49" t="s">
        <v>159</v>
      </c>
      <c r="AT210" s="149" t="s">
        <v>203</v>
      </c>
      <c r="AU210" s="149" t="s">
        <v>128</v>
      </c>
      <c r="AY210" s="14" t="s">
        <v>117</v>
      </c>
      <c r="BE210" s="150">
        <f t="shared" si="34"/>
        <v>0</v>
      </c>
      <c r="BF210" s="150">
        <f t="shared" si="35"/>
        <v>0</v>
      </c>
      <c r="BG210" s="150">
        <f t="shared" si="36"/>
        <v>0</v>
      </c>
      <c r="BH210" s="150">
        <f t="shared" si="37"/>
        <v>0</v>
      </c>
      <c r="BI210" s="150">
        <f t="shared" si="38"/>
        <v>0</v>
      </c>
      <c r="BJ210" s="14" t="s">
        <v>83</v>
      </c>
      <c r="BK210" s="150">
        <f t="shared" si="39"/>
        <v>0</v>
      </c>
      <c r="BL210" s="14" t="s">
        <v>123</v>
      </c>
      <c r="BM210" s="149" t="s">
        <v>448</v>
      </c>
    </row>
    <row r="211" spans="1:65" s="2" customFormat="1" ht="16.5" customHeight="1">
      <c r="A211" s="29"/>
      <c r="B211" s="136"/>
      <c r="C211" s="137" t="s">
        <v>449</v>
      </c>
      <c r="D211" s="137" t="s">
        <v>119</v>
      </c>
      <c r="E211" s="138" t="s">
        <v>450</v>
      </c>
      <c r="F211" s="139" t="s">
        <v>451</v>
      </c>
      <c r="G211" s="140" t="s">
        <v>269</v>
      </c>
      <c r="H211" s="141">
        <v>2</v>
      </c>
      <c r="I211" s="142"/>
      <c r="J211" s="143">
        <f t="shared" si="30"/>
        <v>0</v>
      </c>
      <c r="K211" s="144"/>
      <c r="L211" s="30"/>
      <c r="M211" s="145" t="s">
        <v>1</v>
      </c>
      <c r="N211" s="146" t="s">
        <v>43</v>
      </c>
      <c r="O211" s="55"/>
      <c r="P211" s="147">
        <f t="shared" si="31"/>
        <v>0</v>
      </c>
      <c r="Q211" s="147">
        <v>0</v>
      </c>
      <c r="R211" s="147">
        <f t="shared" si="32"/>
        <v>0</v>
      </c>
      <c r="S211" s="147">
        <v>0</v>
      </c>
      <c r="T211" s="148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49" t="s">
        <v>123</v>
      </c>
      <c r="AT211" s="149" t="s">
        <v>119</v>
      </c>
      <c r="AU211" s="149" t="s">
        <v>128</v>
      </c>
      <c r="AY211" s="14" t="s">
        <v>117</v>
      </c>
      <c r="BE211" s="150">
        <f t="shared" si="34"/>
        <v>0</v>
      </c>
      <c r="BF211" s="150">
        <f t="shared" si="35"/>
        <v>0</v>
      </c>
      <c r="BG211" s="150">
        <f t="shared" si="36"/>
        <v>0</v>
      </c>
      <c r="BH211" s="150">
        <f t="shared" si="37"/>
        <v>0</v>
      </c>
      <c r="BI211" s="150">
        <f t="shared" si="38"/>
        <v>0</v>
      </c>
      <c r="BJ211" s="14" t="s">
        <v>83</v>
      </c>
      <c r="BK211" s="150">
        <f t="shared" si="39"/>
        <v>0</v>
      </c>
      <c r="BL211" s="14" t="s">
        <v>123</v>
      </c>
      <c r="BM211" s="149" t="s">
        <v>452</v>
      </c>
    </row>
    <row r="212" spans="1:65" s="2" customFormat="1" ht="21.75" customHeight="1">
      <c r="A212" s="29"/>
      <c r="B212" s="136"/>
      <c r="C212" s="151" t="s">
        <v>453</v>
      </c>
      <c r="D212" s="151" t="s">
        <v>203</v>
      </c>
      <c r="E212" s="152" t="s">
        <v>454</v>
      </c>
      <c r="F212" s="153" t="s">
        <v>455</v>
      </c>
      <c r="G212" s="154" t="s">
        <v>269</v>
      </c>
      <c r="H212" s="155">
        <v>2</v>
      </c>
      <c r="I212" s="156"/>
      <c r="J212" s="157">
        <f t="shared" si="30"/>
        <v>0</v>
      </c>
      <c r="K212" s="158"/>
      <c r="L212" s="159"/>
      <c r="M212" s="160" t="s">
        <v>1</v>
      </c>
      <c r="N212" s="161" t="s">
        <v>43</v>
      </c>
      <c r="O212" s="55"/>
      <c r="P212" s="147">
        <f t="shared" si="31"/>
        <v>0</v>
      </c>
      <c r="Q212" s="147">
        <v>0</v>
      </c>
      <c r="R212" s="147">
        <f t="shared" si="32"/>
        <v>0</v>
      </c>
      <c r="S212" s="147">
        <v>0</v>
      </c>
      <c r="T212" s="148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49" t="s">
        <v>159</v>
      </c>
      <c r="AT212" s="149" t="s">
        <v>203</v>
      </c>
      <c r="AU212" s="149" t="s">
        <v>128</v>
      </c>
      <c r="AY212" s="14" t="s">
        <v>117</v>
      </c>
      <c r="BE212" s="150">
        <f t="shared" si="34"/>
        <v>0</v>
      </c>
      <c r="BF212" s="150">
        <f t="shared" si="35"/>
        <v>0</v>
      </c>
      <c r="BG212" s="150">
        <f t="shared" si="36"/>
        <v>0</v>
      </c>
      <c r="BH212" s="150">
        <f t="shared" si="37"/>
        <v>0</v>
      </c>
      <c r="BI212" s="150">
        <f t="shared" si="38"/>
        <v>0</v>
      </c>
      <c r="BJ212" s="14" t="s">
        <v>83</v>
      </c>
      <c r="BK212" s="150">
        <f t="shared" si="39"/>
        <v>0</v>
      </c>
      <c r="BL212" s="14" t="s">
        <v>123</v>
      </c>
      <c r="BM212" s="149" t="s">
        <v>456</v>
      </c>
    </row>
    <row r="213" spans="1:65" s="2" customFormat="1" ht="21.75" customHeight="1">
      <c r="A213" s="29"/>
      <c r="B213" s="136"/>
      <c r="C213" s="137" t="s">
        <v>457</v>
      </c>
      <c r="D213" s="137" t="s">
        <v>119</v>
      </c>
      <c r="E213" s="138" t="s">
        <v>458</v>
      </c>
      <c r="F213" s="139" t="s">
        <v>459</v>
      </c>
      <c r="G213" s="140" t="s">
        <v>269</v>
      </c>
      <c r="H213" s="141">
        <v>1</v>
      </c>
      <c r="I213" s="142"/>
      <c r="J213" s="143">
        <f t="shared" si="30"/>
        <v>0</v>
      </c>
      <c r="K213" s="144"/>
      <c r="L213" s="30"/>
      <c r="M213" s="145" t="s">
        <v>1</v>
      </c>
      <c r="N213" s="146" t="s">
        <v>43</v>
      </c>
      <c r="O213" s="55"/>
      <c r="P213" s="147">
        <f t="shared" si="31"/>
        <v>0</v>
      </c>
      <c r="Q213" s="147">
        <v>0.00165</v>
      </c>
      <c r="R213" s="147">
        <f t="shared" si="32"/>
        <v>0.00165</v>
      </c>
      <c r="S213" s="147">
        <v>0</v>
      </c>
      <c r="T213" s="148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49" t="s">
        <v>123</v>
      </c>
      <c r="AT213" s="149" t="s">
        <v>119</v>
      </c>
      <c r="AU213" s="149" t="s">
        <v>128</v>
      </c>
      <c r="AY213" s="14" t="s">
        <v>117</v>
      </c>
      <c r="BE213" s="150">
        <f t="shared" si="34"/>
        <v>0</v>
      </c>
      <c r="BF213" s="150">
        <f t="shared" si="35"/>
        <v>0</v>
      </c>
      <c r="BG213" s="150">
        <f t="shared" si="36"/>
        <v>0</v>
      </c>
      <c r="BH213" s="150">
        <f t="shared" si="37"/>
        <v>0</v>
      </c>
      <c r="BI213" s="150">
        <f t="shared" si="38"/>
        <v>0</v>
      </c>
      <c r="BJ213" s="14" t="s">
        <v>83</v>
      </c>
      <c r="BK213" s="150">
        <f t="shared" si="39"/>
        <v>0</v>
      </c>
      <c r="BL213" s="14" t="s">
        <v>123</v>
      </c>
      <c r="BM213" s="149" t="s">
        <v>460</v>
      </c>
    </row>
    <row r="214" spans="1:65" s="2" customFormat="1" ht="16.5" customHeight="1">
      <c r="A214" s="29"/>
      <c r="B214" s="136"/>
      <c r="C214" s="151" t="s">
        <v>461</v>
      </c>
      <c r="D214" s="151" t="s">
        <v>203</v>
      </c>
      <c r="E214" s="152" t="s">
        <v>462</v>
      </c>
      <c r="F214" s="153" t="s">
        <v>463</v>
      </c>
      <c r="G214" s="154" t="s">
        <v>318</v>
      </c>
      <c r="H214" s="155">
        <v>1</v>
      </c>
      <c r="I214" s="156"/>
      <c r="J214" s="157">
        <f t="shared" si="30"/>
        <v>0</v>
      </c>
      <c r="K214" s="158"/>
      <c r="L214" s="159"/>
      <c r="M214" s="160" t="s">
        <v>1</v>
      </c>
      <c r="N214" s="161" t="s">
        <v>43</v>
      </c>
      <c r="O214" s="55"/>
      <c r="P214" s="147">
        <f t="shared" si="31"/>
        <v>0</v>
      </c>
      <c r="Q214" s="147">
        <v>0</v>
      </c>
      <c r="R214" s="147">
        <f t="shared" si="32"/>
        <v>0</v>
      </c>
      <c r="S214" s="147">
        <v>0</v>
      </c>
      <c r="T214" s="148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49" t="s">
        <v>159</v>
      </c>
      <c r="AT214" s="149" t="s">
        <v>203</v>
      </c>
      <c r="AU214" s="149" t="s">
        <v>128</v>
      </c>
      <c r="AY214" s="14" t="s">
        <v>117</v>
      </c>
      <c r="BE214" s="150">
        <f t="shared" si="34"/>
        <v>0</v>
      </c>
      <c r="BF214" s="150">
        <f t="shared" si="35"/>
        <v>0</v>
      </c>
      <c r="BG214" s="150">
        <f t="shared" si="36"/>
        <v>0</v>
      </c>
      <c r="BH214" s="150">
        <f t="shared" si="37"/>
        <v>0</v>
      </c>
      <c r="BI214" s="150">
        <f t="shared" si="38"/>
        <v>0</v>
      </c>
      <c r="BJ214" s="14" t="s">
        <v>83</v>
      </c>
      <c r="BK214" s="150">
        <f t="shared" si="39"/>
        <v>0</v>
      </c>
      <c r="BL214" s="14" t="s">
        <v>123</v>
      </c>
      <c r="BM214" s="149" t="s">
        <v>464</v>
      </c>
    </row>
    <row r="215" spans="1:65" s="2" customFormat="1" ht="16.5" customHeight="1">
      <c r="A215" s="29"/>
      <c r="B215" s="136"/>
      <c r="C215" s="151" t="s">
        <v>465</v>
      </c>
      <c r="D215" s="151" t="s">
        <v>203</v>
      </c>
      <c r="E215" s="152" t="s">
        <v>466</v>
      </c>
      <c r="F215" s="153" t="s">
        <v>467</v>
      </c>
      <c r="G215" s="154" t="s">
        <v>318</v>
      </c>
      <c r="H215" s="155">
        <v>1</v>
      </c>
      <c r="I215" s="156"/>
      <c r="J215" s="157">
        <f t="shared" si="30"/>
        <v>0</v>
      </c>
      <c r="K215" s="158"/>
      <c r="L215" s="159"/>
      <c r="M215" s="160" t="s">
        <v>1</v>
      </c>
      <c r="N215" s="161" t="s">
        <v>43</v>
      </c>
      <c r="O215" s="55"/>
      <c r="P215" s="147">
        <f t="shared" si="31"/>
        <v>0</v>
      </c>
      <c r="Q215" s="147">
        <v>0</v>
      </c>
      <c r="R215" s="147">
        <f t="shared" si="32"/>
        <v>0</v>
      </c>
      <c r="S215" s="147">
        <v>0</v>
      </c>
      <c r="T215" s="148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49" t="s">
        <v>159</v>
      </c>
      <c r="AT215" s="149" t="s">
        <v>203</v>
      </c>
      <c r="AU215" s="149" t="s">
        <v>128</v>
      </c>
      <c r="AY215" s="14" t="s">
        <v>117</v>
      </c>
      <c r="BE215" s="150">
        <f t="shared" si="34"/>
        <v>0</v>
      </c>
      <c r="BF215" s="150">
        <f t="shared" si="35"/>
        <v>0</v>
      </c>
      <c r="BG215" s="150">
        <f t="shared" si="36"/>
        <v>0</v>
      </c>
      <c r="BH215" s="150">
        <f t="shared" si="37"/>
        <v>0</v>
      </c>
      <c r="BI215" s="150">
        <f t="shared" si="38"/>
        <v>0</v>
      </c>
      <c r="BJ215" s="14" t="s">
        <v>83</v>
      </c>
      <c r="BK215" s="150">
        <f t="shared" si="39"/>
        <v>0</v>
      </c>
      <c r="BL215" s="14" t="s">
        <v>123</v>
      </c>
      <c r="BM215" s="149" t="s">
        <v>468</v>
      </c>
    </row>
    <row r="216" spans="1:65" s="2" customFormat="1" ht="16.5" customHeight="1">
      <c r="A216" s="29"/>
      <c r="B216" s="136"/>
      <c r="C216" s="137" t="s">
        <v>469</v>
      </c>
      <c r="D216" s="137" t="s">
        <v>119</v>
      </c>
      <c r="E216" s="138" t="s">
        <v>470</v>
      </c>
      <c r="F216" s="139" t="s">
        <v>471</v>
      </c>
      <c r="G216" s="140" t="s">
        <v>131</v>
      </c>
      <c r="H216" s="141">
        <v>162</v>
      </c>
      <c r="I216" s="142"/>
      <c r="J216" s="143">
        <f t="shared" si="30"/>
        <v>0</v>
      </c>
      <c r="K216" s="144"/>
      <c r="L216" s="30"/>
      <c r="M216" s="145" t="s">
        <v>1</v>
      </c>
      <c r="N216" s="146" t="s">
        <v>43</v>
      </c>
      <c r="O216" s="55"/>
      <c r="P216" s="147">
        <f t="shared" si="31"/>
        <v>0</v>
      </c>
      <c r="Q216" s="147">
        <v>0</v>
      </c>
      <c r="R216" s="147">
        <f t="shared" si="32"/>
        <v>0</v>
      </c>
      <c r="S216" s="147">
        <v>0</v>
      </c>
      <c r="T216" s="148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49" t="s">
        <v>123</v>
      </c>
      <c r="AT216" s="149" t="s">
        <v>119</v>
      </c>
      <c r="AU216" s="149" t="s">
        <v>128</v>
      </c>
      <c r="AY216" s="14" t="s">
        <v>117</v>
      </c>
      <c r="BE216" s="150">
        <f t="shared" si="34"/>
        <v>0</v>
      </c>
      <c r="BF216" s="150">
        <f t="shared" si="35"/>
        <v>0</v>
      </c>
      <c r="BG216" s="150">
        <f t="shared" si="36"/>
        <v>0</v>
      </c>
      <c r="BH216" s="150">
        <f t="shared" si="37"/>
        <v>0</v>
      </c>
      <c r="BI216" s="150">
        <f t="shared" si="38"/>
        <v>0</v>
      </c>
      <c r="BJ216" s="14" t="s">
        <v>83</v>
      </c>
      <c r="BK216" s="150">
        <f t="shared" si="39"/>
        <v>0</v>
      </c>
      <c r="BL216" s="14" t="s">
        <v>123</v>
      </c>
      <c r="BM216" s="149" t="s">
        <v>472</v>
      </c>
    </row>
    <row r="217" spans="1:65" s="2" customFormat="1" ht="21.75" customHeight="1">
      <c r="A217" s="29"/>
      <c r="B217" s="136"/>
      <c r="C217" s="137" t="s">
        <v>473</v>
      </c>
      <c r="D217" s="137" t="s">
        <v>119</v>
      </c>
      <c r="E217" s="138" t="s">
        <v>474</v>
      </c>
      <c r="F217" s="139" t="s">
        <v>475</v>
      </c>
      <c r="G217" s="140" t="s">
        <v>131</v>
      </c>
      <c r="H217" s="141">
        <v>162</v>
      </c>
      <c r="I217" s="142"/>
      <c r="J217" s="143">
        <f t="shared" si="30"/>
        <v>0</v>
      </c>
      <c r="K217" s="144"/>
      <c r="L217" s="30"/>
      <c r="M217" s="145" t="s">
        <v>1</v>
      </c>
      <c r="N217" s="146" t="s">
        <v>43</v>
      </c>
      <c r="O217" s="55"/>
      <c r="P217" s="147">
        <f t="shared" si="31"/>
        <v>0</v>
      </c>
      <c r="Q217" s="147">
        <v>0</v>
      </c>
      <c r="R217" s="147">
        <f t="shared" si="32"/>
        <v>0</v>
      </c>
      <c r="S217" s="147">
        <v>0</v>
      </c>
      <c r="T217" s="148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49" t="s">
        <v>123</v>
      </c>
      <c r="AT217" s="149" t="s">
        <v>119</v>
      </c>
      <c r="AU217" s="149" t="s">
        <v>128</v>
      </c>
      <c r="AY217" s="14" t="s">
        <v>117</v>
      </c>
      <c r="BE217" s="150">
        <f t="shared" si="34"/>
        <v>0</v>
      </c>
      <c r="BF217" s="150">
        <f t="shared" si="35"/>
        <v>0</v>
      </c>
      <c r="BG217" s="150">
        <f t="shared" si="36"/>
        <v>0</v>
      </c>
      <c r="BH217" s="150">
        <f t="shared" si="37"/>
        <v>0</v>
      </c>
      <c r="BI217" s="150">
        <f t="shared" si="38"/>
        <v>0</v>
      </c>
      <c r="BJ217" s="14" t="s">
        <v>83</v>
      </c>
      <c r="BK217" s="150">
        <f t="shared" si="39"/>
        <v>0</v>
      </c>
      <c r="BL217" s="14" t="s">
        <v>123</v>
      </c>
      <c r="BM217" s="149" t="s">
        <v>476</v>
      </c>
    </row>
    <row r="218" spans="1:65" s="2" customFormat="1" ht="16.5" customHeight="1">
      <c r="A218" s="29"/>
      <c r="B218" s="136"/>
      <c r="C218" s="137" t="s">
        <v>477</v>
      </c>
      <c r="D218" s="137" t="s">
        <v>119</v>
      </c>
      <c r="E218" s="138" t="s">
        <v>478</v>
      </c>
      <c r="F218" s="139" t="s">
        <v>479</v>
      </c>
      <c r="G218" s="140" t="s">
        <v>318</v>
      </c>
      <c r="H218" s="141">
        <v>1</v>
      </c>
      <c r="I218" s="142"/>
      <c r="J218" s="143">
        <f t="shared" si="30"/>
        <v>0</v>
      </c>
      <c r="K218" s="144"/>
      <c r="L218" s="30"/>
      <c r="M218" s="145" t="s">
        <v>1</v>
      </c>
      <c r="N218" s="146" t="s">
        <v>43</v>
      </c>
      <c r="O218" s="55"/>
      <c r="P218" s="147">
        <f t="shared" si="31"/>
        <v>0</v>
      </c>
      <c r="Q218" s="147">
        <v>0</v>
      </c>
      <c r="R218" s="147">
        <f t="shared" si="32"/>
        <v>0</v>
      </c>
      <c r="S218" s="147">
        <v>0</v>
      </c>
      <c r="T218" s="148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49" t="s">
        <v>123</v>
      </c>
      <c r="AT218" s="149" t="s">
        <v>119</v>
      </c>
      <c r="AU218" s="149" t="s">
        <v>128</v>
      </c>
      <c r="AY218" s="14" t="s">
        <v>117</v>
      </c>
      <c r="BE218" s="150">
        <f t="shared" si="34"/>
        <v>0</v>
      </c>
      <c r="BF218" s="150">
        <f t="shared" si="35"/>
        <v>0</v>
      </c>
      <c r="BG218" s="150">
        <f t="shared" si="36"/>
        <v>0</v>
      </c>
      <c r="BH218" s="150">
        <f t="shared" si="37"/>
        <v>0</v>
      </c>
      <c r="BI218" s="150">
        <f t="shared" si="38"/>
        <v>0</v>
      </c>
      <c r="BJ218" s="14" t="s">
        <v>83</v>
      </c>
      <c r="BK218" s="150">
        <f t="shared" si="39"/>
        <v>0</v>
      </c>
      <c r="BL218" s="14" t="s">
        <v>123</v>
      </c>
      <c r="BM218" s="149" t="s">
        <v>480</v>
      </c>
    </row>
    <row r="219" spans="1:65" s="2" customFormat="1" ht="16.5" customHeight="1">
      <c r="A219" s="29"/>
      <c r="B219" s="136"/>
      <c r="C219" s="151" t="s">
        <v>481</v>
      </c>
      <c r="D219" s="151" t="s">
        <v>203</v>
      </c>
      <c r="E219" s="152" t="s">
        <v>482</v>
      </c>
      <c r="F219" s="153" t="s">
        <v>483</v>
      </c>
      <c r="G219" s="154" t="s">
        <v>318</v>
      </c>
      <c r="H219" s="155">
        <v>1</v>
      </c>
      <c r="I219" s="156"/>
      <c r="J219" s="157">
        <f t="shared" si="30"/>
        <v>0</v>
      </c>
      <c r="K219" s="158"/>
      <c r="L219" s="159"/>
      <c r="M219" s="160" t="s">
        <v>1</v>
      </c>
      <c r="N219" s="161" t="s">
        <v>43</v>
      </c>
      <c r="O219" s="55"/>
      <c r="P219" s="147">
        <f t="shared" si="31"/>
        <v>0</v>
      </c>
      <c r="Q219" s="147">
        <v>0</v>
      </c>
      <c r="R219" s="147">
        <f t="shared" si="32"/>
        <v>0</v>
      </c>
      <c r="S219" s="147">
        <v>0</v>
      </c>
      <c r="T219" s="148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49" t="s">
        <v>159</v>
      </c>
      <c r="AT219" s="149" t="s">
        <v>203</v>
      </c>
      <c r="AU219" s="149" t="s">
        <v>128</v>
      </c>
      <c r="AY219" s="14" t="s">
        <v>117</v>
      </c>
      <c r="BE219" s="150">
        <f t="shared" si="34"/>
        <v>0</v>
      </c>
      <c r="BF219" s="150">
        <f t="shared" si="35"/>
        <v>0</v>
      </c>
      <c r="BG219" s="150">
        <f t="shared" si="36"/>
        <v>0</v>
      </c>
      <c r="BH219" s="150">
        <f t="shared" si="37"/>
        <v>0</v>
      </c>
      <c r="BI219" s="150">
        <f t="shared" si="38"/>
        <v>0</v>
      </c>
      <c r="BJ219" s="14" t="s">
        <v>83</v>
      </c>
      <c r="BK219" s="150">
        <f t="shared" si="39"/>
        <v>0</v>
      </c>
      <c r="BL219" s="14" t="s">
        <v>123</v>
      </c>
      <c r="BM219" s="149" t="s">
        <v>484</v>
      </c>
    </row>
    <row r="220" spans="1:65" s="2" customFormat="1" ht="16.5" customHeight="1">
      <c r="A220" s="29"/>
      <c r="B220" s="136"/>
      <c r="C220" s="151" t="s">
        <v>485</v>
      </c>
      <c r="D220" s="151" t="s">
        <v>203</v>
      </c>
      <c r="E220" s="152" t="s">
        <v>486</v>
      </c>
      <c r="F220" s="153" t="s">
        <v>487</v>
      </c>
      <c r="G220" s="154" t="s">
        <v>269</v>
      </c>
      <c r="H220" s="155">
        <v>1</v>
      </c>
      <c r="I220" s="156"/>
      <c r="J220" s="157">
        <f t="shared" si="30"/>
        <v>0</v>
      </c>
      <c r="K220" s="158"/>
      <c r="L220" s="159"/>
      <c r="M220" s="160" t="s">
        <v>1</v>
      </c>
      <c r="N220" s="161" t="s">
        <v>43</v>
      </c>
      <c r="O220" s="55"/>
      <c r="P220" s="147">
        <f t="shared" si="31"/>
        <v>0</v>
      </c>
      <c r="Q220" s="147">
        <v>0</v>
      </c>
      <c r="R220" s="147">
        <f t="shared" si="32"/>
        <v>0</v>
      </c>
      <c r="S220" s="147">
        <v>0</v>
      </c>
      <c r="T220" s="148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49" t="s">
        <v>159</v>
      </c>
      <c r="AT220" s="149" t="s">
        <v>203</v>
      </c>
      <c r="AU220" s="149" t="s">
        <v>128</v>
      </c>
      <c r="AY220" s="14" t="s">
        <v>117</v>
      </c>
      <c r="BE220" s="150">
        <f t="shared" si="34"/>
        <v>0</v>
      </c>
      <c r="BF220" s="150">
        <f t="shared" si="35"/>
        <v>0</v>
      </c>
      <c r="BG220" s="150">
        <f t="shared" si="36"/>
        <v>0</v>
      </c>
      <c r="BH220" s="150">
        <f t="shared" si="37"/>
        <v>0</v>
      </c>
      <c r="BI220" s="150">
        <f t="shared" si="38"/>
        <v>0</v>
      </c>
      <c r="BJ220" s="14" t="s">
        <v>83</v>
      </c>
      <c r="BK220" s="150">
        <f t="shared" si="39"/>
        <v>0</v>
      </c>
      <c r="BL220" s="14" t="s">
        <v>123</v>
      </c>
      <c r="BM220" s="149" t="s">
        <v>488</v>
      </c>
    </row>
    <row r="221" spans="1:65" s="2" customFormat="1" ht="16.5" customHeight="1">
      <c r="A221" s="29"/>
      <c r="B221" s="136"/>
      <c r="C221" s="137" t="s">
        <v>320</v>
      </c>
      <c r="D221" s="137" t="s">
        <v>119</v>
      </c>
      <c r="E221" s="138" t="s">
        <v>478</v>
      </c>
      <c r="F221" s="139" t="s">
        <v>479</v>
      </c>
      <c r="G221" s="140" t="s">
        <v>318</v>
      </c>
      <c r="H221" s="141">
        <v>2</v>
      </c>
      <c r="I221" s="142"/>
      <c r="J221" s="143">
        <f t="shared" si="30"/>
        <v>0</v>
      </c>
      <c r="K221" s="144"/>
      <c r="L221" s="30"/>
      <c r="M221" s="145" t="s">
        <v>1</v>
      </c>
      <c r="N221" s="146" t="s">
        <v>43</v>
      </c>
      <c r="O221" s="55"/>
      <c r="P221" s="147">
        <f t="shared" si="31"/>
        <v>0</v>
      </c>
      <c r="Q221" s="147">
        <v>0</v>
      </c>
      <c r="R221" s="147">
        <f t="shared" si="32"/>
        <v>0</v>
      </c>
      <c r="S221" s="147">
        <v>0</v>
      </c>
      <c r="T221" s="148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49" t="s">
        <v>123</v>
      </c>
      <c r="AT221" s="149" t="s">
        <v>119</v>
      </c>
      <c r="AU221" s="149" t="s">
        <v>128</v>
      </c>
      <c r="AY221" s="14" t="s">
        <v>117</v>
      </c>
      <c r="BE221" s="150">
        <f t="shared" si="34"/>
        <v>0</v>
      </c>
      <c r="BF221" s="150">
        <f t="shared" si="35"/>
        <v>0</v>
      </c>
      <c r="BG221" s="150">
        <f t="shared" si="36"/>
        <v>0</v>
      </c>
      <c r="BH221" s="150">
        <f t="shared" si="37"/>
        <v>0</v>
      </c>
      <c r="BI221" s="150">
        <f t="shared" si="38"/>
        <v>0</v>
      </c>
      <c r="BJ221" s="14" t="s">
        <v>83</v>
      </c>
      <c r="BK221" s="150">
        <f t="shared" si="39"/>
        <v>0</v>
      </c>
      <c r="BL221" s="14" t="s">
        <v>123</v>
      </c>
      <c r="BM221" s="149" t="s">
        <v>489</v>
      </c>
    </row>
    <row r="222" spans="1:65" s="2" customFormat="1" ht="16.5" customHeight="1">
      <c r="A222" s="29"/>
      <c r="B222" s="136"/>
      <c r="C222" s="151" t="s">
        <v>490</v>
      </c>
      <c r="D222" s="151" t="s">
        <v>203</v>
      </c>
      <c r="E222" s="152" t="s">
        <v>491</v>
      </c>
      <c r="F222" s="153" t="s">
        <v>492</v>
      </c>
      <c r="G222" s="154" t="s">
        <v>318</v>
      </c>
      <c r="H222" s="155">
        <v>2</v>
      </c>
      <c r="I222" s="156"/>
      <c r="J222" s="157">
        <f t="shared" si="30"/>
        <v>0</v>
      </c>
      <c r="K222" s="158"/>
      <c r="L222" s="159"/>
      <c r="M222" s="160" t="s">
        <v>1</v>
      </c>
      <c r="N222" s="161" t="s">
        <v>43</v>
      </c>
      <c r="O222" s="55"/>
      <c r="P222" s="147">
        <f t="shared" si="31"/>
        <v>0</v>
      </c>
      <c r="Q222" s="147">
        <v>0</v>
      </c>
      <c r="R222" s="147">
        <f t="shared" si="32"/>
        <v>0</v>
      </c>
      <c r="S222" s="147">
        <v>0</v>
      </c>
      <c r="T222" s="148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49" t="s">
        <v>159</v>
      </c>
      <c r="AT222" s="149" t="s">
        <v>203</v>
      </c>
      <c r="AU222" s="149" t="s">
        <v>128</v>
      </c>
      <c r="AY222" s="14" t="s">
        <v>117</v>
      </c>
      <c r="BE222" s="150">
        <f t="shared" si="34"/>
        <v>0</v>
      </c>
      <c r="BF222" s="150">
        <f t="shared" si="35"/>
        <v>0</v>
      </c>
      <c r="BG222" s="150">
        <f t="shared" si="36"/>
        <v>0</v>
      </c>
      <c r="BH222" s="150">
        <f t="shared" si="37"/>
        <v>0</v>
      </c>
      <c r="BI222" s="150">
        <f t="shared" si="38"/>
        <v>0</v>
      </c>
      <c r="BJ222" s="14" t="s">
        <v>83</v>
      </c>
      <c r="BK222" s="150">
        <f t="shared" si="39"/>
        <v>0</v>
      </c>
      <c r="BL222" s="14" t="s">
        <v>123</v>
      </c>
      <c r="BM222" s="149" t="s">
        <v>493</v>
      </c>
    </row>
    <row r="223" spans="1:65" s="2" customFormat="1" ht="16.5" customHeight="1">
      <c r="A223" s="29"/>
      <c r="B223" s="136"/>
      <c r="C223" s="151" t="s">
        <v>374</v>
      </c>
      <c r="D223" s="151" t="s">
        <v>203</v>
      </c>
      <c r="E223" s="152" t="s">
        <v>494</v>
      </c>
      <c r="F223" s="153" t="s">
        <v>495</v>
      </c>
      <c r="G223" s="154" t="s">
        <v>318</v>
      </c>
      <c r="H223" s="155">
        <v>2</v>
      </c>
      <c r="I223" s="156"/>
      <c r="J223" s="157">
        <f t="shared" si="30"/>
        <v>0</v>
      </c>
      <c r="K223" s="158"/>
      <c r="L223" s="159"/>
      <c r="M223" s="160" t="s">
        <v>1</v>
      </c>
      <c r="N223" s="161" t="s">
        <v>43</v>
      </c>
      <c r="O223" s="55"/>
      <c r="P223" s="147">
        <f t="shared" si="31"/>
        <v>0</v>
      </c>
      <c r="Q223" s="147">
        <v>0</v>
      </c>
      <c r="R223" s="147">
        <f t="shared" si="32"/>
        <v>0</v>
      </c>
      <c r="S223" s="147">
        <v>0</v>
      </c>
      <c r="T223" s="148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49" t="s">
        <v>159</v>
      </c>
      <c r="AT223" s="149" t="s">
        <v>203</v>
      </c>
      <c r="AU223" s="149" t="s">
        <v>128</v>
      </c>
      <c r="AY223" s="14" t="s">
        <v>117</v>
      </c>
      <c r="BE223" s="150">
        <f t="shared" si="34"/>
        <v>0</v>
      </c>
      <c r="BF223" s="150">
        <f t="shared" si="35"/>
        <v>0</v>
      </c>
      <c r="BG223" s="150">
        <f t="shared" si="36"/>
        <v>0</v>
      </c>
      <c r="BH223" s="150">
        <f t="shared" si="37"/>
        <v>0</v>
      </c>
      <c r="BI223" s="150">
        <f t="shared" si="38"/>
        <v>0</v>
      </c>
      <c r="BJ223" s="14" t="s">
        <v>83</v>
      </c>
      <c r="BK223" s="150">
        <f t="shared" si="39"/>
        <v>0</v>
      </c>
      <c r="BL223" s="14" t="s">
        <v>123</v>
      </c>
      <c r="BM223" s="149" t="s">
        <v>496</v>
      </c>
    </row>
    <row r="224" spans="1:65" s="2" customFormat="1" ht="16.5" customHeight="1">
      <c r="A224" s="29"/>
      <c r="B224" s="136"/>
      <c r="C224" s="137" t="s">
        <v>497</v>
      </c>
      <c r="D224" s="137" t="s">
        <v>119</v>
      </c>
      <c r="E224" s="138" t="s">
        <v>498</v>
      </c>
      <c r="F224" s="139" t="s">
        <v>499</v>
      </c>
      <c r="G224" s="140" t="s">
        <v>269</v>
      </c>
      <c r="H224" s="141">
        <v>2</v>
      </c>
      <c r="I224" s="142"/>
      <c r="J224" s="143">
        <f t="shared" si="30"/>
        <v>0</v>
      </c>
      <c r="K224" s="144"/>
      <c r="L224" s="30"/>
      <c r="M224" s="145" t="s">
        <v>1</v>
      </c>
      <c r="N224" s="146" t="s">
        <v>43</v>
      </c>
      <c r="O224" s="55"/>
      <c r="P224" s="147">
        <f t="shared" si="31"/>
        <v>0</v>
      </c>
      <c r="Q224" s="147">
        <v>0</v>
      </c>
      <c r="R224" s="147">
        <f t="shared" si="32"/>
        <v>0</v>
      </c>
      <c r="S224" s="147">
        <v>0</v>
      </c>
      <c r="T224" s="148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49" t="s">
        <v>123</v>
      </c>
      <c r="AT224" s="149" t="s">
        <v>119</v>
      </c>
      <c r="AU224" s="149" t="s">
        <v>128</v>
      </c>
      <c r="AY224" s="14" t="s">
        <v>117</v>
      </c>
      <c r="BE224" s="150">
        <f t="shared" si="34"/>
        <v>0</v>
      </c>
      <c r="BF224" s="150">
        <f t="shared" si="35"/>
        <v>0</v>
      </c>
      <c r="BG224" s="150">
        <f t="shared" si="36"/>
        <v>0</v>
      </c>
      <c r="BH224" s="150">
        <f t="shared" si="37"/>
        <v>0</v>
      </c>
      <c r="BI224" s="150">
        <f t="shared" si="38"/>
        <v>0</v>
      </c>
      <c r="BJ224" s="14" t="s">
        <v>83</v>
      </c>
      <c r="BK224" s="150">
        <f t="shared" si="39"/>
        <v>0</v>
      </c>
      <c r="BL224" s="14" t="s">
        <v>123</v>
      </c>
      <c r="BM224" s="149" t="s">
        <v>500</v>
      </c>
    </row>
    <row r="225" spans="1:65" s="2" customFormat="1" ht="16.5" customHeight="1">
      <c r="A225" s="29"/>
      <c r="B225" s="136"/>
      <c r="C225" s="151" t="s">
        <v>501</v>
      </c>
      <c r="D225" s="151" t="s">
        <v>203</v>
      </c>
      <c r="E225" s="152" t="s">
        <v>502</v>
      </c>
      <c r="F225" s="153" t="s">
        <v>503</v>
      </c>
      <c r="G225" s="154" t="s">
        <v>269</v>
      </c>
      <c r="H225" s="155">
        <v>2</v>
      </c>
      <c r="I225" s="156"/>
      <c r="J225" s="157">
        <f t="shared" si="30"/>
        <v>0</v>
      </c>
      <c r="K225" s="158"/>
      <c r="L225" s="159"/>
      <c r="M225" s="160" t="s">
        <v>1</v>
      </c>
      <c r="N225" s="161" t="s">
        <v>43</v>
      </c>
      <c r="O225" s="55"/>
      <c r="P225" s="147">
        <f t="shared" si="31"/>
        <v>0</v>
      </c>
      <c r="Q225" s="147">
        <v>0.0295</v>
      </c>
      <c r="R225" s="147">
        <f t="shared" si="32"/>
        <v>0.059</v>
      </c>
      <c r="S225" s="147">
        <v>0</v>
      </c>
      <c r="T225" s="148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49" t="s">
        <v>159</v>
      </c>
      <c r="AT225" s="149" t="s">
        <v>203</v>
      </c>
      <c r="AU225" s="149" t="s">
        <v>128</v>
      </c>
      <c r="AY225" s="14" t="s">
        <v>117</v>
      </c>
      <c r="BE225" s="150">
        <f t="shared" si="34"/>
        <v>0</v>
      </c>
      <c r="BF225" s="150">
        <f t="shared" si="35"/>
        <v>0</v>
      </c>
      <c r="BG225" s="150">
        <f t="shared" si="36"/>
        <v>0</v>
      </c>
      <c r="BH225" s="150">
        <f t="shared" si="37"/>
        <v>0</v>
      </c>
      <c r="BI225" s="150">
        <f t="shared" si="38"/>
        <v>0</v>
      </c>
      <c r="BJ225" s="14" t="s">
        <v>83</v>
      </c>
      <c r="BK225" s="150">
        <f t="shared" si="39"/>
        <v>0</v>
      </c>
      <c r="BL225" s="14" t="s">
        <v>123</v>
      </c>
      <c r="BM225" s="149" t="s">
        <v>504</v>
      </c>
    </row>
    <row r="226" spans="2:63" s="12" customFormat="1" ht="22.9" customHeight="1">
      <c r="B226" s="123"/>
      <c r="D226" s="124" t="s">
        <v>77</v>
      </c>
      <c r="E226" s="134" t="s">
        <v>505</v>
      </c>
      <c r="F226" s="134" t="s">
        <v>506</v>
      </c>
      <c r="I226" s="126"/>
      <c r="J226" s="135">
        <f>BK226</f>
        <v>0</v>
      </c>
      <c r="L226" s="123"/>
      <c r="M226" s="128"/>
      <c r="N226" s="129"/>
      <c r="O226" s="129"/>
      <c r="P226" s="130">
        <f>SUM(P227:P228)</f>
        <v>0</v>
      </c>
      <c r="Q226" s="129"/>
      <c r="R226" s="130">
        <f>SUM(R227:R228)</f>
        <v>0</v>
      </c>
      <c r="S226" s="129"/>
      <c r="T226" s="131">
        <f>SUM(T227:T228)</f>
        <v>0</v>
      </c>
      <c r="AR226" s="124" t="s">
        <v>83</v>
      </c>
      <c r="AT226" s="132" t="s">
        <v>77</v>
      </c>
      <c r="AU226" s="132" t="s">
        <v>83</v>
      </c>
      <c r="AY226" s="124" t="s">
        <v>117</v>
      </c>
      <c r="BK226" s="133">
        <f>SUM(BK227:BK228)</f>
        <v>0</v>
      </c>
    </row>
    <row r="227" spans="1:65" s="2" customFormat="1" ht="24.2" customHeight="1">
      <c r="A227" s="29"/>
      <c r="B227" s="136"/>
      <c r="C227" s="137" t="s">
        <v>507</v>
      </c>
      <c r="D227" s="137" t="s">
        <v>119</v>
      </c>
      <c r="E227" s="138" t="s">
        <v>508</v>
      </c>
      <c r="F227" s="139" t="s">
        <v>509</v>
      </c>
      <c r="G227" s="140" t="s">
        <v>193</v>
      </c>
      <c r="H227" s="141">
        <v>234</v>
      </c>
      <c r="I227" s="142"/>
      <c r="J227" s="143">
        <f>ROUND(I227*H227,2)</f>
        <v>0</v>
      </c>
      <c r="K227" s="144"/>
      <c r="L227" s="30"/>
      <c r="M227" s="145" t="s">
        <v>1</v>
      </c>
      <c r="N227" s="146" t="s">
        <v>43</v>
      </c>
      <c r="O227" s="55"/>
      <c r="P227" s="147">
        <f>O227*H227</f>
        <v>0</v>
      </c>
      <c r="Q227" s="147">
        <v>0</v>
      </c>
      <c r="R227" s="147">
        <f>Q227*H227</f>
        <v>0</v>
      </c>
      <c r="S227" s="147">
        <v>0</v>
      </c>
      <c r="T227" s="148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49" t="s">
        <v>123</v>
      </c>
      <c r="AT227" s="149" t="s">
        <v>119</v>
      </c>
      <c r="AU227" s="149" t="s">
        <v>85</v>
      </c>
      <c r="AY227" s="14" t="s">
        <v>117</v>
      </c>
      <c r="BE227" s="150">
        <f>IF(N227="základní",J227,0)</f>
        <v>0</v>
      </c>
      <c r="BF227" s="150">
        <f>IF(N227="snížená",J227,0)</f>
        <v>0</v>
      </c>
      <c r="BG227" s="150">
        <f>IF(N227="zákl. přenesená",J227,0)</f>
        <v>0</v>
      </c>
      <c r="BH227" s="150">
        <f>IF(N227="sníž. přenesená",J227,0)</f>
        <v>0</v>
      </c>
      <c r="BI227" s="150">
        <f>IF(N227="nulová",J227,0)</f>
        <v>0</v>
      </c>
      <c r="BJ227" s="14" t="s">
        <v>83</v>
      </c>
      <c r="BK227" s="150">
        <f>ROUND(I227*H227,2)</f>
        <v>0</v>
      </c>
      <c r="BL227" s="14" t="s">
        <v>123</v>
      </c>
      <c r="BM227" s="149" t="s">
        <v>510</v>
      </c>
    </row>
    <row r="228" spans="1:65" s="2" customFormat="1" ht="24.2" customHeight="1">
      <c r="A228" s="29"/>
      <c r="B228" s="136"/>
      <c r="C228" s="137" t="s">
        <v>511</v>
      </c>
      <c r="D228" s="137" t="s">
        <v>119</v>
      </c>
      <c r="E228" s="138" t="s">
        <v>512</v>
      </c>
      <c r="F228" s="139" t="s">
        <v>513</v>
      </c>
      <c r="G228" s="140" t="s">
        <v>193</v>
      </c>
      <c r="H228" s="141">
        <v>700</v>
      </c>
      <c r="I228" s="142"/>
      <c r="J228" s="143">
        <f>ROUND(I228*H228,2)</f>
        <v>0</v>
      </c>
      <c r="K228" s="144"/>
      <c r="L228" s="30"/>
      <c r="M228" s="145" t="s">
        <v>1</v>
      </c>
      <c r="N228" s="146" t="s">
        <v>43</v>
      </c>
      <c r="O228" s="55"/>
      <c r="P228" s="147">
        <f>O228*H228</f>
        <v>0</v>
      </c>
      <c r="Q228" s="147">
        <v>0</v>
      </c>
      <c r="R228" s="147">
        <f>Q228*H228</f>
        <v>0</v>
      </c>
      <c r="S228" s="147">
        <v>0</v>
      </c>
      <c r="T228" s="148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49" t="s">
        <v>123</v>
      </c>
      <c r="AT228" s="149" t="s">
        <v>119</v>
      </c>
      <c r="AU228" s="149" t="s">
        <v>85</v>
      </c>
      <c r="AY228" s="14" t="s">
        <v>117</v>
      </c>
      <c r="BE228" s="150">
        <f>IF(N228="základní",J228,0)</f>
        <v>0</v>
      </c>
      <c r="BF228" s="150">
        <f>IF(N228="snížená",J228,0)</f>
        <v>0</v>
      </c>
      <c r="BG228" s="150">
        <f>IF(N228="zákl. přenesená",J228,0)</f>
        <v>0</v>
      </c>
      <c r="BH228" s="150">
        <f>IF(N228="sníž. přenesená",J228,0)</f>
        <v>0</v>
      </c>
      <c r="BI228" s="150">
        <f>IF(N228="nulová",J228,0)</f>
        <v>0</v>
      </c>
      <c r="BJ228" s="14" t="s">
        <v>83</v>
      </c>
      <c r="BK228" s="150">
        <f>ROUND(I228*H228,2)</f>
        <v>0</v>
      </c>
      <c r="BL228" s="14" t="s">
        <v>123</v>
      </c>
      <c r="BM228" s="149" t="s">
        <v>514</v>
      </c>
    </row>
    <row r="229" spans="2:63" s="12" customFormat="1" ht="22.9" customHeight="1">
      <c r="B229" s="123"/>
      <c r="D229" s="124" t="s">
        <v>77</v>
      </c>
      <c r="E229" s="134" t="s">
        <v>515</v>
      </c>
      <c r="F229" s="134" t="s">
        <v>516</v>
      </c>
      <c r="I229" s="126"/>
      <c r="J229" s="135">
        <f>BK229</f>
        <v>0</v>
      </c>
      <c r="L229" s="123"/>
      <c r="M229" s="128"/>
      <c r="N229" s="129"/>
      <c r="O229" s="129"/>
      <c r="P229" s="130">
        <f>SUM(P230:P240)</f>
        <v>0</v>
      </c>
      <c r="Q229" s="129"/>
      <c r="R229" s="130">
        <f>SUM(R230:R240)</f>
        <v>0</v>
      </c>
      <c r="S229" s="129"/>
      <c r="T229" s="131">
        <f>SUM(T230:T240)</f>
        <v>0</v>
      </c>
      <c r="AR229" s="124" t="s">
        <v>83</v>
      </c>
      <c r="AT229" s="132" t="s">
        <v>77</v>
      </c>
      <c r="AU229" s="132" t="s">
        <v>83</v>
      </c>
      <c r="AY229" s="124" t="s">
        <v>117</v>
      </c>
      <c r="BK229" s="133">
        <f>SUM(BK230:BK240)</f>
        <v>0</v>
      </c>
    </row>
    <row r="230" spans="1:65" s="2" customFormat="1" ht="16.5" customHeight="1">
      <c r="A230" s="29"/>
      <c r="B230" s="136"/>
      <c r="C230" s="137" t="s">
        <v>517</v>
      </c>
      <c r="D230" s="137" t="s">
        <v>119</v>
      </c>
      <c r="E230" s="138" t="s">
        <v>518</v>
      </c>
      <c r="F230" s="139" t="s">
        <v>519</v>
      </c>
      <c r="G230" s="140" t="s">
        <v>520</v>
      </c>
      <c r="H230" s="141">
        <v>1</v>
      </c>
      <c r="I230" s="142"/>
      <c r="J230" s="143">
        <f aca="true" t="shared" si="40" ref="J230:J240">ROUND(I230*H230,2)</f>
        <v>0</v>
      </c>
      <c r="K230" s="144"/>
      <c r="L230" s="30"/>
      <c r="M230" s="145" t="s">
        <v>1</v>
      </c>
      <c r="N230" s="146" t="s">
        <v>43</v>
      </c>
      <c r="O230" s="55"/>
      <c r="P230" s="147">
        <f aca="true" t="shared" si="41" ref="P230:P240">O230*H230</f>
        <v>0</v>
      </c>
      <c r="Q230" s="147">
        <v>0</v>
      </c>
      <c r="R230" s="147">
        <f aca="true" t="shared" si="42" ref="R230:R240">Q230*H230</f>
        <v>0</v>
      </c>
      <c r="S230" s="147">
        <v>0</v>
      </c>
      <c r="T230" s="148">
        <f aca="true" t="shared" si="43" ref="T230:T240"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49" t="s">
        <v>521</v>
      </c>
      <c r="AT230" s="149" t="s">
        <v>119</v>
      </c>
      <c r="AU230" s="149" t="s">
        <v>85</v>
      </c>
      <c r="AY230" s="14" t="s">
        <v>117</v>
      </c>
      <c r="BE230" s="150">
        <f aca="true" t="shared" si="44" ref="BE230:BE240">IF(N230="základní",J230,0)</f>
        <v>0</v>
      </c>
      <c r="BF230" s="150">
        <f aca="true" t="shared" si="45" ref="BF230:BF240">IF(N230="snížená",J230,0)</f>
        <v>0</v>
      </c>
      <c r="BG230" s="150">
        <f aca="true" t="shared" si="46" ref="BG230:BG240">IF(N230="zákl. přenesená",J230,0)</f>
        <v>0</v>
      </c>
      <c r="BH230" s="150">
        <f aca="true" t="shared" si="47" ref="BH230:BH240">IF(N230="sníž. přenesená",J230,0)</f>
        <v>0</v>
      </c>
      <c r="BI230" s="150">
        <f aca="true" t="shared" si="48" ref="BI230:BI240">IF(N230="nulová",J230,0)</f>
        <v>0</v>
      </c>
      <c r="BJ230" s="14" t="s">
        <v>83</v>
      </c>
      <c r="BK230" s="150">
        <f aca="true" t="shared" si="49" ref="BK230:BK240">ROUND(I230*H230,2)</f>
        <v>0</v>
      </c>
      <c r="BL230" s="14" t="s">
        <v>521</v>
      </c>
      <c r="BM230" s="149" t="s">
        <v>522</v>
      </c>
    </row>
    <row r="231" spans="1:65" s="2" customFormat="1" ht="16.5" customHeight="1">
      <c r="A231" s="29"/>
      <c r="B231" s="136"/>
      <c r="C231" s="137" t="s">
        <v>505</v>
      </c>
      <c r="D231" s="137" t="s">
        <v>119</v>
      </c>
      <c r="E231" s="138" t="s">
        <v>523</v>
      </c>
      <c r="F231" s="139" t="s">
        <v>524</v>
      </c>
      <c r="G231" s="140" t="s">
        <v>520</v>
      </c>
      <c r="H231" s="141">
        <v>1</v>
      </c>
      <c r="I231" s="142"/>
      <c r="J231" s="143">
        <f t="shared" si="40"/>
        <v>0</v>
      </c>
      <c r="K231" s="144"/>
      <c r="L231" s="30"/>
      <c r="M231" s="145" t="s">
        <v>1</v>
      </c>
      <c r="N231" s="146" t="s">
        <v>43</v>
      </c>
      <c r="O231" s="55"/>
      <c r="P231" s="147">
        <f t="shared" si="41"/>
        <v>0</v>
      </c>
      <c r="Q231" s="147">
        <v>0</v>
      </c>
      <c r="R231" s="147">
        <f t="shared" si="42"/>
        <v>0</v>
      </c>
      <c r="S231" s="147">
        <v>0</v>
      </c>
      <c r="T231" s="148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49" t="s">
        <v>521</v>
      </c>
      <c r="AT231" s="149" t="s">
        <v>119</v>
      </c>
      <c r="AU231" s="149" t="s">
        <v>85</v>
      </c>
      <c r="AY231" s="14" t="s">
        <v>117</v>
      </c>
      <c r="BE231" s="150">
        <f t="shared" si="44"/>
        <v>0</v>
      </c>
      <c r="BF231" s="150">
        <f t="shared" si="45"/>
        <v>0</v>
      </c>
      <c r="BG231" s="150">
        <f t="shared" si="46"/>
        <v>0</v>
      </c>
      <c r="BH231" s="150">
        <f t="shared" si="47"/>
        <v>0</v>
      </c>
      <c r="BI231" s="150">
        <f t="shared" si="48"/>
        <v>0</v>
      </c>
      <c r="BJ231" s="14" t="s">
        <v>83</v>
      </c>
      <c r="BK231" s="150">
        <f t="shared" si="49"/>
        <v>0</v>
      </c>
      <c r="BL231" s="14" t="s">
        <v>521</v>
      </c>
      <c r="BM231" s="149" t="s">
        <v>525</v>
      </c>
    </row>
    <row r="232" spans="1:65" s="2" customFormat="1" ht="16.5" customHeight="1">
      <c r="A232" s="29"/>
      <c r="B232" s="136"/>
      <c r="C232" s="137" t="s">
        <v>526</v>
      </c>
      <c r="D232" s="137" t="s">
        <v>119</v>
      </c>
      <c r="E232" s="138" t="s">
        <v>527</v>
      </c>
      <c r="F232" s="139" t="s">
        <v>528</v>
      </c>
      <c r="G232" s="140" t="s">
        <v>520</v>
      </c>
      <c r="H232" s="141">
        <v>1</v>
      </c>
      <c r="I232" s="142"/>
      <c r="J232" s="143">
        <f t="shared" si="40"/>
        <v>0</v>
      </c>
      <c r="K232" s="144"/>
      <c r="L232" s="30"/>
      <c r="M232" s="145" t="s">
        <v>1</v>
      </c>
      <c r="N232" s="146" t="s">
        <v>43</v>
      </c>
      <c r="O232" s="55"/>
      <c r="P232" s="147">
        <f t="shared" si="41"/>
        <v>0</v>
      </c>
      <c r="Q232" s="147">
        <v>0</v>
      </c>
      <c r="R232" s="147">
        <f t="shared" si="42"/>
        <v>0</v>
      </c>
      <c r="S232" s="147">
        <v>0</v>
      </c>
      <c r="T232" s="148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49" t="s">
        <v>521</v>
      </c>
      <c r="AT232" s="149" t="s">
        <v>119</v>
      </c>
      <c r="AU232" s="149" t="s">
        <v>85</v>
      </c>
      <c r="AY232" s="14" t="s">
        <v>117</v>
      </c>
      <c r="BE232" s="150">
        <f t="shared" si="44"/>
        <v>0</v>
      </c>
      <c r="BF232" s="150">
        <f t="shared" si="45"/>
        <v>0</v>
      </c>
      <c r="BG232" s="150">
        <f t="shared" si="46"/>
        <v>0</v>
      </c>
      <c r="BH232" s="150">
        <f t="shared" si="47"/>
        <v>0</v>
      </c>
      <c r="BI232" s="150">
        <f t="shared" si="48"/>
        <v>0</v>
      </c>
      <c r="BJ232" s="14" t="s">
        <v>83</v>
      </c>
      <c r="BK232" s="150">
        <f t="shared" si="49"/>
        <v>0</v>
      </c>
      <c r="BL232" s="14" t="s">
        <v>521</v>
      </c>
      <c r="BM232" s="149" t="s">
        <v>529</v>
      </c>
    </row>
    <row r="233" spans="1:65" s="2" customFormat="1" ht="16.5" customHeight="1">
      <c r="A233" s="29"/>
      <c r="B233" s="136"/>
      <c r="C233" s="137" t="s">
        <v>530</v>
      </c>
      <c r="D233" s="137" t="s">
        <v>119</v>
      </c>
      <c r="E233" s="138" t="s">
        <v>531</v>
      </c>
      <c r="F233" s="139" t="s">
        <v>532</v>
      </c>
      <c r="G233" s="140" t="s">
        <v>520</v>
      </c>
      <c r="H233" s="141">
        <v>1</v>
      </c>
      <c r="I233" s="142"/>
      <c r="J233" s="143">
        <f t="shared" si="40"/>
        <v>0</v>
      </c>
      <c r="K233" s="144"/>
      <c r="L233" s="30"/>
      <c r="M233" s="145" t="s">
        <v>1</v>
      </c>
      <c r="N233" s="146" t="s">
        <v>43</v>
      </c>
      <c r="O233" s="55"/>
      <c r="P233" s="147">
        <f t="shared" si="41"/>
        <v>0</v>
      </c>
      <c r="Q233" s="147">
        <v>0</v>
      </c>
      <c r="R233" s="147">
        <f t="shared" si="42"/>
        <v>0</v>
      </c>
      <c r="S233" s="147">
        <v>0</v>
      </c>
      <c r="T233" s="148">
        <f t="shared" si="4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49" t="s">
        <v>521</v>
      </c>
      <c r="AT233" s="149" t="s">
        <v>119</v>
      </c>
      <c r="AU233" s="149" t="s">
        <v>85</v>
      </c>
      <c r="AY233" s="14" t="s">
        <v>117</v>
      </c>
      <c r="BE233" s="150">
        <f t="shared" si="44"/>
        <v>0</v>
      </c>
      <c r="BF233" s="150">
        <f t="shared" si="45"/>
        <v>0</v>
      </c>
      <c r="BG233" s="150">
        <f t="shared" si="46"/>
        <v>0</v>
      </c>
      <c r="BH233" s="150">
        <f t="shared" si="47"/>
        <v>0</v>
      </c>
      <c r="BI233" s="150">
        <f t="shared" si="48"/>
        <v>0</v>
      </c>
      <c r="BJ233" s="14" t="s">
        <v>83</v>
      </c>
      <c r="BK233" s="150">
        <f t="shared" si="49"/>
        <v>0</v>
      </c>
      <c r="BL233" s="14" t="s">
        <v>521</v>
      </c>
      <c r="BM233" s="149" t="s">
        <v>533</v>
      </c>
    </row>
    <row r="234" spans="1:65" s="2" customFormat="1" ht="16.5" customHeight="1">
      <c r="A234" s="29"/>
      <c r="B234" s="136"/>
      <c r="C234" s="137" t="s">
        <v>534</v>
      </c>
      <c r="D234" s="137" t="s">
        <v>119</v>
      </c>
      <c r="E234" s="138" t="s">
        <v>535</v>
      </c>
      <c r="F234" s="139" t="s">
        <v>536</v>
      </c>
      <c r="G234" s="140" t="s">
        <v>520</v>
      </c>
      <c r="H234" s="141">
        <v>1</v>
      </c>
      <c r="I234" s="142"/>
      <c r="J234" s="143">
        <f t="shared" si="40"/>
        <v>0</v>
      </c>
      <c r="K234" s="144"/>
      <c r="L234" s="30"/>
      <c r="M234" s="145" t="s">
        <v>1</v>
      </c>
      <c r="N234" s="146" t="s">
        <v>43</v>
      </c>
      <c r="O234" s="55"/>
      <c r="P234" s="147">
        <f t="shared" si="41"/>
        <v>0</v>
      </c>
      <c r="Q234" s="147">
        <v>0</v>
      </c>
      <c r="R234" s="147">
        <f t="shared" si="42"/>
        <v>0</v>
      </c>
      <c r="S234" s="147">
        <v>0</v>
      </c>
      <c r="T234" s="148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49" t="s">
        <v>521</v>
      </c>
      <c r="AT234" s="149" t="s">
        <v>119</v>
      </c>
      <c r="AU234" s="149" t="s">
        <v>85</v>
      </c>
      <c r="AY234" s="14" t="s">
        <v>117</v>
      </c>
      <c r="BE234" s="150">
        <f t="shared" si="44"/>
        <v>0</v>
      </c>
      <c r="BF234" s="150">
        <f t="shared" si="45"/>
        <v>0</v>
      </c>
      <c r="BG234" s="150">
        <f t="shared" si="46"/>
        <v>0</v>
      </c>
      <c r="BH234" s="150">
        <f t="shared" si="47"/>
        <v>0</v>
      </c>
      <c r="BI234" s="150">
        <f t="shared" si="48"/>
        <v>0</v>
      </c>
      <c r="BJ234" s="14" t="s">
        <v>83</v>
      </c>
      <c r="BK234" s="150">
        <f t="shared" si="49"/>
        <v>0</v>
      </c>
      <c r="BL234" s="14" t="s">
        <v>521</v>
      </c>
      <c r="BM234" s="149" t="s">
        <v>537</v>
      </c>
    </row>
    <row r="235" spans="1:65" s="2" customFormat="1" ht="16.5" customHeight="1">
      <c r="A235" s="29"/>
      <c r="B235" s="136"/>
      <c r="C235" s="137" t="s">
        <v>538</v>
      </c>
      <c r="D235" s="137" t="s">
        <v>119</v>
      </c>
      <c r="E235" s="138" t="s">
        <v>539</v>
      </c>
      <c r="F235" s="139" t="s">
        <v>540</v>
      </c>
      <c r="G235" s="140" t="s">
        <v>520</v>
      </c>
      <c r="H235" s="141">
        <v>1</v>
      </c>
      <c r="I235" s="142"/>
      <c r="J235" s="143">
        <f t="shared" si="40"/>
        <v>0</v>
      </c>
      <c r="K235" s="144"/>
      <c r="L235" s="30"/>
      <c r="M235" s="145" t="s">
        <v>1</v>
      </c>
      <c r="N235" s="146" t="s">
        <v>43</v>
      </c>
      <c r="O235" s="55"/>
      <c r="P235" s="147">
        <f t="shared" si="41"/>
        <v>0</v>
      </c>
      <c r="Q235" s="147">
        <v>0</v>
      </c>
      <c r="R235" s="147">
        <f t="shared" si="42"/>
        <v>0</v>
      </c>
      <c r="S235" s="147">
        <v>0</v>
      </c>
      <c r="T235" s="148">
        <f t="shared" si="4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49" t="s">
        <v>521</v>
      </c>
      <c r="AT235" s="149" t="s">
        <v>119</v>
      </c>
      <c r="AU235" s="149" t="s">
        <v>85</v>
      </c>
      <c r="AY235" s="14" t="s">
        <v>117</v>
      </c>
      <c r="BE235" s="150">
        <f t="shared" si="44"/>
        <v>0</v>
      </c>
      <c r="BF235" s="150">
        <f t="shared" si="45"/>
        <v>0</v>
      </c>
      <c r="BG235" s="150">
        <f t="shared" si="46"/>
        <v>0</v>
      </c>
      <c r="BH235" s="150">
        <f t="shared" si="47"/>
        <v>0</v>
      </c>
      <c r="BI235" s="150">
        <f t="shared" si="48"/>
        <v>0</v>
      </c>
      <c r="BJ235" s="14" t="s">
        <v>83</v>
      </c>
      <c r="BK235" s="150">
        <f t="shared" si="49"/>
        <v>0</v>
      </c>
      <c r="BL235" s="14" t="s">
        <v>521</v>
      </c>
      <c r="BM235" s="149" t="s">
        <v>541</v>
      </c>
    </row>
    <row r="236" spans="1:65" s="2" customFormat="1" ht="16.5" customHeight="1">
      <c r="A236" s="29"/>
      <c r="B236" s="136"/>
      <c r="C236" s="137" t="s">
        <v>542</v>
      </c>
      <c r="D236" s="137" t="s">
        <v>119</v>
      </c>
      <c r="E236" s="138" t="s">
        <v>543</v>
      </c>
      <c r="F236" s="139" t="s">
        <v>544</v>
      </c>
      <c r="G236" s="140" t="s">
        <v>520</v>
      </c>
      <c r="H236" s="141">
        <v>1</v>
      </c>
      <c r="I236" s="142"/>
      <c r="J236" s="143">
        <f t="shared" si="40"/>
        <v>0</v>
      </c>
      <c r="K236" s="144"/>
      <c r="L236" s="30"/>
      <c r="M236" s="145" t="s">
        <v>1</v>
      </c>
      <c r="N236" s="146" t="s">
        <v>43</v>
      </c>
      <c r="O236" s="55"/>
      <c r="P236" s="147">
        <f t="shared" si="41"/>
        <v>0</v>
      </c>
      <c r="Q236" s="147">
        <v>0</v>
      </c>
      <c r="R236" s="147">
        <f t="shared" si="42"/>
        <v>0</v>
      </c>
      <c r="S236" s="147">
        <v>0</v>
      </c>
      <c r="T236" s="148">
        <f t="shared" si="4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49" t="s">
        <v>521</v>
      </c>
      <c r="AT236" s="149" t="s">
        <v>119</v>
      </c>
      <c r="AU236" s="149" t="s">
        <v>85</v>
      </c>
      <c r="AY236" s="14" t="s">
        <v>117</v>
      </c>
      <c r="BE236" s="150">
        <f t="shared" si="44"/>
        <v>0</v>
      </c>
      <c r="BF236" s="150">
        <f t="shared" si="45"/>
        <v>0</v>
      </c>
      <c r="BG236" s="150">
        <f t="shared" si="46"/>
        <v>0</v>
      </c>
      <c r="BH236" s="150">
        <f t="shared" si="47"/>
        <v>0</v>
      </c>
      <c r="BI236" s="150">
        <f t="shared" si="48"/>
        <v>0</v>
      </c>
      <c r="BJ236" s="14" t="s">
        <v>83</v>
      </c>
      <c r="BK236" s="150">
        <f t="shared" si="49"/>
        <v>0</v>
      </c>
      <c r="BL236" s="14" t="s">
        <v>521</v>
      </c>
      <c r="BM236" s="149" t="s">
        <v>545</v>
      </c>
    </row>
    <row r="237" spans="1:65" s="2" customFormat="1" ht="16.5" customHeight="1">
      <c r="A237" s="29"/>
      <c r="B237" s="136"/>
      <c r="C237" s="137" t="s">
        <v>546</v>
      </c>
      <c r="D237" s="137" t="s">
        <v>119</v>
      </c>
      <c r="E237" s="138" t="s">
        <v>547</v>
      </c>
      <c r="F237" s="139" t="s">
        <v>548</v>
      </c>
      <c r="G237" s="140" t="s">
        <v>520</v>
      </c>
      <c r="H237" s="141">
        <v>1</v>
      </c>
      <c r="I237" s="142"/>
      <c r="J237" s="143">
        <f t="shared" si="40"/>
        <v>0</v>
      </c>
      <c r="K237" s="144"/>
      <c r="L237" s="30"/>
      <c r="M237" s="145" t="s">
        <v>1</v>
      </c>
      <c r="N237" s="146" t="s">
        <v>43</v>
      </c>
      <c r="O237" s="55"/>
      <c r="P237" s="147">
        <f t="shared" si="41"/>
        <v>0</v>
      </c>
      <c r="Q237" s="147">
        <v>0</v>
      </c>
      <c r="R237" s="147">
        <f t="shared" si="42"/>
        <v>0</v>
      </c>
      <c r="S237" s="147">
        <v>0</v>
      </c>
      <c r="T237" s="148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49" t="s">
        <v>521</v>
      </c>
      <c r="AT237" s="149" t="s">
        <v>119</v>
      </c>
      <c r="AU237" s="149" t="s">
        <v>85</v>
      </c>
      <c r="AY237" s="14" t="s">
        <v>117</v>
      </c>
      <c r="BE237" s="150">
        <f t="shared" si="44"/>
        <v>0</v>
      </c>
      <c r="BF237" s="150">
        <f t="shared" si="45"/>
        <v>0</v>
      </c>
      <c r="BG237" s="150">
        <f t="shared" si="46"/>
        <v>0</v>
      </c>
      <c r="BH237" s="150">
        <f t="shared" si="47"/>
        <v>0</v>
      </c>
      <c r="BI237" s="150">
        <f t="shared" si="48"/>
        <v>0</v>
      </c>
      <c r="BJ237" s="14" t="s">
        <v>83</v>
      </c>
      <c r="BK237" s="150">
        <f t="shared" si="49"/>
        <v>0</v>
      </c>
      <c r="BL237" s="14" t="s">
        <v>521</v>
      </c>
      <c r="BM237" s="149" t="s">
        <v>549</v>
      </c>
    </row>
    <row r="238" spans="1:65" s="2" customFormat="1" ht="16.5" customHeight="1">
      <c r="A238" s="29"/>
      <c r="B238" s="136"/>
      <c r="C238" s="137" t="s">
        <v>550</v>
      </c>
      <c r="D238" s="137" t="s">
        <v>119</v>
      </c>
      <c r="E238" s="138" t="s">
        <v>551</v>
      </c>
      <c r="F238" s="139" t="s">
        <v>552</v>
      </c>
      <c r="G238" s="140" t="s">
        <v>520</v>
      </c>
      <c r="H238" s="141">
        <v>1</v>
      </c>
      <c r="I238" s="142"/>
      <c r="J238" s="143">
        <f t="shared" si="40"/>
        <v>0</v>
      </c>
      <c r="K238" s="144"/>
      <c r="L238" s="30"/>
      <c r="M238" s="145" t="s">
        <v>1</v>
      </c>
      <c r="N238" s="146" t="s">
        <v>43</v>
      </c>
      <c r="O238" s="55"/>
      <c r="P238" s="147">
        <f t="shared" si="41"/>
        <v>0</v>
      </c>
      <c r="Q238" s="147">
        <v>0</v>
      </c>
      <c r="R238" s="147">
        <f t="shared" si="42"/>
        <v>0</v>
      </c>
      <c r="S238" s="147">
        <v>0</v>
      </c>
      <c r="T238" s="148">
        <f t="shared" si="4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49" t="s">
        <v>521</v>
      </c>
      <c r="AT238" s="149" t="s">
        <v>119</v>
      </c>
      <c r="AU238" s="149" t="s">
        <v>85</v>
      </c>
      <c r="AY238" s="14" t="s">
        <v>117</v>
      </c>
      <c r="BE238" s="150">
        <f t="shared" si="44"/>
        <v>0</v>
      </c>
      <c r="BF238" s="150">
        <f t="shared" si="45"/>
        <v>0</v>
      </c>
      <c r="BG238" s="150">
        <f t="shared" si="46"/>
        <v>0</v>
      </c>
      <c r="BH238" s="150">
        <f t="shared" si="47"/>
        <v>0</v>
      </c>
      <c r="BI238" s="150">
        <f t="shared" si="48"/>
        <v>0</v>
      </c>
      <c r="BJ238" s="14" t="s">
        <v>83</v>
      </c>
      <c r="BK238" s="150">
        <f t="shared" si="49"/>
        <v>0</v>
      </c>
      <c r="BL238" s="14" t="s">
        <v>521</v>
      </c>
      <c r="BM238" s="149" t="s">
        <v>553</v>
      </c>
    </row>
    <row r="239" spans="1:65" s="2" customFormat="1" ht="16.5" customHeight="1">
      <c r="A239" s="29"/>
      <c r="B239" s="136"/>
      <c r="C239" s="137" t="s">
        <v>554</v>
      </c>
      <c r="D239" s="137" t="s">
        <v>119</v>
      </c>
      <c r="E239" s="138" t="s">
        <v>555</v>
      </c>
      <c r="F239" s="139" t="s">
        <v>556</v>
      </c>
      <c r="G239" s="140" t="s">
        <v>520</v>
      </c>
      <c r="H239" s="141">
        <v>1</v>
      </c>
      <c r="I239" s="142"/>
      <c r="J239" s="143">
        <f t="shared" si="40"/>
        <v>0</v>
      </c>
      <c r="K239" s="144"/>
      <c r="L239" s="30"/>
      <c r="M239" s="145" t="s">
        <v>1</v>
      </c>
      <c r="N239" s="146" t="s">
        <v>43</v>
      </c>
      <c r="O239" s="55"/>
      <c r="P239" s="147">
        <f t="shared" si="41"/>
        <v>0</v>
      </c>
      <c r="Q239" s="147">
        <v>0</v>
      </c>
      <c r="R239" s="147">
        <f t="shared" si="42"/>
        <v>0</v>
      </c>
      <c r="S239" s="147">
        <v>0</v>
      </c>
      <c r="T239" s="148">
        <f t="shared" si="4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49" t="s">
        <v>521</v>
      </c>
      <c r="AT239" s="149" t="s">
        <v>119</v>
      </c>
      <c r="AU239" s="149" t="s">
        <v>85</v>
      </c>
      <c r="AY239" s="14" t="s">
        <v>117</v>
      </c>
      <c r="BE239" s="150">
        <f t="shared" si="44"/>
        <v>0</v>
      </c>
      <c r="BF239" s="150">
        <f t="shared" si="45"/>
        <v>0</v>
      </c>
      <c r="BG239" s="150">
        <f t="shared" si="46"/>
        <v>0</v>
      </c>
      <c r="BH239" s="150">
        <f t="shared" si="47"/>
        <v>0</v>
      </c>
      <c r="BI239" s="150">
        <f t="shared" si="48"/>
        <v>0</v>
      </c>
      <c r="BJ239" s="14" t="s">
        <v>83</v>
      </c>
      <c r="BK239" s="150">
        <f t="shared" si="49"/>
        <v>0</v>
      </c>
      <c r="BL239" s="14" t="s">
        <v>521</v>
      </c>
      <c r="BM239" s="149" t="s">
        <v>557</v>
      </c>
    </row>
    <row r="240" spans="1:65" s="2" customFormat="1" ht="16.5" customHeight="1">
      <c r="A240" s="29"/>
      <c r="B240" s="136"/>
      <c r="C240" s="137" t="s">
        <v>558</v>
      </c>
      <c r="D240" s="137" t="s">
        <v>119</v>
      </c>
      <c r="E240" s="138" t="s">
        <v>559</v>
      </c>
      <c r="F240" s="139" t="s">
        <v>560</v>
      </c>
      <c r="G240" s="140" t="s">
        <v>520</v>
      </c>
      <c r="H240" s="141">
        <v>1</v>
      </c>
      <c r="I240" s="142"/>
      <c r="J240" s="143">
        <f t="shared" si="40"/>
        <v>0</v>
      </c>
      <c r="K240" s="144"/>
      <c r="L240" s="30"/>
      <c r="M240" s="162" t="s">
        <v>1</v>
      </c>
      <c r="N240" s="163" t="s">
        <v>43</v>
      </c>
      <c r="O240" s="164"/>
      <c r="P240" s="165">
        <f t="shared" si="41"/>
        <v>0</v>
      </c>
      <c r="Q240" s="165">
        <v>0</v>
      </c>
      <c r="R240" s="165">
        <f t="shared" si="42"/>
        <v>0</v>
      </c>
      <c r="S240" s="165">
        <v>0</v>
      </c>
      <c r="T240" s="166">
        <f t="shared" si="4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49" t="s">
        <v>521</v>
      </c>
      <c r="AT240" s="149" t="s">
        <v>119</v>
      </c>
      <c r="AU240" s="149" t="s">
        <v>85</v>
      </c>
      <c r="AY240" s="14" t="s">
        <v>117</v>
      </c>
      <c r="BE240" s="150">
        <f t="shared" si="44"/>
        <v>0</v>
      </c>
      <c r="BF240" s="150">
        <f t="shared" si="45"/>
        <v>0</v>
      </c>
      <c r="BG240" s="150">
        <f t="shared" si="46"/>
        <v>0</v>
      </c>
      <c r="BH240" s="150">
        <f t="shared" si="47"/>
        <v>0</v>
      </c>
      <c r="BI240" s="150">
        <f t="shared" si="48"/>
        <v>0</v>
      </c>
      <c r="BJ240" s="14" t="s">
        <v>83</v>
      </c>
      <c r="BK240" s="150">
        <f t="shared" si="49"/>
        <v>0</v>
      </c>
      <c r="BL240" s="14" t="s">
        <v>521</v>
      </c>
      <c r="BM240" s="149" t="s">
        <v>561</v>
      </c>
    </row>
    <row r="241" spans="1:31" s="2" customFormat="1" ht="6.95" customHeight="1">
      <c r="A241" s="29"/>
      <c r="B241" s="44"/>
      <c r="C241" s="45"/>
      <c r="D241" s="45"/>
      <c r="E241" s="45"/>
      <c r="F241" s="45"/>
      <c r="G241" s="45"/>
      <c r="H241" s="45"/>
      <c r="I241" s="45"/>
      <c r="J241" s="45"/>
      <c r="K241" s="45"/>
      <c r="L241" s="30"/>
      <c r="M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</row>
  </sheetData>
  <autoFilter ref="C121:K240"/>
  <mergeCells count="6">
    <mergeCell ref="E114:H114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Mastíková-dv</dc:creator>
  <cp:keywords/>
  <dc:description/>
  <cp:lastModifiedBy>Pavlína Tůmová</cp:lastModifiedBy>
  <dcterms:created xsi:type="dcterms:W3CDTF">2022-07-22T07:14:31Z</dcterms:created>
  <dcterms:modified xsi:type="dcterms:W3CDTF">2022-08-29T12:54:59Z</dcterms:modified>
  <cp:category/>
  <cp:version/>
  <cp:contentType/>
  <cp:contentStatus/>
</cp:coreProperties>
</file>