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22\VZ Stavební práce\ZPŘ\Chodník a přechod Vlašimská\"/>
    </mc:Choice>
  </mc:AlternateContent>
  <bookViews>
    <workbookView xWindow="0" yWindow="0" windowWidth="28800" windowHeight="12300" activeTab="1"/>
  </bookViews>
  <sheets>
    <sheet name="Rekapitulace" sheetId="1" r:id="rId1"/>
    <sheet name="SO 001" sheetId="2" r:id="rId2"/>
    <sheet name="SO 101" sheetId="3" r:id="rId3"/>
    <sheet name="SO 102" sheetId="4" r:id="rId4"/>
    <sheet name="SO 201" sheetId="5" r:id="rId5"/>
    <sheet name="SO 301" sheetId="6" r:id="rId6"/>
    <sheet name="SO 431" sheetId="7" r:id="rId7"/>
    <sheet name="SO 432" sheetId="8" r:id="rId8"/>
    <sheet name="SO 701" sheetId="9" r:id="rId9"/>
    <sheet name="SO 702" sheetId="10" r:id="rId10"/>
  </sheets>
  <calcPr calcId="162913"/>
</workbook>
</file>

<file path=xl/calcChain.xml><?xml version="1.0" encoding="utf-8"?>
<calcChain xmlns="http://schemas.openxmlformats.org/spreadsheetml/2006/main">
  <c r="I30" i="8" l="1"/>
  <c r="I28" i="8"/>
  <c r="I29" i="8"/>
  <c r="I25" i="8"/>
  <c r="I24" i="8"/>
  <c r="I23" i="8"/>
  <c r="I22" i="8"/>
  <c r="I21" i="8"/>
  <c r="I20" i="8"/>
  <c r="I17" i="8"/>
  <c r="I16" i="8"/>
  <c r="I15" i="8"/>
  <c r="I14" i="8"/>
  <c r="I13" i="8"/>
  <c r="I12" i="8"/>
  <c r="I11" i="8"/>
  <c r="I10" i="8"/>
  <c r="I34" i="7"/>
  <c r="I32" i="7"/>
  <c r="O2" i="7"/>
  <c r="I33" i="7"/>
  <c r="I30" i="7"/>
  <c r="I29" i="7"/>
  <c r="I28" i="7"/>
  <c r="I27" i="7"/>
  <c r="I26" i="7"/>
  <c r="I25" i="7"/>
  <c r="I24" i="7"/>
  <c r="I23" i="7"/>
  <c r="I22" i="7"/>
  <c r="I20" i="7"/>
  <c r="I19" i="7"/>
  <c r="I18" i="7"/>
  <c r="I17" i="7"/>
  <c r="I16" i="7"/>
  <c r="I15" i="7"/>
  <c r="I14" i="7"/>
  <c r="I13" i="7"/>
  <c r="I12" i="7"/>
  <c r="I11" i="7"/>
  <c r="I10" i="7"/>
  <c r="I9" i="8" l="1"/>
  <c r="I19" i="8"/>
  <c r="I9" i="7"/>
  <c r="I31" i="7"/>
  <c r="I21" i="7"/>
  <c r="I3" i="7" l="1"/>
  <c r="I9" i="2" l="1"/>
  <c r="I13" i="2"/>
  <c r="O13" i="2" s="1"/>
  <c r="I17" i="2"/>
  <c r="O17" i="2" s="1"/>
  <c r="I21" i="2"/>
  <c r="O21" i="2" s="1"/>
  <c r="I25" i="2"/>
  <c r="O25" i="2" s="1"/>
  <c r="I29" i="2"/>
  <c r="O29" i="2" s="1"/>
  <c r="I33" i="2"/>
  <c r="O33" i="2" s="1"/>
  <c r="I37" i="2"/>
  <c r="O37" i="2" s="1"/>
  <c r="I42" i="2"/>
  <c r="I46" i="2"/>
  <c r="O46" i="2" s="1"/>
  <c r="I50" i="2"/>
  <c r="O50" i="2" s="1"/>
  <c r="I54" i="2"/>
  <c r="O54" i="2" s="1"/>
  <c r="I9" i="3"/>
  <c r="I13" i="3"/>
  <c r="O13" i="3" s="1"/>
  <c r="I17" i="3"/>
  <c r="O17" i="3"/>
  <c r="I22" i="3"/>
  <c r="I26" i="3"/>
  <c r="O26" i="3" s="1"/>
  <c r="I30" i="3"/>
  <c r="O30" i="3" s="1"/>
  <c r="I34" i="3"/>
  <c r="O34" i="3"/>
  <c r="I38" i="3"/>
  <c r="O38" i="3" s="1"/>
  <c r="I42" i="3"/>
  <c r="O42" i="3" s="1"/>
  <c r="I46" i="3"/>
  <c r="O46" i="3" s="1"/>
  <c r="I50" i="3"/>
  <c r="O50" i="3"/>
  <c r="I54" i="3"/>
  <c r="O54" i="3" s="1"/>
  <c r="I58" i="3"/>
  <c r="O58" i="3"/>
  <c r="I62" i="3"/>
  <c r="O62" i="3" s="1"/>
  <c r="I66" i="3"/>
  <c r="O66" i="3" s="1"/>
  <c r="I70" i="3"/>
  <c r="O70" i="3" s="1"/>
  <c r="I74" i="3"/>
  <c r="O74" i="3" s="1"/>
  <c r="I78" i="3"/>
  <c r="O78" i="3" s="1"/>
  <c r="I82" i="3"/>
  <c r="O82" i="3" s="1"/>
  <c r="I86" i="3"/>
  <c r="O86" i="3" s="1"/>
  <c r="I91" i="3"/>
  <c r="I96" i="3"/>
  <c r="O96" i="3" s="1"/>
  <c r="I100" i="3"/>
  <c r="O100" i="3" s="1"/>
  <c r="I104" i="3"/>
  <c r="I108" i="3"/>
  <c r="O108" i="3" s="1"/>
  <c r="I112" i="3"/>
  <c r="O112" i="3" s="1"/>
  <c r="I116" i="3"/>
  <c r="O116" i="3" s="1"/>
  <c r="I120" i="3"/>
  <c r="O120" i="3" s="1"/>
  <c r="I124" i="3"/>
  <c r="O124" i="3" s="1"/>
  <c r="I128" i="3"/>
  <c r="O128" i="3" s="1"/>
  <c r="I132" i="3"/>
  <c r="O132" i="3"/>
  <c r="I137" i="3"/>
  <c r="I141" i="3"/>
  <c r="O141" i="3" s="1"/>
  <c r="I146" i="3"/>
  <c r="O146" i="3" s="1"/>
  <c r="I150" i="3"/>
  <c r="O150" i="3" s="1"/>
  <c r="I154" i="3"/>
  <c r="O154" i="3" s="1"/>
  <c r="I158" i="3"/>
  <c r="O158" i="3" s="1"/>
  <c r="I162" i="3"/>
  <c r="O162" i="3" s="1"/>
  <c r="I166" i="3"/>
  <c r="O166" i="3" s="1"/>
  <c r="I170" i="3"/>
  <c r="O170" i="3" s="1"/>
  <c r="I174" i="3"/>
  <c r="O174" i="3" s="1"/>
  <c r="I178" i="3"/>
  <c r="O178" i="3" s="1"/>
  <c r="I182" i="3"/>
  <c r="O182" i="3" s="1"/>
  <c r="I186" i="3"/>
  <c r="O186" i="3" s="1"/>
  <c r="I190" i="3"/>
  <c r="O190" i="3" s="1"/>
  <c r="I194" i="3"/>
  <c r="O194" i="3" s="1"/>
  <c r="I198" i="3"/>
  <c r="O198" i="3" s="1"/>
  <c r="I9" i="4"/>
  <c r="O9" i="4" s="1"/>
  <c r="R8" i="4" s="1"/>
  <c r="O8" i="4" s="1"/>
  <c r="I13" i="4"/>
  <c r="O13" i="4" s="1"/>
  <c r="I17" i="4"/>
  <c r="O17" i="4" s="1"/>
  <c r="I22" i="4"/>
  <c r="O22" i="4" s="1"/>
  <c r="I26" i="4"/>
  <c r="O26" i="4" s="1"/>
  <c r="I30" i="4"/>
  <c r="O30" i="4" s="1"/>
  <c r="I34" i="4"/>
  <c r="O34" i="4" s="1"/>
  <c r="I38" i="4"/>
  <c r="O38" i="4" s="1"/>
  <c r="I42" i="4"/>
  <c r="O42" i="4" s="1"/>
  <c r="I46" i="4"/>
  <c r="O46" i="4" s="1"/>
  <c r="I50" i="4"/>
  <c r="O50" i="4" s="1"/>
  <c r="I54" i="4"/>
  <c r="O54" i="4" s="1"/>
  <c r="I58" i="4"/>
  <c r="O58" i="4" s="1"/>
  <c r="I62" i="4"/>
  <c r="O62" i="4" s="1"/>
  <c r="I66" i="4"/>
  <c r="O66" i="4"/>
  <c r="I70" i="4"/>
  <c r="O70" i="4" s="1"/>
  <c r="I74" i="4"/>
  <c r="O74" i="4" s="1"/>
  <c r="I78" i="4"/>
  <c r="O78" i="4" s="1"/>
  <c r="I82" i="4"/>
  <c r="O82" i="4" s="1"/>
  <c r="I86" i="4"/>
  <c r="O86" i="4" s="1"/>
  <c r="I90" i="4"/>
  <c r="O90" i="4" s="1"/>
  <c r="I95" i="4"/>
  <c r="I99" i="4"/>
  <c r="O99" i="4" s="1"/>
  <c r="I104" i="4"/>
  <c r="O104" i="4" s="1"/>
  <c r="I108" i="4"/>
  <c r="O108" i="4" s="1"/>
  <c r="I112" i="4"/>
  <c r="O112" i="4" s="1"/>
  <c r="I116" i="4"/>
  <c r="O116" i="4" s="1"/>
  <c r="I120" i="4"/>
  <c r="O120" i="4" s="1"/>
  <c r="I124" i="4"/>
  <c r="O124" i="4" s="1"/>
  <c r="I128" i="4"/>
  <c r="O128" i="4" s="1"/>
  <c r="I132" i="4"/>
  <c r="O132" i="4" s="1"/>
  <c r="I136" i="4"/>
  <c r="O136" i="4" s="1"/>
  <c r="I140" i="4"/>
  <c r="O140" i="4" s="1"/>
  <c r="I144" i="4"/>
  <c r="O144" i="4" s="1"/>
  <c r="I148" i="4"/>
  <c r="O148" i="4" s="1"/>
  <c r="I153" i="4"/>
  <c r="I158" i="4"/>
  <c r="O158" i="4" s="1"/>
  <c r="I162" i="4"/>
  <c r="O162" i="4" s="1"/>
  <c r="I166" i="4"/>
  <c r="O166" i="4" s="1"/>
  <c r="I170" i="4"/>
  <c r="O170" i="4" s="1"/>
  <c r="I174" i="4"/>
  <c r="O174" i="4" s="1"/>
  <c r="I178" i="4"/>
  <c r="O178" i="4" s="1"/>
  <c r="I182" i="4"/>
  <c r="O182" i="4" s="1"/>
  <c r="I186" i="4"/>
  <c r="O186" i="4" s="1"/>
  <c r="I190" i="4"/>
  <c r="O190" i="4" s="1"/>
  <c r="I194" i="4"/>
  <c r="O194" i="4" s="1"/>
  <c r="I198" i="4"/>
  <c r="O198" i="4"/>
  <c r="I202" i="4"/>
  <c r="O202" i="4" s="1"/>
  <c r="I206" i="4"/>
  <c r="O206" i="4" s="1"/>
  <c r="I210" i="4"/>
  <c r="O210" i="4" s="1"/>
  <c r="I214" i="4"/>
  <c r="O214" i="4" s="1"/>
  <c r="I218" i="4"/>
  <c r="O218" i="4" s="1"/>
  <c r="I222" i="4"/>
  <c r="O222" i="4" s="1"/>
  <c r="I9" i="5"/>
  <c r="O9" i="5" s="1"/>
  <c r="I13" i="5"/>
  <c r="O13" i="5" s="1"/>
  <c r="I18" i="5"/>
  <c r="O18" i="5" s="1"/>
  <c r="I22" i="5"/>
  <c r="O22" i="5" s="1"/>
  <c r="I26" i="5"/>
  <c r="O26" i="5" s="1"/>
  <c r="I30" i="5"/>
  <c r="O30" i="5" s="1"/>
  <c r="I34" i="5"/>
  <c r="O34" i="5" s="1"/>
  <c r="I38" i="5"/>
  <c r="O38" i="5" s="1"/>
  <c r="I42" i="5"/>
  <c r="O42" i="5" s="1"/>
  <c r="I46" i="5"/>
  <c r="O46" i="5" s="1"/>
  <c r="I50" i="5"/>
  <c r="O50" i="5" s="1"/>
  <c r="I54" i="5"/>
  <c r="O54" i="5" s="1"/>
  <c r="I58" i="5"/>
  <c r="O58" i="5" s="1"/>
  <c r="I62" i="5"/>
  <c r="O62" i="5"/>
  <c r="I66" i="5"/>
  <c r="O66" i="5" s="1"/>
  <c r="I70" i="5"/>
  <c r="O70" i="5" s="1"/>
  <c r="I74" i="5"/>
  <c r="O74" i="5" s="1"/>
  <c r="I79" i="5"/>
  <c r="O79" i="5" s="1"/>
  <c r="I83" i="5"/>
  <c r="O83" i="5" s="1"/>
  <c r="I88" i="5"/>
  <c r="I92" i="5"/>
  <c r="O92" i="5" s="1"/>
  <c r="I96" i="5"/>
  <c r="O96" i="5" s="1"/>
  <c r="I9" i="6"/>
  <c r="O9" i="6" s="1"/>
  <c r="I13" i="6"/>
  <c r="O13" i="6" s="1"/>
  <c r="I17" i="6"/>
  <c r="O17" i="6" s="1"/>
  <c r="I22" i="6"/>
  <c r="O22" i="6" s="1"/>
  <c r="I26" i="6"/>
  <c r="O26" i="6" s="1"/>
  <c r="I30" i="6"/>
  <c r="O30" i="6" s="1"/>
  <c r="I34" i="6"/>
  <c r="O34" i="6" s="1"/>
  <c r="I38" i="6"/>
  <c r="O38" i="6" s="1"/>
  <c r="I42" i="6"/>
  <c r="O42" i="6" s="1"/>
  <c r="I46" i="6"/>
  <c r="O46" i="6" s="1"/>
  <c r="I50" i="6"/>
  <c r="O50" i="6" s="1"/>
  <c r="I54" i="6"/>
  <c r="O54" i="6" s="1"/>
  <c r="I58" i="6"/>
  <c r="O58" i="6" s="1"/>
  <c r="I62" i="6"/>
  <c r="O62" i="6" s="1"/>
  <c r="I67" i="6"/>
  <c r="I71" i="6"/>
  <c r="O71" i="6" s="1"/>
  <c r="I75" i="6"/>
  <c r="O75" i="6" s="1"/>
  <c r="I79" i="6"/>
  <c r="O79" i="6" s="1"/>
  <c r="I83" i="6"/>
  <c r="O83" i="6" s="1"/>
  <c r="I87" i="6"/>
  <c r="O87" i="6" s="1"/>
  <c r="I92" i="6"/>
  <c r="O92" i="6" s="1"/>
  <c r="I96" i="6"/>
  <c r="O96" i="6" s="1"/>
  <c r="I100" i="6"/>
  <c r="O100" i="6" s="1"/>
  <c r="I105" i="6"/>
  <c r="O105" i="6" s="1"/>
  <c r="I109" i="6"/>
  <c r="O109" i="6" s="1"/>
  <c r="I113" i="6"/>
  <c r="O113" i="6" s="1"/>
  <c r="C15" i="1"/>
  <c r="D15" i="1" s="1"/>
  <c r="O9" i="8"/>
  <c r="R8" i="8" s="1"/>
  <c r="O8" i="8" s="1"/>
  <c r="O2" i="8" s="1"/>
  <c r="I9" i="9"/>
  <c r="O9" i="9" s="1"/>
  <c r="R8" i="9" s="1"/>
  <c r="O8" i="9" s="1"/>
  <c r="O2" i="9" s="1"/>
  <c r="I9" i="10"/>
  <c r="O9" i="10" s="1"/>
  <c r="R8" i="10" s="1"/>
  <c r="O8" i="10" s="1"/>
  <c r="I14" i="10"/>
  <c r="I18" i="10"/>
  <c r="O18" i="10" s="1"/>
  <c r="I22" i="10"/>
  <c r="O22" i="10" s="1"/>
  <c r="I26" i="10"/>
  <c r="O26" i="10" s="1"/>
  <c r="I30" i="10"/>
  <c r="O30" i="10" s="1"/>
  <c r="I34" i="10"/>
  <c r="O34" i="10" s="1"/>
  <c r="I38" i="10"/>
  <c r="O38" i="10" s="1"/>
  <c r="I42" i="10"/>
  <c r="O42" i="10" s="1"/>
  <c r="I46" i="10"/>
  <c r="O46" i="10" s="1"/>
  <c r="I50" i="10"/>
  <c r="O50" i="10" s="1"/>
  <c r="I54" i="10"/>
  <c r="O54" i="10"/>
  <c r="I59" i="10"/>
  <c r="O59" i="10" s="1"/>
  <c r="I63" i="10"/>
  <c r="O63" i="10" s="1"/>
  <c r="I68" i="10"/>
  <c r="O68" i="10" s="1"/>
  <c r="I72" i="10"/>
  <c r="O72" i="10" s="1"/>
  <c r="I76" i="10"/>
  <c r="O76" i="10" s="1"/>
  <c r="I81" i="10"/>
  <c r="O81" i="10" s="1"/>
  <c r="R80" i="10" s="1"/>
  <c r="O80" i="10" s="1"/>
  <c r="I86" i="10"/>
  <c r="O86" i="10" s="1"/>
  <c r="I90" i="10"/>
  <c r="O90" i="10" s="1"/>
  <c r="I94" i="10"/>
  <c r="O94" i="10" s="1"/>
  <c r="I98" i="10"/>
  <c r="O98" i="10" s="1"/>
  <c r="Q87" i="5" l="1"/>
  <c r="I87" i="5" s="1"/>
  <c r="Q8" i="3"/>
  <c r="I8" i="3" s="1"/>
  <c r="R145" i="3"/>
  <c r="O145" i="3" s="1"/>
  <c r="Q104" i="6"/>
  <c r="I104" i="6" s="1"/>
  <c r="Q78" i="5"/>
  <c r="I78" i="5" s="1"/>
  <c r="Q8" i="4"/>
  <c r="I8" i="4" s="1"/>
  <c r="O9" i="3"/>
  <c r="R104" i="6"/>
  <c r="O104" i="6" s="1"/>
  <c r="O88" i="5"/>
  <c r="R87" i="5" s="1"/>
  <c r="O87" i="5" s="1"/>
  <c r="R85" i="10"/>
  <c r="O85" i="10" s="1"/>
  <c r="R67" i="10"/>
  <c r="O67" i="10" s="1"/>
  <c r="Q13" i="10"/>
  <c r="I13" i="10" s="1"/>
  <c r="O14" i="10"/>
  <c r="R13" i="10" s="1"/>
  <c r="O13" i="10" s="1"/>
  <c r="Q8" i="9"/>
  <c r="I8" i="9" s="1"/>
  <c r="I3" i="9" s="1"/>
  <c r="C17" i="1" s="1"/>
  <c r="Q66" i="6"/>
  <c r="I66" i="6" s="1"/>
  <c r="O67" i="6"/>
  <c r="R66" i="6" s="1"/>
  <c r="O66" i="6" s="1"/>
  <c r="E15" i="1"/>
  <c r="R58" i="10"/>
  <c r="O58" i="10" s="1"/>
  <c r="R21" i="6"/>
  <c r="O21" i="6" s="1"/>
  <c r="Q21" i="6"/>
  <c r="I21" i="6" s="1"/>
  <c r="O137" i="3"/>
  <c r="R136" i="3" s="1"/>
  <c r="O136" i="3" s="1"/>
  <c r="Q136" i="3"/>
  <c r="I136" i="3" s="1"/>
  <c r="O104" i="3"/>
  <c r="R95" i="3" s="1"/>
  <c r="O95" i="3" s="1"/>
  <c r="Q95" i="3"/>
  <c r="I95" i="3" s="1"/>
  <c r="R157" i="4"/>
  <c r="O157" i="4" s="1"/>
  <c r="Q85" i="10"/>
  <c r="I85" i="10" s="1"/>
  <c r="Q80" i="10"/>
  <c r="I80" i="10" s="1"/>
  <c r="Q67" i="10"/>
  <c r="I67" i="10" s="1"/>
  <c r="R91" i="6"/>
  <c r="O91" i="6" s="1"/>
  <c r="R8" i="6"/>
  <c r="O8" i="6" s="1"/>
  <c r="R78" i="5"/>
  <c r="O78" i="5" s="1"/>
  <c r="R17" i="5"/>
  <c r="O17" i="5" s="1"/>
  <c r="R8" i="5"/>
  <c r="O8" i="5" s="1"/>
  <c r="Q157" i="4"/>
  <c r="I157" i="4" s="1"/>
  <c r="O95" i="4"/>
  <c r="R94" i="4" s="1"/>
  <c r="O94" i="4" s="1"/>
  <c r="Q94" i="4"/>
  <c r="I94" i="4" s="1"/>
  <c r="Q91" i="6"/>
  <c r="I91" i="6" s="1"/>
  <c r="Q8" i="6"/>
  <c r="I8" i="6" s="1"/>
  <c r="Q17" i="5"/>
  <c r="I17" i="5" s="1"/>
  <c r="Q8" i="5"/>
  <c r="I8" i="5" s="1"/>
  <c r="Q103" i="4"/>
  <c r="I103" i="4" s="1"/>
  <c r="Q21" i="4"/>
  <c r="I21" i="4" s="1"/>
  <c r="O91" i="3"/>
  <c r="R90" i="3" s="1"/>
  <c r="O90" i="3" s="1"/>
  <c r="Q90" i="3"/>
  <c r="I90" i="3" s="1"/>
  <c r="R103" i="4"/>
  <c r="O103" i="4" s="1"/>
  <c r="R21" i="4"/>
  <c r="O21" i="4" s="1"/>
  <c r="Q58" i="10"/>
  <c r="I58" i="10" s="1"/>
  <c r="Q8" i="10"/>
  <c r="I8" i="10" s="1"/>
  <c r="Q8" i="8"/>
  <c r="O153" i="4"/>
  <c r="R152" i="4" s="1"/>
  <c r="O152" i="4" s="1"/>
  <c r="Q152" i="4"/>
  <c r="I152" i="4" s="1"/>
  <c r="Q145" i="3"/>
  <c r="I145" i="3" s="1"/>
  <c r="O22" i="3"/>
  <c r="R21" i="3" s="1"/>
  <c r="O21" i="3" s="1"/>
  <c r="Q21" i="3"/>
  <c r="I21" i="3" s="1"/>
  <c r="O42" i="2"/>
  <c r="R41" i="2" s="1"/>
  <c r="O41" i="2" s="1"/>
  <c r="Q41" i="2"/>
  <c r="I41" i="2" s="1"/>
  <c r="R8" i="3"/>
  <c r="O8" i="3" s="1"/>
  <c r="O9" i="2"/>
  <c r="R8" i="2" s="1"/>
  <c r="O8" i="2" s="1"/>
  <c r="Q8" i="2"/>
  <c r="I8" i="2" s="1"/>
  <c r="I3" i="3" l="1"/>
  <c r="C11" i="1" s="1"/>
  <c r="D11" i="1" s="1"/>
  <c r="O2" i="4"/>
  <c r="I3" i="4"/>
  <c r="C12" i="1" s="1"/>
  <c r="D12" i="1" s="1"/>
  <c r="I3" i="2"/>
  <c r="C10" i="1" s="1"/>
  <c r="D10" i="1" s="1"/>
  <c r="O2" i="10"/>
  <c r="D17" i="1"/>
  <c r="E17" i="1" s="1"/>
  <c r="I3" i="6"/>
  <c r="C14" i="1" s="1"/>
  <c r="D14" i="1" s="1"/>
  <c r="O2" i="2"/>
  <c r="O2" i="6"/>
  <c r="O2" i="3"/>
  <c r="I3" i="10"/>
  <c r="C18" i="1" s="1"/>
  <c r="I3" i="5"/>
  <c r="C13" i="1" s="1"/>
  <c r="D13" i="1" s="1"/>
  <c r="O2" i="5"/>
  <c r="E11" i="1" l="1"/>
  <c r="E10" i="1"/>
  <c r="E12" i="1"/>
  <c r="D18" i="1"/>
  <c r="E18" i="1" s="1"/>
  <c r="E14" i="1"/>
  <c r="E13" i="1"/>
  <c r="I27" i="8" l="1"/>
  <c r="I8" i="8" s="1"/>
  <c r="I3" i="8" s="1"/>
  <c r="C16" i="1" s="1"/>
  <c r="D16" i="1" s="1"/>
  <c r="C6" i="1" l="1"/>
  <c r="E16" i="1"/>
  <c r="C7" i="1" s="1"/>
</calcChain>
</file>

<file path=xl/sharedStrings.xml><?xml version="1.0" encoding="utf-8"?>
<sst xmlns="http://schemas.openxmlformats.org/spreadsheetml/2006/main" count="2937" uniqueCount="710">
  <si>
    <t>Soupis objektů s DPH</t>
  </si>
  <si>
    <t>Stavba: Benešov - Chodník a přechod – Vlašimská ulice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</si>
  <si>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</si>
  <si>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</si>
  <si>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</si>
  <si>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</si>
  <si>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</si>
  <si>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</si>
  <si>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</si>
  <si>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</si>
  <si>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</si>
  <si>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</si>
  <si>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</si>
  <si>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</si>
  <si>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Benešov</t>
  </si>
  <si>
    <t>Chodník a přechod – Vlašimská ulice</t>
  </si>
  <si>
    <t>O</t>
  </si>
  <si>
    <t>Rozpočet:</t>
  </si>
  <si>
    <t>0,00</t>
  </si>
  <si>
    <t>15,00</t>
  </si>
  <si>
    <t>21,00</t>
  </si>
  <si>
    <t>3</t>
  </si>
  <si>
    <t>2</t>
  </si>
  <si>
    <t>SO 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</si>
  <si>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</si>
  <si>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</si>
  <si>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</si>
  <si>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</si>
  <si>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</si>
  <si>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</si>
  <si>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</si>
  <si>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</si>
  <si>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</si>
  <si>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</si>
  <si>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</si>
  <si>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</si>
  <si>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</si>
  <si>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</si>
  <si>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</si>
  <si>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</si>
  <si>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</si>
  <si>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</si>
  <si>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</si>
  <si>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</si>
  <si>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</si>
  <si>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</si>
  <si>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</si>
  <si>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</si>
  <si>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</si>
  <si>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</si>
  <si>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přebytek ornice</t>
  </si>
  <si>
    <t>VV</t>
  </si>
  <si>
    <t>88,238*1,8=158,828 [A]    dle pol. 125738 x hmotnost</t>
  </si>
  <si>
    <t>TS</t>
  </si>
  <si>
    <t>zahrnuje veškeré poplatky provozovateli skládky související s uložením odpadu na skládce.</t>
  </si>
  <si>
    <t>02720</t>
  </si>
  <si>
    <t>POMOC PRÁCE ZŘÍZ NEBO ZAJIŠŤ REGULACI A OCHRANU DOPRAVY</t>
  </si>
  <si>
    <t>KPL</t>
  </si>
  <si>
    <t>zahrnuje veškeré náklady spojené s řešením staveništní dopravy a přístupy k nemovitostem, včetně projednání a stanovení dopravního značení</t>
  </si>
  <si>
    <t>zahrnuje veškeré náklady spojené s objednatelem požadovanými zařízeními</t>
  </si>
  <si>
    <t>DIO, včetně projednání a stanovení místní úpravy</t>
  </si>
  <si>
    <t>02730</t>
  </si>
  <si>
    <t>POMOC PRÁCE ZŘÍZ NEBO ZAJIŠŤ OCHRANU INŽENÝRSKÝCH SÍTÍ</t>
  </si>
  <si>
    <t>02911</t>
  </si>
  <si>
    <t>R</t>
  </si>
  <si>
    <t>OSTATNÍ POŽADAVKY - GEODETICKÉ ZAMĚŘENÍ</t>
  </si>
  <si>
    <t>Zaměření skutečného provedení stavby</t>
  </si>
  <si>
    <t>zahrnuje veškeré náklady spojené s objednatelem požadovanými pracemi</t>
  </si>
  <si>
    <t>02943</t>
  </si>
  <si>
    <t>OSTATNÍ POŽADAVKY - VYPRACOVÁNÍ RDS</t>
  </si>
  <si>
    <t>7</t>
  </si>
  <si>
    <t>02944</t>
  </si>
  <si>
    <t>OSTAT POŽADAVKY - DOKUMENTACE SKUTEČ PROVEDENÍ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</si>
  <si>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</si>
  <si>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</si>
  <si>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</si>
  <si>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</si>
  <si>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</si>
  <si>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12190</t>
  </si>
  <si>
    <t>PŘEVRSTVENÍ ORNICE</t>
  </si>
  <si>
    <t>M3</t>
  </si>
  <si>
    <t>na mezideponii - 2x</t>
  </si>
  <si>
    <t>304,088*2=608,176 [A]</t>
  </si>
  <si>
    <t>položka zahrnuje převrstvení ornice na skládce</t>
  </si>
  <si>
    <t>125738</t>
  </si>
  <si>
    <t>VYKOPÁVKY ZE ZEMNÍKŮ A SKLÁDEK TŘ. I, ODVOZ DO 20KM</t>
  </si>
  <si>
    <t>odvoz přebytku zeminy z odhumusování na skládku</t>
  </si>
  <si>
    <t>304,088=304,088 [A]    celkem mezideponie dle pol. 17120.1 
odečty pro SO 
-77,25=-77,250 [B]    SO 101 
-34,50=-34,500 [C]    SO 102 
-(90,00+3,75)=-93,750 [D]    SO 201 
-10,35=-10,350 [E]    SO 702 
Celkem odvoz na skládku: A+B+C+D+E=88,238 [F]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</si>
  <si>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</si>
  <si>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11</t>
  </si>
  <si>
    <t>17120</t>
  </si>
  <si>
    <t>ULOŽENÍ SYPANINY DO NÁSYPŮ A NA SKLÁDKY BEZ ZHUTNĚNÍ</t>
  </si>
  <si>
    <t>ornice na mezideponii - sejmutá ornice ze všech objektů stavby</t>
  </si>
  <si>
    <t>0,15*655=98,250 [A]    z SO 101 
0,15*551=82,650 [B]    z SO 102 
0,15*140=21,000 [C]    z SO 201 
0,15*681,25=102,188 [D]    z SO 301 
Celkem: A+B+C+D=304,088 [E]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</si>
  <si>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</si>
  <si>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12</t>
  </si>
  <si>
    <t>přebytek ornice na skládku</t>
  </si>
  <si>
    <t>88,238=88,238 [A]    dle pol. 125738</t>
  </si>
  <si>
    <t>SO 101</t>
  </si>
  <si>
    <t>Chodník</t>
  </si>
  <si>
    <t>štěrk a zemina</t>
  </si>
  <si>
    <t>292,35*2,0=584,700 [A]    podkladní vrstvy vozovky a chodníků dle pol. 113328 x hmotnost t/m3 
197,825*2,0=395,650 [B]    zemina z výkopů dle pol. 17120 x hmotnost 
Celkem: A+B=980,350 [C]</t>
  </si>
  <si>
    <t>014112</t>
  </si>
  <si>
    <t>POPLATKY ZA SKLÁDKU TYP S-IO (INERTNÍ ODPAD)</t>
  </si>
  <si>
    <t>beton, železobeton</t>
  </si>
  <si>
    <t>hmotnost 2,4 t/m3 
5,4*2,4=12,960 [A]    bet. zámková dlažba dle pol. 113188 x hm.  
0,2*0,25*95*2,4=11,400 [B]    bet. obrubníky dle pol. 11352B x hm. 
9,5*2,4=22,800 [C]    bet.lože obrubníků dle pol. 967158 x hm. 
Celkem: A+B+C=47,160 [D]</t>
  </si>
  <si>
    <t>014202</t>
  </si>
  <si>
    <t>POPLATKY ZA ZEMNÍK -ZEMINA</t>
  </si>
  <si>
    <t>164*2,0=328,000 [A]    zemina pro násypy a zásypy dle pol. 125738 x hmotnost</t>
  </si>
  <si>
    <t>zahrnuje veškeré poplatky majiteli zemníku související s nákupem zeminy (nikoliv s otvírkou  
zemníku)</t>
  </si>
  <si>
    <t>11130</t>
  </si>
  <si>
    <t>SEJMUTÍ DRNU</t>
  </si>
  <si>
    <t>M2</t>
  </si>
  <si>
    <t>sejmutí drnu a odhumusování v tl. 150 mm vč. odvozu na mezideponii (SO 001)</t>
  </si>
  <si>
    <t>655=655,000 [A]    plocha dle situace  (98,25 m3)</t>
  </si>
  <si>
    <t>včetně vodorovné dopravy  a uložení na skládku</t>
  </si>
  <si>
    <t>113188</t>
  </si>
  <si>
    <t>ODSTRANĚNÍ KRYTU ZPEVNĚNÝCH PLOCH Z DLAŽDIC, ODVOZ DO 20KM</t>
  </si>
  <si>
    <t>odstranění stávající zámk. dlažby tl. cca 60 mm vč. odvozu a uložení na skládku</t>
  </si>
  <si>
    <t>0,06*90=5,400 [A]    cca tl. x plocha odměř. ze situace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</si>
  <si>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</si>
  <si>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113328</t>
  </si>
  <si>
    <t>ODSTRAN PODKL ZPEVNĚNÝCH PLOCH Z KAMENIVA NESTMEL, ODVOZ DO 20KM</t>
  </si>
  <si>
    <t>odstranění podkladních vrstev stávající vozovky a chodníku vč. odvozu a uložení na skládku</t>
  </si>
  <si>
    <t>0,35*686+0,25*209=292,350 [A]    plocha odměř. ze situace x cca tl. vrstvy</t>
  </si>
  <si>
    <t>11352A</t>
  </si>
  <si>
    <t>ODSTRANĚNÍ CHODNÍKOVÝCH A SILNIČNÍCH OBRUBNÍKŮ BETONOVÝCH - BEZ DOPRAVY</t>
  </si>
  <si>
    <t>M</t>
  </si>
  <si>
    <t>odstranění obrubníků vč.  bet. lože a opěrky, vč. uložení na skládku</t>
  </si>
  <si>
    <t>6+6,5+46,5+7,5+8,5+20=95,000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</si>
  <si>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</si>
  <si>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11352B</t>
  </si>
  <si>
    <t>ODSTRANĚNÍ CHODNÍKOVÝCH A SILNIČNÍCH OBRUBNÍKŮ BETONOVÝCH - DOPRAVA</t>
  </si>
  <si>
    <t>tkm</t>
  </si>
  <si>
    <t>odvoz vybouraných obrubníků na skládku (cca 20 km)</t>
  </si>
  <si>
    <t>0,2*0,25*95*2,4*20=228,000 [A]    cca š. x cca v. x dl. x hmotnost x km</t>
  </si>
  <si>
    <t>Položka zahrnuje samostatnou dopravu suti a vybouraných hmot. Množství se určí jako součin hmotnosti [t] a požadované vzdálenosti [km].</t>
  </si>
  <si>
    <t>11372</t>
  </si>
  <si>
    <t>FRÉZOVÁNÍ ZPEVNĚNÝCH PLOCH ASFALTOVÝCH</t>
  </si>
  <si>
    <t>odfrézovaný materiál odkoupí zhotovitel</t>
  </si>
  <si>
    <t>(170+330+80)*0,13+93*0,06=80,980 [A]    součet ploch odměř. ze situace x tl.</t>
  </si>
  <si>
    <t>123738</t>
  </si>
  <si>
    <t>ODKOP PRO SPOD STAVBU SILNIC A ŽELEZNIC TŘ. I, ODVOZ DO 20KM</t>
  </si>
  <si>
    <t>výkopy vč. odvozu na skládku</t>
  </si>
  <si>
    <t>0,5*80+0,4*40*3+100=188,000 [A]     planimetrování z řezů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</si>
  <si>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</si>
  <si>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</si>
  <si>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</si>
  <si>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z mezideponie SO 001 - ornice pro ohumusování</t>
  </si>
  <si>
    <t>0,15*515=77,250 [A]    tl. ohumusování x plocha dle pol. 18232</t>
  </si>
  <si>
    <t>natěžení a dovoz zeminy pro násypy a zásypy</t>
  </si>
  <si>
    <t>164,0=164,000 [A]    dle pol. 17110</t>
  </si>
  <si>
    <t>13</t>
  </si>
  <si>
    <t>132738</t>
  </si>
  <si>
    <t>HLOUBENÍ RÝH ŠÍŘ DO 2M PAŽ I NEPAŽ TŘ. I, ODVOZ DO 20KM</t>
  </si>
  <si>
    <t>rýha pro uložení stávajícího kabelu do chráničky vč. odvozu výkopu na skládku</t>
  </si>
  <si>
    <t>0,5*0,6*14=4,200 [A]    hl. x š. x dl. dle pol. 87727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</si>
  <si>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</si>
  <si>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14</t>
  </si>
  <si>
    <t>133738</t>
  </si>
  <si>
    <t>HLOUBENÍ ŠACHET ZAPAŽ I NEPAŽ TŘ. I, ODVOZ DO 20KM</t>
  </si>
  <si>
    <t>šachta pro novou uliční vpusť vč. odvozu výkopu na skládku</t>
  </si>
  <si>
    <t>1,5*1,5*2,5=5,625 [A]    š. x dl. x hl.</t>
  </si>
  <si>
    <t>15</t>
  </si>
  <si>
    <t>17110</t>
  </si>
  <si>
    <t>ULOŽENÍ SYPANINY DO NÁSYPŮ SE ZHUTNĚNÍM</t>
  </si>
  <si>
    <t>násypy a zásypy vhodnou zeminou (nákup ze zemníku), hutněno po vrstvách max. 300 mm</t>
  </si>
  <si>
    <t>0,8*80+100=164,000 [A]     planimetrování z řezů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</si>
  <si>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</si>
  <si>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16</t>
  </si>
  <si>
    <t>na skládku</t>
  </si>
  <si>
    <t>188=188,000 [A]    zemina z výkopu dle pol. 123738 
5,625=5,625 [B]    hloubení šachty dle pol. 133738 
4,20=4,200 [C]    zemina z rýhy dle pol. 132738 
Celkem: A+B+C=197,825 [D]</t>
  </si>
  <si>
    <t>17</t>
  </si>
  <si>
    <t>17481</t>
  </si>
  <si>
    <t>ZÁSYP JAM A RÝH Z NAKUPOVANÝCH MATERIÁLŮ</t>
  </si>
  <si>
    <t>zásyp výkopu po montáži nové UV</t>
  </si>
  <si>
    <t>5,625*2/3=3,750 [A]    zásyp výkopu po montáži nové UV - cca 2/3 výkopu dle pol. 133738 
4,2=4,200 [B]    zásyp rýhy vč. ŠP lože a obsypu dle pol. 132738 
Celkem: A+B=7,950 [C]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</si>
  <si>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</si>
  <si>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18</t>
  </si>
  <si>
    <t>18110</t>
  </si>
  <si>
    <t>ÚPRAVA PLÁNĚ SE ZHUTNĚNÍM V HORNINĚ TŘ. I</t>
  </si>
  <si>
    <t>430+681=1 111,000 [A]     odměřeno ze situace</t>
  </si>
  <si>
    <t>položka zahrnuje úpravu pláně včetně vyrovnání výškových rozdílů. Míru zhutnění určuje  
projekt.</t>
  </si>
  <si>
    <t>19</t>
  </si>
  <si>
    <t>18232</t>
  </si>
  <si>
    <t>ROZPROSTŘENÍ ORNICE V ROVINĚ V TL DO 0,15M</t>
  </si>
  <si>
    <t>ohumusování v tl. 150 mm zeminou z mezideponie (SO 001)</t>
  </si>
  <si>
    <t>515=515,000 [A]    odměřeno ze situace</t>
  </si>
  <si>
    <t>položka zahrnuje:  
nutné přemístění ornice z dočasných skládek vzdálených do 50m rozprostření ornice v předepsané tloušťce v rovině a ve svahu do 1:5</t>
  </si>
  <si>
    <t>20</t>
  </si>
  <si>
    <t>18242</t>
  </si>
  <si>
    <t>ZALOŽENÍ TRÁVNÍKU HYDROOSEVEM NA ORNICI</t>
  </si>
  <si>
    <t>vč. zalití a ošetření trávníku dle tech. specifikace položky</t>
  </si>
  <si>
    <t>515=515,000 [A]    dle pol. 18232</t>
  </si>
  <si>
    <t>Zahrnuje dodání předepsané travní směsi, hydroosev na ornici, zalévání, první pokosení, to vše bez ohledu na sklon terénu</t>
  </si>
  <si>
    <t>Vodorovné konstrukce</t>
  </si>
  <si>
    <t>21</t>
  </si>
  <si>
    <t>465512</t>
  </si>
  <si>
    <t>DLAŽBY Z LOMOVÉHO KAMENE NA MC</t>
  </si>
  <si>
    <t>kamenná dlažba tl. 80 mm vč. ložní vrstvy z cementové malty M10 tl. 40 mm</t>
  </si>
  <si>
    <t>0,08*29=2,320 [A]    tl. x plocha - odměřeno ze situace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</si>
  <si>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</si>
  <si>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</si>
  <si>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22</t>
  </si>
  <si>
    <t>56313</t>
  </si>
  <si>
    <t>VOZOVKOVÉ VRSTVY Z MECHANICKY ZPEVNĚNÉHO KAMENIVA TL. DO 150MM</t>
  </si>
  <si>
    <t>MZK 0/32 Ga; tl. 150 mm</t>
  </si>
  <si>
    <t>401=401,000 [A]    dle pol. 574A33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</si>
  <si>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</si>
  <si>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23</t>
  </si>
  <si>
    <t>56314</t>
  </si>
  <si>
    <t>VOZOVKOVÉ VRSTVY Z MECHANICKY ZPEVNĚNÉHO KAMENIVA TL. DO 200MM</t>
  </si>
  <si>
    <t>MZK 0/32 Ga; tl. 200 mm</t>
  </si>
  <si>
    <t>29=29,000 [A]    plocha dle pol. 465512</t>
  </si>
  <si>
    <t>24</t>
  </si>
  <si>
    <t>56333</t>
  </si>
  <si>
    <t>VOZOVKOVÉ VRSTVY ZE ŠTĚRKODRTI TL. DO 150MM</t>
  </si>
  <si>
    <t>ŠDB 0/63 Ge; tl. min. 150 mm - podkladní vrstva pod kamennou, zámkovou a slepeckou dlažbou</t>
  </si>
  <si>
    <t>29+601+37=667,000 [A]    součet ploch dle pol. 465512, 582611 a 58261A</t>
  </si>
  <si>
    <t>25</t>
  </si>
  <si>
    <t>56334</t>
  </si>
  <si>
    <t>VOZOVKOVÉ VRSTVY ZE ŠTĚRKODRTI TL. DO 200MM</t>
  </si>
  <si>
    <t>ŠDA 0/63 Ge; tl. min. 200 mm</t>
  </si>
  <si>
    <t>401+29=430,000 [A]    součet ploch dle pol. 574A33 a 465512</t>
  </si>
  <si>
    <t>26</t>
  </si>
  <si>
    <t>572123</t>
  </si>
  <si>
    <t>INFILTRAČNÍ POSTŘIK Z EMULZE DO 1,0KG/M2</t>
  </si>
  <si>
    <t>PI-C 1,0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</si>
  <si>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</si>
  <si>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27</t>
  </si>
  <si>
    <t>572213</t>
  </si>
  <si>
    <t>SPOJOVACÍ POSTŘIK Z EMULZE DO 0,5KG/M2</t>
  </si>
  <si>
    <t>PS-C 0,35 kg/m2</t>
  </si>
  <si>
    <t>28</t>
  </si>
  <si>
    <t>574A33</t>
  </si>
  <si>
    <t>ASFALTOVÝ BETON PRO OBRUSNÉ VRSTVY ACO 11 TL. 40MM</t>
  </si>
  <si>
    <t>ACO 11 50/70</t>
  </si>
  <si>
    <t>401=401,000 [A]    odměřeno ze situace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</si>
  <si>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</si>
  <si>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29</t>
  </si>
  <si>
    <t>574E56</t>
  </si>
  <si>
    <t>ASFALTOVÝ BETON PRO PODKLADNÍ VRSTVY ACP 16+, 16S TL. 60MM</t>
  </si>
  <si>
    <t>ACP 16+</t>
  </si>
  <si>
    <t>30</t>
  </si>
  <si>
    <t>582611</t>
  </si>
  <si>
    <t>KRYTY Z BETON DLAŽDIC SE ZÁMKEM ŠEDÝCH TL 60MM DO LOŽE Z KAM</t>
  </si>
  <si>
    <t>zámková dlažba tl. 60 mm vč. ložní vrstvy z drobného kameniva fr. 0/4 tl. 30 mm</t>
  </si>
  <si>
    <t>601=601,000 [A]    odměřeno ze situace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</si>
  <si>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</si>
  <si>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31</t>
  </si>
  <si>
    <t>58261A</t>
  </si>
  <si>
    <t>KRYTY Z BETON DLAŽDIC SE ZÁMKEM BAREV RELIÉF TL 60MM DO LOŽE Z KAM</t>
  </si>
  <si>
    <t>barevná dlažba pro nevidomé tl. 60 mm vč. ložní vrstvy z drobného kameniva fr. 0/4 tl. 30 mm</t>
  </si>
  <si>
    <t>37=37,000 [A]    odměřeno ze situace</t>
  </si>
  <si>
    <t>Potrubí</t>
  </si>
  <si>
    <t>32</t>
  </si>
  <si>
    <t>87727</t>
  </si>
  <si>
    <t>CHRÁNIČKY PŮLENÉ Z TRUB PLAST DN DO 100MM</t>
  </si>
  <si>
    <t>Půlená chránička plast DN 100, SN 12 vč. uložení stávajícího kabelu do chráničky</t>
  </si>
  <si>
    <t>položky pro zhotovení potrubí platí bez ohledu na sklon  
zahrnuje:  
- výrobní dokumentaci (včetně technologického předpisu)  
- dodání veškerého trubního a pomocného materiálu  (trouby včetně podélného rozpůlení, trubky,  tvarovky,  spojovací a těsnící  materiál a pod.), podpěrných, závěsných a  
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</si>
  <si>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33</t>
  </si>
  <si>
    <t>89712</t>
  </si>
  <si>
    <t>VPUSŤ KANALIZAČNÍ ULIČNÍ KOMPLETNÍ Z BETONOVÝCH DÍLCŮ</t>
  </si>
  <si>
    <t>KUS</t>
  </si>
  <si>
    <t>kompletní dodávka a montáž vč. podkladních konstrukcí a napojení na kanalizaci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</si>
  <si>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</si>
  <si>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Ostatní konstrukce a práce</t>
  </si>
  <si>
    <t>34</t>
  </si>
  <si>
    <t>9111A1</t>
  </si>
  <si>
    <t>ZÁBRADLÍ SILNIČNÍ S VODOR MADLY - DODÁVKA A MONTÁŽ</t>
  </si>
  <si>
    <t>vč. PKO a ukotvení</t>
  </si>
  <si>
    <t>3,5+14+35=52,500 [A]    odměřeno ze situace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</si>
  <si>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</si>
  <si>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35</t>
  </si>
  <si>
    <t>9111B1</t>
  </si>
  <si>
    <t>ZÁBRADLÍ SILNIČNÍ SE SVISLOU VÝPLNÍ - DODÁVKA A MONTÁŽ</t>
  </si>
  <si>
    <t>vč. PKO a ukotvení do bet. patek 350x350x500 z betonu C 30/37-XF4</t>
  </si>
  <si>
    <t>10=10,000 [A]    odměřeno ze situace</t>
  </si>
  <si>
    <t>36</t>
  </si>
  <si>
    <t>914123</t>
  </si>
  <si>
    <t>DOPRAVNÍ ZNAČKY ZÁKLADNÍ VELIKOSTI OCELOVÉ FÓLIE TŘ 1 - DEMONTÁŽ</t>
  </si>
  <si>
    <t>vč. odvozu do šrotu</t>
  </si>
  <si>
    <t>Položka zahrnuje odstranění, demontáž a odklizení materiálu s odvozem na předepsané  
místo</t>
  </si>
  <si>
    <t>37</t>
  </si>
  <si>
    <t>914913</t>
  </si>
  <si>
    <t>SLOUPKY A STOJKY DZ Z OCEL TRUBEK ZABETON DEMONTÁŽ</t>
  </si>
  <si>
    <t>38</t>
  </si>
  <si>
    <t>915112</t>
  </si>
  <si>
    <t>VODOROVNÉ DOPRAVNÍ ZNAČENÍ BARVOU HLADKÉ - ODSTRANĚNÍ</t>
  </si>
  <si>
    <t>vč. likvidace odpadu</t>
  </si>
  <si>
    <t>zahrnuje odstranění značení bez ohledu na způsob provedení (zatření, zbroušení) a odklizení  
vzniklé suti</t>
  </si>
  <si>
    <t>39</t>
  </si>
  <si>
    <t>915231</t>
  </si>
  <si>
    <t>VODOR DOPRAV ZNAČ PLASTEM PROFIL ZVUČÍCÍ - DOD A POKLÁDKA</t>
  </si>
  <si>
    <t>14,0+2,5=16,500 [A]</t>
  </si>
  <si>
    <t>položka zahrnuje:  
- dodání a pokládku nátěrového materiálu (měří se pouze natíraná plocha)  
- předznačení a reflexní úpravu</t>
  </si>
  <si>
    <t>40</t>
  </si>
  <si>
    <t>917223</t>
  </si>
  <si>
    <t>SILNIČNÍ A CHODNÍKOVÉ OBRUBY Z BETONOVÝCH OBRUBNÍKŮ ŠÍŘ 100MM</t>
  </si>
  <si>
    <t>chodníkový betonový obrubník 100x250 mm do lože z betonu C 20/25n-XF3 vč. opěrky</t>
  </si>
  <si>
    <t>2+1+15+13,5+3+2+7+24+2+3,5+2+38+32+17+21+53,5+54,5+79+81,5+19,5+19,5+6,5+26=523,000 [A]    délky odměřeny ze situace</t>
  </si>
  <si>
    <t>Položka zahrnuje:  
dodání a pokládku betonových obrubníků o rozměrech předepsaných zadávací dokumentací betonové lože i boční betonovou opěrku.</t>
  </si>
  <si>
    <t>41</t>
  </si>
  <si>
    <t>917224</t>
  </si>
  <si>
    <t>SILNIČNÍ A CHODNÍKOVÉ OBRUBY Z BETONOVÝCH OBRUBNÍKŮ ŠÍŘ 150MM</t>
  </si>
  <si>
    <t>silniční betonový obrubník 150x250 mm do lože z betonu C 20/25n-XF3 vč. opěrky</t>
  </si>
  <si>
    <t>18,5+7,5+8+1+8,5+22+8,5+2,5+3+2+7+10+9,5+5+1,5+1,5+2,5+2+3+1+9,5+8,5+11+10+2+2+2+1,5+5,5=176,500 [A]    délky odměřeny ze situace</t>
  </si>
  <si>
    <t>42</t>
  </si>
  <si>
    <t>nájezdový obrubník 150x150 mm do lože z betonu C 20/25n-XF3 vč. opěrky</t>
  </si>
  <si>
    <t>4+4+3+3+3+3+5,5+4,5+3+3+3+3+2+2+2+2+4,5=54,500 [A]     délky odměřeny ze situace</t>
  </si>
  <si>
    <t>43</t>
  </si>
  <si>
    <t>přechodový bet. obrubník 250/150x150 mm do lože z betonu C 20/25n-XF3  vč. opěrky</t>
  </si>
  <si>
    <t>2+2+2+2+2+2+2+2+2=18,000 [A]</t>
  </si>
  <si>
    <t>44</t>
  </si>
  <si>
    <t>91726</t>
  </si>
  <si>
    <t>KO OBRUBNÍKY BETONOVÉ</t>
  </si>
  <si>
    <t>bet. obrubník pro kruhové objezdy 300x195 mm do lože z betonu C 20/25n-XF3</t>
  </si>
  <si>
    <t>9+3,5+3,5+5,5+1,5+1+2+1+2+1,5+6,5+3,5=40,500 [A]</t>
  </si>
  <si>
    <t>45</t>
  </si>
  <si>
    <t>919111</t>
  </si>
  <si>
    <t>ŘEZÁNÍ ASFALTOVÉHO KRYTU VOZOVEK TL DO 50MM</t>
  </si>
  <si>
    <t>frézování drážky 20x12 mm</t>
  </si>
  <si>
    <t>18+14,5+42+29,5+17,5+20,5+29,5+15+32,5+80+115=414,000 [A]    součet dl. odměřených ze situace</t>
  </si>
  <si>
    <t>položka zahrnuje řezání vozovkové vrstvy v předepsané tloušťce, včetně spotřeby vody</t>
  </si>
  <si>
    <t>46</t>
  </si>
  <si>
    <t>931323</t>
  </si>
  <si>
    <t>TĚSNĚNÍ DILATAČ SPAR ASF ZÁLIVKOU MODIFIK PRŮŘ DO 300MM2</t>
  </si>
  <si>
    <t>asf. zálivka za horka 20x12 mm, typ N2</t>
  </si>
  <si>
    <t>414=414,000 [A]    dle pol. 919111</t>
  </si>
  <si>
    <t>položka zahrnuje dodávku a osazení předepsaného materiálu, očištění ploch spáry před úpravou, očištění okolí spáry po úpravě  
nezahrnuje těsnící profil</t>
  </si>
  <si>
    <t>47</t>
  </si>
  <si>
    <t>967158</t>
  </si>
  <si>
    <t>VYBOURÁNÍ ČÁSTÍ KONSTRUKCÍ BETON S ODVOZEM DO 20KM</t>
  </si>
  <si>
    <t>vč. odvozu a uložení na skládku</t>
  </si>
  <si>
    <t>0,2*0,5*95=9,500 [A]    bet. lože a opěrky vybouraných obrubníků - cca tl. x š. x dl. dle pol. 11352A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</si>
  <si>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</si>
  <si>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</si>
  <si>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Zastávky</t>
  </si>
  <si>
    <t>41,4*2,0=82,800 [A]    podkladní vrstvy vozovky a chodníků dle pol. 113328 x hmotnost t/m3 
164,575*2,0=329,150 [B]    zemina z výkopů dle pol. 17120.1 x hmotnost 
Celkem: A+B=411,950 [C]</t>
  </si>
  <si>
    <t>hmotnost 2,4 t/m3 
0,2*0,25*4,5*2,4=0,540 [B]    bet. obrubníky dle pol. 11352B x hm. 
0,45*2,4=1,080 [C]    bet.lože obrubníků dle pol. 967158 x hm. 
0,78*2,4=1,872 [D]    zámková dlažba dle pol. 113188 x hm. 
Celkem: B+C+D=3,492 [E]</t>
  </si>
  <si>
    <t>290,2*2,0=580,400 [A]    zemina pro násypy a zásypy dle pol. 125738 x hmotnost</t>
  </si>
  <si>
    <t>551=551,000 [A]    tl. x plocha dle situace</t>
  </si>
  <si>
    <t>odstranění zámkové dlažby vč. odvozu a uložení na skládku</t>
  </si>
  <si>
    <t>13*0,06=0,780 [A]    plocha odměř. ze situace x cca tl. vrstvy</t>
  </si>
  <si>
    <t>odstranění podkladních vrstev stávající vozovky a chodníku ze ŠD a ŠP vč. odvozu a uložení na skládku</t>
  </si>
  <si>
    <t>109*0,35+13*0,25=41,400 [A]    plocha odměř. ze situace x cca tl. vrstvy</t>
  </si>
  <si>
    <t>4,5=4,500 [A]</t>
  </si>
  <si>
    <t>0,2*0,25*4,5*2,4*20=10,800 [A]    cca š. x cca v. x dl. x hmotnost x km</t>
  </si>
  <si>
    <t>odfrézování v tl. 130 mm - odfrézovaný materiál odkoupí zhotovitel</t>
  </si>
  <si>
    <t>109*0,13=14,170 [A]    plocha odměř. ze situace x tl.</t>
  </si>
  <si>
    <t>výkopy vč. výkopu pro AZ, vč. odvozu na skládku</t>
  </si>
  <si>
    <t>250+122+100=472,000 [A]     planimetrování z řezů</t>
  </si>
  <si>
    <t>0,15*230=34,500 [A]    tl. ohumusování x plocha dle pol. 18232</t>
  </si>
  <si>
    <t>143,2=143,200 [A]    pro násypy a zásypy dle pol. 17110 
147,0=147,000 [B]    pro AZ dle pol. 17130 
Celkem: A+B=290,200 [C]</t>
  </si>
  <si>
    <t>šachty pro nové uliční vpusti vč. odvozu výkopu na skládku</t>
  </si>
  <si>
    <t>1,5*1,5*2,5*3=16,875 [A]    cca š. x dl. x hl. x 3 ks</t>
  </si>
  <si>
    <t>135*0,3+18*0,15+100=143,200 [A]     planimetrování z řezů</t>
  </si>
  <si>
    <t>472-324,3=147,700 [A]    zemina z výkopu dle pol. 123738, odečtena zemina pro násypy v SO 201 a SO 301 dle pol. 17120.2 
16,875=16,875 [B]    zemina z výkopu pro UV dle pol. 133738 
Celkem: A+B=164,575 [C]</t>
  </si>
  <si>
    <t>na mezideponii</t>
  </si>
  <si>
    <t>zemina z výkopu pro zpětné použití v SO 201 a SO 301 
225=225,000 [A]    dle pol. 12573 v SO 201 
99,3=99,300 [B]    dle pol. 12573 v SO 301 
Celkem: A+B=324,300 [C]</t>
  </si>
  <si>
    <t>17130</t>
  </si>
  <si>
    <t>ULOŽENÍ SYPANINY DO NÁSYPŮ V AKTIVNÍ ZÓNĚ SE ZHUTNĚNÍM</t>
  </si>
  <si>
    <t>vhodnou zeminou tl. 500 mm (nákup ze zemníku)</t>
  </si>
  <si>
    <t>245*0,5*1,2=147,000 [A]     plocha vozovky dle pol. 574I54 x tl. x koef. na rozšíření</t>
  </si>
  <si>
    <t>16,875*2/3=11,250 [A]    cca 2/3 výkopu dle pol. 133738</t>
  </si>
  <si>
    <t>173+156=329,000 [A]     odměřeno ze situace</t>
  </si>
  <si>
    <t>230=230,000 [A]    odměřeno ze situace</t>
  </si>
  <si>
    <t>230=230,000 [A]    dle pol. 18232</t>
  </si>
  <si>
    <t>Základy</t>
  </si>
  <si>
    <t>212635</t>
  </si>
  <si>
    <t>TRATIVODY KOMPL Z TRUB Z PLAST HM DN DO 150MM, RÝHA TŘ I</t>
  </si>
  <si>
    <t>s napojením na nové zatrubnění navrtávkou (SO 301)</t>
  </si>
  <si>
    <t>38=38,000 [A]    odměřeno ze situace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</si>
  <si>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</si>
  <si>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21361</t>
  </si>
  <si>
    <t>DRENÁŽNÍ VRSTVY Z GEOTEXTILIE</t>
  </si>
  <si>
    <t>filtrační (separační) netkaná geotextilie 300 g/m2 do drenážní rýhy</t>
  </si>
  <si>
    <t>1,9*38=72,200 [A]    cca obvod x dl.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</si>
  <si>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</si>
  <si>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56144</t>
  </si>
  <si>
    <t>KAMENIVO ZPEVNĚNÉ CEMENTEM TL. DO 200MM</t>
  </si>
  <si>
    <t>SC C3/4 tl. 170 mm</t>
  </si>
  <si>
    <t>190=190,000 [A]    vozovka dle pol. 574I54 
55=55,000 [B]    autobus. zastávky dle pol. 58212 
Celkem: A+B=245,000 [C]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</si>
  <si>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</si>
  <si>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ŠDB 0/63 Ge; tl. min. 150 mm - podkladní vrstva pod zámkovou a slepeckou dlažbou</t>
  </si>
  <si>
    <t>141+15=156,000 [A]    součet ploch dle pol. 582611 a 58261A</t>
  </si>
  <si>
    <t>190=190,000 [A]    dle pol. 574I54</t>
  </si>
  <si>
    <t>PS-CP 0,35 kg/m2</t>
  </si>
  <si>
    <t>190*2=380,000 [A]    2x dle pol. 574I54</t>
  </si>
  <si>
    <t>574C56</t>
  </si>
  <si>
    <t>ASFALTOVÝ BETON PRO LOŽNÍ VRSTVY ACL 16+, 16S TL. 60MM</t>
  </si>
  <si>
    <t>ACL 16S</t>
  </si>
  <si>
    <t>574E46</t>
  </si>
  <si>
    <t>ASFALTOVÝ BETON PRO PODKLADNÍ VRSTVY ACP 16+, 16S TL. 50MM</t>
  </si>
  <si>
    <t>ACP 16S</t>
  </si>
  <si>
    <t>574I54</t>
  </si>
  <si>
    <t>ASFALTOVÝ KOBEREC MASTIXOVÝ SMA 11+, 11S TL. 40MM</t>
  </si>
  <si>
    <t>SMA 11S</t>
  </si>
  <si>
    <t>245=245,000 [A]    odměřeno ze situace 
-55=-55,000 [B]     odečet dle pol. 58212 (žulové kostky) 
Celkem: A+B=190,000 [C]</t>
  </si>
  <si>
    <t>576412</t>
  </si>
  <si>
    <t>POSYP KAMENIVEM OBALOVANÝM 3KG/M2</t>
  </si>
  <si>
    <t>fr. 2/4</t>
  </si>
  <si>
    <t>- dodání obalovaného kameniva předepsané kvality a zrnitosti  
- posyp předepsaným množstvím</t>
  </si>
  <si>
    <t>58212</t>
  </si>
  <si>
    <t>DLÁŽDĚNÉ KRYTY Z VELKÝCH KOSTEK DO LOŽE Z MC</t>
  </si>
  <si>
    <t>konstrukce autobusové zastávky - žulové kostky 160x160x160 mm, kroužková vazba vč. lože z MC 20/25-XF4 tl. 40 mm a zalití spar polymercementovou maltou</t>
  </si>
  <si>
    <t>55=55,000 [A]    odměř. ze situace</t>
  </si>
  <si>
    <t>141=141,000 [A]    odměřeno ze situace</t>
  </si>
  <si>
    <t>15=15,000 [A]    odměřeno ze situace</t>
  </si>
  <si>
    <t>56=56,000 [A]    odměřeno ze situace</t>
  </si>
  <si>
    <t>9111A3</t>
  </si>
  <si>
    <t>ZÁBRADLÍ SILNIČNÍ S VODOR MADLY - DEMONTÁŽ S PŘESUNEM</t>
  </si>
  <si>
    <t>demontáž stáv. ocelového zábradlí vč. odvozu do šrotu</t>
  </si>
  <si>
    <t>položka zahrnuje:  
- demontáž a odstranění zařízení  
- jeho odvoz na předepsané místo</t>
  </si>
  <si>
    <t>911FB3</t>
  </si>
  <si>
    <t>SVODIDLO BETON, ÚROVEŇ ZADRŽ H1 VÝŠ 1,2M - DEMONTÁŽ S PŘESUNEM</t>
  </si>
  <si>
    <t>44+44=88,000 [A]</t>
  </si>
  <si>
    <t>914121</t>
  </si>
  <si>
    <t>DOPRAVNÍ ZNAČKY ZÁKLADNÍ VELIKOSTI OCELOVÉ FÓLIE TŘ 1 - DODÁVKA A MONTÁŽ</t>
  </si>
  <si>
    <t>položka zahrnuje:  
- dodávku a montáž značek v požadovaném provedení</t>
  </si>
  <si>
    <t>914911</t>
  </si>
  <si>
    <t>SLOUPKY A STOJKY DOPRAVNÍCH ZNAČEK Z OCEL TRUBEK SE ZABETONOVÁNÍM - DODÁVKA A MONTÁŽ</t>
  </si>
  <si>
    <t>položka zahrnuje:  
- sloupky a upevňovací zařízení včetně jejich osazení (betonová patka, zemní práce)</t>
  </si>
  <si>
    <t>915211</t>
  </si>
  <si>
    <t>VODOROVNÉ DOPRAVNÍ ZNAČENÍ PLASTEM HLADKÉ - DODÁVKA A POKLÁDKA</t>
  </si>
  <si>
    <t>91551</t>
  </si>
  <si>
    <t>VODOROVNÉ DOPRAVNÍ ZNAČENÍ - PŘEDEM PŘIPRAVENÉ SYMBOLY</t>
  </si>
  <si>
    <t>položka zahrnuje:  
- dodání a pokládku předepsaného symbolu  
- zahrnuje předznačení a reflexní úpravu</t>
  </si>
  <si>
    <t>61+11,5+7,5+9,5=89,500 [A]    délky odměřeny ze situace</t>
  </si>
  <si>
    <t>30+4,5+3+4,5+3+8,5+16,5=70,000 [A]    délky odměřeny ze situace</t>
  </si>
  <si>
    <t>4+5+4+4=17,000 [A]     délky odměřeny ze situace</t>
  </si>
  <si>
    <t>48</t>
  </si>
  <si>
    <t>1,5+1,5+1,5+1,5+3+3+5+6+6+3+1,5+1,5+1,5=36,500 [A]</t>
  </si>
  <si>
    <t>49</t>
  </si>
  <si>
    <t>91725</t>
  </si>
  <si>
    <t>NÁSTUPIŠTNÍ OBRUBNÍKY BETONOVÉ</t>
  </si>
  <si>
    <t>zastávkový bet. obrubník 400x330 mm do lože z betonu C 20/25n-XF3  vč. opěrky</t>
  </si>
  <si>
    <t>22+22=44,000 [A]</t>
  </si>
  <si>
    <t>50</t>
  </si>
  <si>
    <t>57+17+14+43=131,000 [A]    součet dl. odměřených ze situace</t>
  </si>
  <si>
    <t>51</t>
  </si>
  <si>
    <t>131=131,000 [A]    dle pol. 919111</t>
  </si>
  <si>
    <t>52</t>
  </si>
  <si>
    <t>966842</t>
  </si>
  <si>
    <t>ODSTRANĚNÍ OPLOCENÍ Z DRÁT PLETIVA</t>
  </si>
  <si>
    <t>položka zahrnuje:  
- kompletní bourací práce včetně odstranění základových konstrukcí a nezbytného rozsahu  
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</si>
  <si>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53</t>
  </si>
  <si>
    <t>0,2*0,5*4,5=0,450 [A]    bet. lože a opěrky vybouraných obrubníků - cca tl. x š. x dl. dle pol. 11352A</t>
  </si>
  <si>
    <t>SO 201</t>
  </si>
  <si>
    <t>Vyztužený svah</t>
  </si>
  <si>
    <t>14,4*2,0=28,800 [A]    dle pol. 17120.1 x hmotnost</t>
  </si>
  <si>
    <t>112,5=112,500 [A]    zemina pro násyp dle pol. 171101</t>
  </si>
  <si>
    <t>140=140,000 [A]</t>
  </si>
  <si>
    <t>12273</t>
  </si>
  <si>
    <t>ODKOPÁVKY A PROKOPÁVKY OBECNÉ TŘ. I</t>
  </si>
  <si>
    <t>odkop svahu pro zpětné použití</t>
  </si>
  <si>
    <t>12*75=900,000 [A]    planimetrování z řezů</t>
  </si>
  <si>
    <t>z mezideponie</t>
  </si>
  <si>
    <t>z mezideponie SO 001 - ornice pro ohumusování 
0,3*300=90,000 [A]    dle pol. 18225 
0,15*25=3,750 [B]    dle pol. 18232 
z mezideponie SO 201- zemina pro zpětný zásyp vyztuž.svahu 
900=900,000 [C]    dle pol. 17120 
z mezideponie SO 102 - nedostatek zeminy pro zpětný zásyp vyztuž.svahu 
1125-900=225,000 [D]   celková potřeba pro zásyp dle pol. 17170, odečtena zemina z SO 201 
Celkem: A+B+C+D=1 218,750 [E]</t>
  </si>
  <si>
    <t>natěžení a dovoz ze zemníku</t>
  </si>
  <si>
    <t>13273</t>
  </si>
  <si>
    <t>HLOUBENÍ RÝH ŠÍŘ DO 2M PAŽ I NEPAŽ TŘ. I</t>
  </si>
  <si>
    <t>rýha pro stranovou přeložku kabelu NN (ruční obkop), uložení výkopu na hromady vedle rýhy pro zpětný zásyp</t>
  </si>
  <si>
    <t>0,5*0,8*36=14,400 [A]    odhad - š. x hl. x dl. dle pol. 702231</t>
  </si>
  <si>
    <t>nová rýha pro stranovou přeložku kabelu NN (ruční obkop), vč. odvozu výkopku na skládku</t>
  </si>
  <si>
    <t>171101</t>
  </si>
  <si>
    <t>ULOŽENÍ SYPANINY DO NÁSYPŮ SE ZHUTNĚNÍM DO 95% PS</t>
  </si>
  <si>
    <t>horní vrstva vyztuženého svahu ze zeminy vhodné nenamrzavé, hutněno na 95% PS (nákup v zemníku)</t>
  </si>
  <si>
    <t>1,5*75=112,500 [A]    planimetrování z řezů</t>
  </si>
  <si>
    <t>14,4=14,400 [A]    dle pol. 132738</t>
  </si>
  <si>
    <t>900=900,000 [A]    zemina z výkopu dle pol. 12273</t>
  </si>
  <si>
    <t>17170</t>
  </si>
  <si>
    <t>ULOŽENÍ SYPANINY DO NÁSYPŮ VRSTEVNATÝCH SE ZHUTNĚNÍM</t>
  </si>
  <si>
    <t>zpětný násyp vyztuženého svahu zeminou z mezideponie (část SO 201 a nedostetek v SO 102)</t>
  </si>
  <si>
    <t>15,0*75=1 125,000 [A]    planimetrování z řezů</t>
  </si>
  <si>
    <t>17411</t>
  </si>
  <si>
    <t>ZÁSYP JAM A RÝH ZEMINOU SE ZHUTNĚNÍM</t>
  </si>
  <si>
    <t>zpětný zásyp původní rýhy pro stranovou přeložku kabelu NN</t>
  </si>
  <si>
    <t>14,4=14,400 [A]    dle pol. 13273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</si>
  <si>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</si>
  <si>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17581</t>
  </si>
  <si>
    <t>OBSYP POTRUBÍ A OBJEKTŮ Z NAKUPOVANÝCH MATERIÁLŮ</t>
  </si>
  <si>
    <t>lože, obsyp a zásyp ze ŠD/ŠP nové rýhy pro stranovou přeložku kabelu NN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</si>
  <si>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</si>
  <si>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18225</t>
  </si>
  <si>
    <t>ROZPROSTŘENÍ ORNICE VE SVAHU V TL DO 0,50M</t>
  </si>
  <si>
    <t>ohumusování tl. 300 mm pod zatravňovací georohož zeminou z mezideponie (SO 001)</t>
  </si>
  <si>
    <t>4*75=300,000 [A]   š. x dl.</t>
  </si>
  <si>
    <t>položka zahrnuje:  
nutné přemístění ornice z dočasných skládek vzdálených do 50m rozprostření ornice v předepsané tloušťce ve svahu přes 1:5</t>
  </si>
  <si>
    <t>25=25,000 [A]    odměřeno ze situace</t>
  </si>
  <si>
    <t>300+25=325,000 [A]</t>
  </si>
  <si>
    <t>289972</t>
  </si>
  <si>
    <t>OPLÁŠTĚNÍ (ZPEVNĚNÍ) Z GEOMŘÍŽOVIN</t>
  </si>
  <si>
    <t>výztužná geomříž pro vyztužený násyp</t>
  </si>
  <si>
    <t>5*5*75=1 875,000 [A]    š. x 5 vrstev x dl.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</si>
  <si>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</si>
  <si>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289973-01</t>
  </si>
  <si>
    <t>OPLÁŠTĚNÍ (ZPEVNĚNÍ) Z GEOSÍTÍ A GEOROHOŽÍ</t>
  </si>
  <si>
    <t>zatravňovací 3D georohož ukotvená do vyztuženého násypu vč. upevňovacích prvků</t>
  </si>
  <si>
    <t>4,0*75=300,000 [A]    š. x dl.</t>
  </si>
  <si>
    <t>Položka zahrnuje:  
- dodávku předepsané geosítě nebi georohože  
- úpravu, očištění a ochranu podkladu  
- přichycení k podkladu, případně zatížení  
- úpravy spojů a zajištění okrajů  
- úpravy pro odvodnění  
- nutné přesahy  
- mimostaveništní a vnitrostaveništní dopravu</t>
  </si>
  <si>
    <t>Přidružená stavební výroba</t>
  </si>
  <si>
    <t>702231</t>
  </si>
  <si>
    <t>KABELOVÁ CHRÁNIČKA ZEMNÍ DĚLENÁ DN DO 100 MM</t>
  </si>
  <si>
    <t>půlená chránička pro stranovou přeložku kabelu NN</t>
  </si>
  <si>
    <t>1. Položka obsahuje:  
– proražení otvoru zdivem o průřezu od 0,01 do 0,025m2  
– úpravu a začištění omítky po montáži vedení  
– pomocné mechanismy  
2. Položka neobsahuje:  
– protipožární ucpávku  
3. Způsob měření:  
Udává se počet kusů kompletní konstrukce nebo práce.</t>
  </si>
  <si>
    <t>702311</t>
  </si>
  <si>
    <t>ZAKRYTÍ KABELŮ VÝSTRAŽNOU FÓLIÍ ŠÍŘKY DO 20 CM</t>
  </si>
  <si>
    <t>výstražná fólie chrániček pro stranovou přeložku kabelu NN</t>
  </si>
  <si>
    <t>1. Položka obsahuje:  
– kompletní montáž, návrh, rozměření, upevnění, začištění, sváření, vrtání, řezání, spojování a  
pod.  
– veškerý spojovací a montážní materiál vč. upevňovacího materiálu  
– sestavení a upevnění konstrukce na stanovišti  
– pomocné mechanismy a povrchovou úpravu  
2. Položka neobsahuje:  
X  
3. Způsob měření:  
Udává se počet sad, které se skládají z předepsaných dílů, jež tvoří požadovaný celek, za každý započatý měsíc pronájmu.</t>
  </si>
  <si>
    <t>750001</t>
  </si>
  <si>
    <t>STRANOVÁ PŘELOŽKA KABELU NN</t>
  </si>
  <si>
    <t>přeložení stávajícího kabelu NN, uložení do nové chráničky</t>
  </si>
  <si>
    <t>1. Položka obsahuje: 
– přeložení kabelu včetně mimostaveništní dopravy 
2. Položka neobsahuje: 
X</t>
  </si>
  <si>
    <t>SO 301</t>
  </si>
  <si>
    <t>Zatrubnění příkopu</t>
  </si>
  <si>
    <t>0,5*6*2,0=6,000 [A]     zemina z pročištění příkopu dle pol. 12932 - 0,5 m3/bm x dl. x hmotnost 
232,5*2,0=465,000 [B]    nevhodný výkop dle pol. 17120 x hm. 
Celkem: A+B=471,000 [C]</t>
  </si>
  <si>
    <t>hmotnost 2,4 t/m3 
12,04*2,4=28,896 [A]    čela bouraných propustků a silniční panely dle pol. 966168 x hm.  
(0,1*3,14*0,4)*8,5*2,4=2,562 [B]    bet. propustky dle pol. 966346 x hm. 
(0,1*3,14*0,5)*11*2,4=4,145 [C]    bet. propustky dle pol. 966357 x hm. 
Celkem: A+B+C=35,603 [D]</t>
  </si>
  <si>
    <t>232,5*2,0=465,000 [A]    zemina pro násypy a zásypy dle pol. 125738 x hmotnost</t>
  </si>
  <si>
    <t>sejmutí drnu a odhumusování v tl. 150 mm vč. odvozu na mezideponii (v SO 001)</t>
  </si>
  <si>
    <t>7,5*85,5+40=681,250 [A]    š. x dl. + plocha odměř. ze situace (102,188 m3)</t>
  </si>
  <si>
    <t>115201</t>
  </si>
  <si>
    <t>PŘEVEDENÍ VODY POTRUBÍM</t>
  </si>
  <si>
    <t>převedení vody v příkopu potrubím vždy po několika m v návaznosti na výkop části příkopu a pokládku části potrubí podle technologie zhotovitele, vč. čerpání vody a zemních prací - zřizování a odstraňování zemních hrázek</t>
  </si>
  <si>
    <t>Položka převedení vody na povrchu zahrnuje zřízení, udržování a odstranění příslušného zařízení. Převedení vody se uvádí buď průměrem potrubí (DN) nebo délkou rozvinutého obvodu žlabu (r.o.).</t>
  </si>
  <si>
    <t>z mezideponie SO 301- zemina pro zpětný zásyp příkopu 
232,5=232,500 [A]    dle pol. 17120 
z mezideponie SO 102 - nedostatek zeminy pro zpětný zásyp vyztuž.svahu 
331,8-232,5=99,300 [B]  celková potřeba pro zásyp dle pol. 17411, odečtena zemina z mezideponie SO 301 
Celkem: A+B=331,800 [C]</t>
  </si>
  <si>
    <t>ze zemníku - natěžení a dovoz zeminy pro násypy a zásypy</t>
  </si>
  <si>
    <t>232,5=232,500 [A]    dle pol. 17411.2</t>
  </si>
  <si>
    <t>12932</t>
  </si>
  <si>
    <t>ČIŠTĚNÍ PŘÍKOPŮ OD NÁNOSU DO 0,5M3/M</t>
  </si>
  <si>
    <t>pročištění příkopu na vtoku a výtoku vč. odvozu a uložení na skládku</t>
  </si>
  <si>
    <t>3*2=6,000 [A]    v délce cca 3 m x vtok a výtok</t>
  </si>
  <si>
    <t>Součástí položky je vodorovná a svislá doprava, přemístění, přeložení, manipulace s materiálem a uložení na skládku.  
Nezahrnuje poplatek za skládku, který se vykazuje v položce 0141** (s výjimkou malého množství  materiálu, kde je možné poplatek zahrnout do jednotkové ceny položky – tento fakt musí být uveden v doplňujícím textu k položce)</t>
  </si>
  <si>
    <t>13173</t>
  </si>
  <si>
    <t>HLOUBENÍ JAM ZAPAŽ I NEPAŽ TŘ. I</t>
  </si>
  <si>
    <t>výkop vč. výkopu pro zřízení revizní šachty - na mezideponii pro zpětné použití (cca 50%)</t>
  </si>
  <si>
    <t>9*42+2*43,5=465,000 [A]    výkop celkem - planimetrování z řezů 
A*0,5=232,500 [B]    cca 50% na mezideponii</t>
  </si>
  <si>
    <t>131738</t>
  </si>
  <si>
    <t>HLOUBENÍ JAM ZAPAŽ I NEPAŽ TŘ. I, ODVOZ DO 20KM</t>
  </si>
  <si>
    <t>výkop vč. výkopu pro zřízení šachty - nevhodný výkop vč. odvozu na skládku (cca 50%)</t>
  </si>
  <si>
    <t>232,5=232,500 [A]    50% dle pol. 13173</t>
  </si>
  <si>
    <t>na mezideponii a na skládku</t>
  </si>
  <si>
    <t>232,5=232,500 [A]    vhodný výkop na mezideponii dle pol. 13173 
232,5=232,500 [B]    nevhodný výkop na skládku dle pol. 131738 
Celkem: A+B=465,000 [C]</t>
  </si>
  <si>
    <t>zpětný zásyp příkopu zeminou z mezideponie, hutněno po vrstvách max. 150 mm na 97% PS resp. 95% PS</t>
  </si>
  <si>
    <t>9*85,5=769,500 [A]    celkem zásyp - planimetrování z řezů 
-205,2=- 205,200 [B]    odečet obsypu dle pol. 17581 
-232,5=- 232,500 [C]    odečet zeminy ze zemníku dle pol. 17411.2 
Celkem: A+B+C=331,800 [D]</t>
  </si>
  <si>
    <t>zásyp příkopu a základu pod čely potrubí zeminou dle ČSN 73 6133 resp. ČSN 73 6244 dle výkres. dokumentace, hutněno po vrstvách max. 150 mm na 97% PS resp. 95% PS</t>
  </si>
  <si>
    <t>232,5=232,500 [A]    zemina ze zemníku - náhrada za nevhodný výkop dle pol. 131738</t>
  </si>
  <si>
    <t>obsyp potrubí ŠD/ŠP fr. 0/4 příp. 0/8, hutněno po vrstvách max. 150 mm na 97% PS resp. 95% PS</t>
  </si>
  <si>
    <t>(1,4*2,5-1,1)*85,5=205,200 [A]    v. x š. (odečteno potrubí) x dl.</t>
  </si>
  <si>
    <t>451312</t>
  </si>
  <si>
    <t>PODKLADNÍ A VÝPLŇOVÉ VRSTVY Z PROSTÉHO BETONU C12/15</t>
  </si>
  <si>
    <t>podkladní beton pod potrubí z betonu C 12/15n-X0 tl. 150 mm</t>
  </si>
  <si>
    <t>0,15*1,5*83=18,675 [A]    v. x š. x dl.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</si>
  <si>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</si>
  <si>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45131A</t>
  </si>
  <si>
    <t>PODKLADNÍ A VÝPLŇOVÉ VRSTVY Z PROSTÉHO BETONU C20/25</t>
  </si>
  <si>
    <t>z betonu 20/25n-XF3</t>
  </si>
  <si>
    <t>0,15*1,5*83=18,675 [A]    sedlo pod potrubí DN 1000 - průměrná tl. x š. x dl. 
0,1*(10+6)=1,600 [B]    podkl. beton pod kamennou dlažbu čel a dna vtoku a výtoku - tl. x součet ploch 
0,1*1,5*1,3*2=0,390 [C]    podkl. beton pod základy nových čel - tl. x š. x dl. x 2 základy 
Celkem: A+B+C=20,665 [D]</t>
  </si>
  <si>
    <t>451523</t>
  </si>
  <si>
    <t>VÝPLŇ VRSTVY Z KAMENIVA DRCENÉHO, INDEX ZHUTNĚNÍ ID DO 0,9</t>
  </si>
  <si>
    <t>lože ze ŠDb fr. 32 tl. 300 mm pod podkl. beton potrubí, hutněno na 100% PS</t>
  </si>
  <si>
    <t>0,3*2,0*83=49,800 [A]    tl. x š. x dl.</t>
  </si>
  <si>
    <t>položka zahrnuje dodávku předepsaného kameniva, mimostaveništní a vnitrostaveništní dopravu a jeho uložení  
není-li v zadávací dokumentaci uvedeno jinak, jedná se o nakupovaný materiál</t>
  </si>
  <si>
    <t>45157</t>
  </si>
  <si>
    <t>PODKLADNÍ A VÝPLŇOVÉ VRSTVY Z KAMENIVA TĚŽENÉHO</t>
  </si>
  <si>
    <t>ŠP lože tl. 100 mm pod kamennou dlažbu</t>
  </si>
  <si>
    <t>0,1*(10+6)=1,600 [A]    tl. x součet ploch</t>
  </si>
  <si>
    <t>nová čela z dlažby z lom. kamene tl. 200 mm, vyspárováno MC25-XF4</t>
  </si>
  <si>
    <t>0,2*(10+6)=3,200 [A]    tl. x součet ploch</t>
  </si>
  <si>
    <t>467384</t>
  </si>
  <si>
    <t>STUPNĚ A PRAHY VOD KORYT ZE ŽELBET DO C25/30 VČET VÝZT</t>
  </si>
  <si>
    <t>bet. základy pod nová čela z betonu C 25/30-XF3 vč. izolačních nátěrů 1x NPe + 2x NA</t>
  </si>
  <si>
    <t>1,2*1,0*0,8*2=1,920 [B]    š. x dl. x v. x 2 prahy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</si>
  <si>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</t>
  </si>
  <si>
    <t>81471</t>
  </si>
  <si>
    <t>POTRUBÍ Z TRUB BETONOVÝCH DN DO 1000MM</t>
  </si>
  <si>
    <t>potrubí DN 1000 (TBH-Q 100/250 XA2, XA3) vč. izolačních nátěrů 1x NPe + 2x NA a vč. šikmého seříznutí u čel</t>
  </si>
  <si>
    <t>83,0=83,000 [A]    odměř. ze situace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</si>
  <si>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</si>
  <si>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87434</t>
  </si>
  <si>
    <t>POTRUBÍ Z TRUB PLASTOVÝCH ODPADNÍCH DN DO 200MM</t>
  </si>
  <si>
    <t>přípojky k UV - trubka DN 200 vč. napojení</t>
  </si>
  <si>
    <t>0,25+0,25=0,500 [A]</t>
  </si>
  <si>
    <t>894471</t>
  </si>
  <si>
    <t>ŠACHTY KANAL ZE ŽELEZOBET VČET VÝZT NA POTRUBÍ DN DO 1000MM</t>
  </si>
  <si>
    <t>kompletní dodávka a montáž šachty pro zaústění zatrubnění DN 1000 mm - revizní šachta atypická 176x180x183x180 (půdorys) x1,55 m výška z prefabrikátů vyráběných na místě, vč. podkladních konstrukcí (bet. základ C 25/30-XF3 a bet. lože C 20/25n-XF3 tl. 100 mm), izolačních nátěrů 1x NPe + 2x NA, poklopu D400 s rámem a stupadel dle požadavku správce nebo investora</t>
  </si>
  <si>
    <t>položka zahrnuje:  
- poklopy s rámem, mříže s rámem, stupadla, žebříky, stropy z bet. dílců a pod.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</t>
  </si>
  <si>
    <t>966168</t>
  </si>
  <si>
    <t>BOURÁNÍ KONSTRUKCÍ ZE ŽELEZOBETONU S ODVOZEM DO 20KM</t>
  </si>
  <si>
    <t>čela vybouraných propustků  
2*2*0,25*2=2,000 [A]    na propustku DN 400 - odhad - š. x v. x tl. x 2 čela 
4*2,5*0,25*2=5,000 [B]    na propustcích DN 500 - dtto 
silniční panely 300/200/21 cm 
0,21*3,0*2,0*4=5,040 [C]    tl. x dl. x š. x 4 ks 
Celkem: A+B+C=12,040 [D]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</si>
  <si>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</si>
  <si>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966346</t>
  </si>
  <si>
    <t>BOURÁNÍ PROPUSTŮ Z TRUB DN DO 400MM</t>
  </si>
  <si>
    <t>bet. propustek DN 400 vč. odvozu a uložení na skládku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</si>
  <si>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</si>
  <si>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966357</t>
  </si>
  <si>
    <t>BOURÁNÍ PROPUSTŮ Z TRUB DN DO 500MM</t>
  </si>
  <si>
    <t>bet. propustek DN 500 vč. odvozu a uložení na skládku</t>
  </si>
  <si>
    <t>2*5,5=11,000 [A]</t>
  </si>
  <si>
    <t>SO 431</t>
  </si>
  <si>
    <t>Veřejné osvětlení</t>
  </si>
  <si>
    <t>SO 432</t>
  </si>
  <si>
    <t>Veřejné osvětlení - přechody</t>
  </si>
  <si>
    <t>743002</t>
  </si>
  <si>
    <t>SO 701</t>
  </si>
  <si>
    <t>Přístřešky</t>
  </si>
  <si>
    <t>93767</t>
  </si>
  <si>
    <t>MOBILIÁŘ - PŘÍSTŘEŠKY PRO ZASTÁVKY VEŘEJNÉ DOPRAVY</t>
  </si>
  <si>
    <t>přístřešky pro zastávky BUS</t>
  </si>
  <si>
    <t>Položka zahrnuje:  
- montáž, osazení a dodávku kompletního zařízení, předepsaného zadávací dokumentací  
- mimostavništní a vnitrostaveništní dopravu  
- nezbytné zemní práce a základové konstrukce  
- předepsanou povrchovou úpravu (nátěry a pod.)  
Pozn.: materiál uvedený v textu představuje rozhodující podíl ve výrobku</t>
  </si>
  <si>
    <t>SO 702</t>
  </si>
  <si>
    <t>Oplocení č.p. 3139/4</t>
  </si>
  <si>
    <t>54,56*2,0=109,120 [B]    zemina z výkopů dle pol. 17120 x hmotnost</t>
  </si>
  <si>
    <t>11201</t>
  </si>
  <si>
    <t>KÁCENÍ STROMŮ D KMENE DO 0,5M S ODSTRANĚNÍM PAŘEZŮ</t>
  </si>
  <si>
    <t>vč. osekání a štěpkování větví a odvozu a uložení dřevní hmoty, kmenů a pařezů na místo určené investorem</t>
  </si>
  <si>
    <t>21=21,000 [A]     dle dendrol. průzkumu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</si>
  <si>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</si>
  <si>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ornice ohumusování z mezideponie (z přebytku zeminy z odhumusování SO 101 nebo 102)</t>
  </si>
  <si>
    <t>0,15*69=10,350 [A]</t>
  </si>
  <si>
    <t>výkop pro základ nového oplocení, uložení na hromady vedle výkopu pro zpětný zásyp</t>
  </si>
  <si>
    <t>29,04=29,040 [A]    zemina potřebná k zásypu podle pol. 17411</t>
  </si>
  <si>
    <t>výkop pro základ nového oplocení, odvoz přebytku výkopu na skládku</t>
  </si>
  <si>
    <t>celkový výkop 
1,4*(31+8+5)=61,600 [A]     plocha výkopu v příč.řezu x součet délek dle situace 
-29,04=-29,040 [B]    odečet pro zpětný zásyp 
Celkem: A+B=32,560 [C]    odvoz na skládku</t>
  </si>
  <si>
    <t>0,5*0,8*55=22,000 [A]    odhad - š. x hl. x dl. dle pol. 702231</t>
  </si>
  <si>
    <t>22,0=22,000 [A]    zemina z rýh dle pol. 132738 
32,56=32,560 [B]    zemina z výkopu dle pol. 131738 
Celkem: A+B=54,560 [C]</t>
  </si>
  <si>
    <t>zpětný zásyp zeminou z výkopu (zemina min. málo vhodná)</t>
  </si>
  <si>
    <t>zásyp základů nového oplocení  
(0,6+0,06)*(31+8+5)=29,040 [A]     plocha zásypu v příč.řezu x součet délek dle situace 
zásyp původní rýhy pro stranovou přeložku kabelu NN  
22=22,000 [B]    dle pol. 13273 
Celkem: A+B=51,040 [C]</t>
  </si>
  <si>
    <t>22=22,000 [A]    dle pol. 132738</t>
  </si>
  <si>
    <t>1,5*(28+6*2+3*2)=69,000 [A]</t>
  </si>
  <si>
    <t>18241</t>
  </si>
  <si>
    <t>ZALOŽENÍ TRÁVNÍKU RUČNÍM VÝSEVEM</t>
  </si>
  <si>
    <t>vč. ošetření podle tech. specifikace položky</t>
  </si>
  <si>
    <t>Zahrnuje dodání předepsané travní směsi, její výsev na ornici, zalévání, první pokosení, to vše  
bez ohledu na sklon terénu</t>
  </si>
  <si>
    <t>272325</t>
  </si>
  <si>
    <t>ZÁKLADY ZE ŽELEZOBETONU DO C30/37</t>
  </si>
  <si>
    <t>základ podezdívky z betonu C 30/37-XF4,XD3 vč. izolace proti zemní vlhkosti</t>
  </si>
  <si>
    <t>0,9*0,6*(29,6+6,3+3,3)=21,168 [A]    š. x v. x součet délek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</si>
  <si>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</si>
  <si>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272365</t>
  </si>
  <si>
    <t>VÝZTUŽ ZÁKLADŮ Z OCELI 10505, B500B</t>
  </si>
  <si>
    <t>výztuž základu podezdívky - výztuž bude protažena do dříku podezdívky a sloupků ze ztraceného bednění 
Výztuž ztraceného bednění je součástí této položky.</t>
  </si>
  <si>
    <t>21,168*0,08=1,693 [A]    cca 80 kg/m3 betonu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</si>
  <si>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</si>
  <si>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</si>
  <si>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318180</t>
  </si>
  <si>
    <t>OPLOCENÍ Z DŘEVĚNÝCH PLOTOVEK</t>
  </si>
  <si>
    <t>dřevěné plotovky 90x16x1500 mm vč. ukotvení a spojovacího a nosného materiálu 
Oplocení je nutno schválit dle požadavku investora a majitele pozemku a bude řešeno v detailní výrobně technické dokumentaci (VTD).</t>
  </si>
  <si>
    <t>10*10+12*2=124,000 [A]    10 ks x 10 polí + 12 ks x 2 pole</t>
  </si>
  <si>
    <t>- dodání  dílce  požadovaného  tvaru  a  vlastností,  jeho  skladování,  doprava  a  osazení 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dílci (úprava pohledových ploch, příp. rubových ploch, osazení měřících zařízení, zkoušení a měření dílců a pod.).  
- dílenská dokumentace, včetně technologického předpisu spojování,  
- dodání dřeva v požadované kvalitě a výroba konstrukce (vč. pomůcek,  přípravků a prostředků pro výrobu) bez ohledu na náročnost a její objem, dílenská montáž, montážní dokumentace,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 otvorů, ochranných a bezpečnostních opatření a základů pro tyto konstrukce a lešení,  
- jakákoliv doprava a manipulace dílců a montážních sestav, včetně dopravy konstrukce z  
výrobny na stavbu,  
- montáž konstrukce na stavbě, včetně montážních prostředků a pomůcek a zednických  
výpomocí,  
- výplň, těsnění a tmelení spar a spojů,  
- čištění konstrukce a odstranění všech vrubů (vrypy, otlačeniny a pod.),</t>
  </si>
  <si>
    <t>33827</t>
  </si>
  <si>
    <t>SLOUPKY OHRADNÍ A PLOTOVÉ Z CIHEL A TVÁRNIC NEPÁLENÝCH</t>
  </si>
  <si>
    <t>nové sloupky oplocení - ztracené bednění z děrovaných tvárnic 400/300/200 mm, pohledová část se štípaným povrchem (oboustranná) vč. prolití betonem 
Výztuž je součástí položky 272365 
Oplocení je nutno schválit dle požadavku investora a majitele pozemku a bude řešeno v detailní výrobně technické dokumentaci (VTD).</t>
  </si>
  <si>
    <t>0,3*0,4*1,5*13=2,340 [A]    š. x dl. x v. x 13 ks</t>
  </si>
  <si>
    <t>Položka zahrnuje veškerý materiál, výrobky a polotovary, včetně mimostaveništní a  
vnitrostaveništní dopravy (rovněž přesuny), včetně naložení a složení, případně s uložením.</t>
  </si>
  <si>
    <t>34827</t>
  </si>
  <si>
    <t>PLOTOVÉ ZÍDKY Z CIHEL A TVÁRNIC NEPÁLENÝCH</t>
  </si>
  <si>
    <t>nová podezdívka oplocení - ztracené bednění z děrovaných tvárnic 400/300/200 mm, pohledová část se štípaným povrchem (oboustranná) vč. prolití betonem a  vč. izolace zasypaných částí  zídky proti zemní vlhkosti 
Výztuž je součástí položky 272365 
Oplocení je nutno schválit dle požadavku investora a majitele pozemku a bude řešeno v detailní výrobně technické dokumentaci (VTD).</t>
  </si>
  <si>
    <t>0,3*1,7*(29+6+3)=19,380 [A]     š. x v. x součet délek zídky</t>
  </si>
  <si>
    <t>451314</t>
  </si>
  <si>
    <t>PODKLADNÍ A VÝPLŇOVÉ VRSTVY Z PROSTÉHO BETONU C25/30</t>
  </si>
  <si>
    <t>podkladní beton C 25/30n-XF3 tl. 100 mm pod základem podezdívky</t>
  </si>
  <si>
    <t>0,1*0,9*(29,7+6,4+3,4)=3,555 [A]</t>
  </si>
  <si>
    <t>711117</t>
  </si>
  <si>
    <t>IZOLACE BĚŽNÝCH KONSTRUKCÍ PROTI ZEMNÍ VLHKOSTI Z PE FÓLIÍ</t>
  </si>
  <si>
    <t>nopová fólie (izolace zasypané části základu a dříku podezdívky)</t>
  </si>
  <si>
    <t>1,0*(29+6+3)=38,000 [A]    š. x součet délek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</si>
  <si>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</si>
  <si>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přeložení stávajícího kabelu NN (ruční odkop), uložení do nové chráničky v celé délce (pol. 702231)</t>
  </si>
  <si>
    <t xml:space="preserve">B.O.Zemní práce </t>
  </si>
  <si>
    <t>vytyčení  trasy  a  stožárů V.O.</t>
  </si>
  <si>
    <t>km</t>
  </si>
  <si>
    <t>rozbourání betonových základů</t>
  </si>
  <si>
    <t>m3</t>
  </si>
  <si>
    <t>výkop pro stožár+bet základ</t>
  </si>
  <si>
    <t>zásypy  pískem fr.0-4 mm</t>
  </si>
  <si>
    <t>ochranná trubka AROT 110mm/vjezdy+KSÚS</t>
  </si>
  <si>
    <t xml:space="preserve">m </t>
  </si>
  <si>
    <t>ochr.trubka AROT 50 mm</t>
  </si>
  <si>
    <t>m</t>
  </si>
  <si>
    <t>výkop + zához 85x35 cm III.tř.zastavěné území</t>
  </si>
  <si>
    <t>výkop + zához 120x50cm III.tř.zastavné území</t>
  </si>
  <si>
    <t>zajištění kabelů; potrubí - ČEZ; CETIN; VHS</t>
  </si>
  <si>
    <t xml:space="preserve">ks    </t>
  </si>
  <si>
    <t>ochr.kabelový žlab KZ 1</t>
  </si>
  <si>
    <t xml:space="preserve">demont+osazení beton.žlabovky 50/50/13cm </t>
  </si>
  <si>
    <t>C.O.Montážní práce</t>
  </si>
  <si>
    <t>demontáž stáv.stožáru V.O.J8 vč.výb.svítidla</t>
  </si>
  <si>
    <t>ka</t>
  </si>
  <si>
    <t xml:space="preserve">montáž kabel CYKY 4x10 mm2 vč. uložení </t>
  </si>
  <si>
    <t xml:space="preserve">elekrovýzbroj stožáru </t>
  </si>
  <si>
    <t>ks</t>
  </si>
  <si>
    <t>uzem.vodič FeZn 10mm</t>
  </si>
  <si>
    <t>pilíř zap.bodu typ DCK-RVOS1 +102 / NKE8P</t>
  </si>
  <si>
    <t>uliční stožár UZM10-159/114/89+ UZB1-1000Z</t>
  </si>
  <si>
    <t>svítidloSCHRÉDER AMPÉRA Midi/32LED-71W</t>
  </si>
  <si>
    <t>ukončení kabelů CYKY 4x10</t>
  </si>
  <si>
    <t xml:space="preserve">svodová trubka + omezovače přepětí NN </t>
  </si>
  <si>
    <t>sada</t>
  </si>
  <si>
    <t>HL.VI -VRN 3,25%</t>
  </si>
  <si>
    <t>HL.VII  -  digitál.geo zaměření</t>
  </si>
  <si>
    <t>HL.XI - revize el.zařízení</t>
  </si>
  <si>
    <t xml:space="preserve">hod </t>
  </si>
  <si>
    <t>VRN</t>
  </si>
  <si>
    <t>%</t>
  </si>
  <si>
    <t>ochranná trubka AROT 110mm/ KSÚS</t>
  </si>
  <si>
    <t>protlak neřízený do 160mm vč.trubky</t>
  </si>
  <si>
    <t>výkop+zához jámy /protllak-zastavěné území</t>
  </si>
  <si>
    <t>pozink.stožárPAG114/89/76Z+UZB1-1000/76Z</t>
  </si>
  <si>
    <t xml:space="preserve">svítidlo AMPÉRA MINI ZEBRA / 24LED-55W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</si>
</sst>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0"/>
      <name val="Arial"/>
    </font>
    <font>
      <b/>
      <sz val="16"/>
      <color indexed="8"/>
      <name val="Arial"/>
    </font>
    <font>
      <b/>
      <sz val="10"/>
      <name val="Arial"/>
    </font>
    <font>
      <sz val="10"/>
      <color indexed="9"/>
      <name val="Arial"/>
    </font>
    <font>
      <b/>
      <sz val="11"/>
      <name val="Arial"/>
    </font>
    <font>
      <i/>
      <sz val="10"/>
      <name val="Arial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/>
    </xf>
    <xf numFmtId="4" fontId="8" fillId="2" borderId="1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0" fillId="0" borderId="0" xfId="0" applyNumberFormat="1">
      <alignment vertical="center"/>
    </xf>
    <xf numFmtId="4" fontId="0" fillId="4" borderId="1" xfId="0" applyNumberForma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right"/>
    </xf>
    <xf numFmtId="1" fontId="0" fillId="4" borderId="0" xfId="0" applyNumberFormat="1" applyFont="1" applyFill="1" applyBorder="1" applyAlignment="1">
      <alignment horizontal="right"/>
    </xf>
    <xf numFmtId="2" fontId="0" fillId="4" borderId="0" xfId="0" applyNumberFormat="1" applyFill="1" applyAlignment="1">
      <alignment horizontal="right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0" fillId="2" borderId="2" xfId="0" applyFill="1" applyBorder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30480</xdr:rowOff>
    </xdr:from>
    <xdr:to>
      <xdr:col>0</xdr:col>
      <xdr:colOff>1432560</xdr:colOff>
      <xdr:row>3</xdr:row>
      <xdr:rowOff>30480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F661B3E-291E-41D5-8126-CD840CD2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0480"/>
          <a:ext cx="13792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58DC9355-AB0D-4F98-83AA-4C599E02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C0F1B826-71C0-44DB-A135-27383B8CC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716DEF70-92DF-4466-820A-6072B8F2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40B3950B-48A1-4CE6-876F-4A1C9F2E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AF0EA88C-CF69-4CA1-8671-80B3FA61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93C39114-4653-4A58-89B6-CAB618503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D72902FD-BD9D-4DA3-8898-986362FA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C259494E-D248-416B-947B-8BCE32F4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7620</xdr:rowOff>
    </xdr:from>
    <xdr:to>
      <xdr:col>2</xdr:col>
      <xdr:colOff>502920</xdr:colOff>
      <xdr:row>2</xdr:row>
      <xdr:rowOff>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24D94FC4-55C8-4529-AC11-666262FB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130302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>
      <selection activeCell="B30" sqref="B30"/>
    </sheetView>
  </sheetViews>
  <sheetFormatPr defaultRowHeight="12.75" customHeight="1" x14ac:dyDescent="0.2"/>
  <cols>
    <col min="1" max="1" width="25.7109375" customWidth="1"/>
    <col min="2" max="2" width="66.7109375" customWidth="1"/>
    <col min="3" max="5" width="20.7109375" customWidth="1"/>
  </cols>
  <sheetData>
    <row r="1" spans="1:5" ht="12.75" customHeight="1" x14ac:dyDescent="0.2">
      <c r="A1" s="60"/>
      <c r="B1" s="1"/>
      <c r="C1" s="1"/>
      <c r="D1" s="1"/>
      <c r="E1" s="1"/>
    </row>
    <row r="2" spans="1:5" ht="12.75" customHeight="1" x14ac:dyDescent="0.2">
      <c r="A2" s="60"/>
      <c r="B2" s="61" t="s">
        <v>0</v>
      </c>
      <c r="C2" s="1"/>
      <c r="D2" s="1"/>
      <c r="E2" s="1"/>
    </row>
    <row r="3" spans="1:5" ht="19.899999999999999" customHeight="1" x14ac:dyDescent="0.2">
      <c r="A3" s="60"/>
      <c r="B3" s="60"/>
      <c r="C3" s="1"/>
      <c r="D3" s="1"/>
      <c r="E3" s="1"/>
    </row>
    <row r="4" spans="1:5" ht="19.899999999999999" customHeight="1" x14ac:dyDescent="0.2">
      <c r="A4" s="1"/>
      <c r="B4" s="62" t="s">
        <v>1</v>
      </c>
      <c r="C4" s="60"/>
      <c r="D4" s="60"/>
      <c r="E4" s="1"/>
    </row>
    <row r="5" spans="1:5" ht="12.75" customHeight="1" x14ac:dyDescent="0.2">
      <c r="A5" s="1"/>
      <c r="B5" s="60" t="s">
        <v>2</v>
      </c>
      <c r="C5" s="60"/>
      <c r="D5" s="60"/>
      <c r="E5" s="1"/>
    </row>
    <row r="6" spans="1:5" ht="12.75" customHeight="1" x14ac:dyDescent="0.2">
      <c r="A6" s="1"/>
      <c r="B6" s="3" t="s">
        <v>3</v>
      </c>
      <c r="C6" s="6">
        <f>SUM(C10:C18)</f>
        <v>0</v>
      </c>
      <c r="D6" s="1"/>
      <c r="E6" s="1"/>
    </row>
    <row r="7" spans="1:5" ht="12.75" customHeight="1" x14ac:dyDescent="0.2">
      <c r="A7" s="1"/>
      <c r="B7" s="3" t="s">
        <v>4</v>
      </c>
      <c r="C7" s="6">
        <f>SUM(E10:E18)</f>
        <v>0</v>
      </c>
      <c r="D7" s="1"/>
      <c r="E7" s="1"/>
    </row>
    <row r="8" spans="1:5" ht="12.75" customHeight="1" x14ac:dyDescent="0.2">
      <c r="A8" s="5"/>
      <c r="B8" s="5"/>
      <c r="C8" s="5"/>
      <c r="D8" s="5"/>
      <c r="E8" s="5"/>
    </row>
    <row r="9" spans="1:5" ht="12.75" customHeight="1" x14ac:dyDescent="0.2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 x14ac:dyDescent="0.2">
      <c r="A10" s="15" t="s">
        <v>23</v>
      </c>
      <c r="B10" s="15" t="s">
        <v>24</v>
      </c>
      <c r="C10" s="16">
        <f>'SO 001'!I3</f>
        <v>0</v>
      </c>
      <c r="D10" s="16">
        <f t="shared" ref="D10:D14" si="0">SUM(C10*0.21)</f>
        <v>0</v>
      </c>
      <c r="E10" s="16">
        <f t="shared" ref="E10:E18" si="1">C10+D10</f>
        <v>0</v>
      </c>
    </row>
    <row r="11" spans="1:5" ht="12.75" customHeight="1" x14ac:dyDescent="0.2">
      <c r="A11" s="15" t="s">
        <v>98</v>
      </c>
      <c r="B11" s="15" t="s">
        <v>99</v>
      </c>
      <c r="C11" s="16">
        <f>'SO 101'!I3</f>
        <v>0</v>
      </c>
      <c r="D11" s="16">
        <f t="shared" si="0"/>
        <v>0</v>
      </c>
      <c r="E11" s="16">
        <f t="shared" si="1"/>
        <v>0</v>
      </c>
    </row>
    <row r="12" spans="1:5" ht="12.75" customHeight="1" x14ac:dyDescent="0.2">
      <c r="A12" s="15" t="s">
        <v>336</v>
      </c>
      <c r="B12" s="15" t="s">
        <v>337</v>
      </c>
      <c r="C12" s="16">
        <f>'SO 102'!I3</f>
        <v>0</v>
      </c>
      <c r="D12" s="16">
        <f t="shared" si="0"/>
        <v>0</v>
      </c>
      <c r="E12" s="16">
        <f t="shared" si="1"/>
        <v>0</v>
      </c>
    </row>
    <row r="13" spans="1:5" ht="12.75" customHeight="1" x14ac:dyDescent="0.2">
      <c r="A13" s="15" t="s">
        <v>448</v>
      </c>
      <c r="B13" s="15" t="s">
        <v>449</v>
      </c>
      <c r="C13" s="16">
        <f>'SO 201'!I3</f>
        <v>0</v>
      </c>
      <c r="D13" s="16">
        <f t="shared" si="0"/>
        <v>0</v>
      </c>
      <c r="E13" s="16">
        <f t="shared" si="1"/>
        <v>0</v>
      </c>
    </row>
    <row r="14" spans="1:5" ht="12.75" customHeight="1" x14ac:dyDescent="0.2">
      <c r="A14" s="15" t="s">
        <v>514</v>
      </c>
      <c r="B14" s="15" t="s">
        <v>515</v>
      </c>
      <c r="C14" s="16">
        <f>'SO 301'!I3</f>
        <v>0</v>
      </c>
      <c r="D14" s="16">
        <f t="shared" si="0"/>
        <v>0</v>
      </c>
      <c r="E14" s="16">
        <f t="shared" si="1"/>
        <v>0</v>
      </c>
    </row>
    <row r="15" spans="1:5" ht="12.75" customHeight="1" x14ac:dyDescent="0.2">
      <c r="A15" s="15" t="s">
        <v>599</v>
      </c>
      <c r="B15" s="15" t="s">
        <v>600</v>
      </c>
      <c r="C15" s="16">
        <f>'SO 431'!I3</f>
        <v>0</v>
      </c>
      <c r="D15" s="16">
        <f>SUM(C15*0.21)</f>
        <v>0</v>
      </c>
      <c r="E15" s="16">
        <f t="shared" si="1"/>
        <v>0</v>
      </c>
    </row>
    <row r="16" spans="1:5" ht="12.75" customHeight="1" x14ac:dyDescent="0.2">
      <c r="A16" s="15" t="s">
        <v>601</v>
      </c>
      <c r="B16" s="15" t="s">
        <v>602</v>
      </c>
      <c r="C16" s="16">
        <f>'SO 432'!I3</f>
        <v>0</v>
      </c>
      <c r="D16" s="16">
        <f t="shared" ref="D16:D18" si="2">SUM(C16*0.21)</f>
        <v>0</v>
      </c>
      <c r="E16" s="16">
        <f t="shared" si="1"/>
        <v>0</v>
      </c>
    </row>
    <row r="17" spans="1:5" ht="12.75" customHeight="1" x14ac:dyDescent="0.2">
      <c r="A17" s="15" t="s">
        <v>604</v>
      </c>
      <c r="B17" s="15" t="s">
        <v>605</v>
      </c>
      <c r="C17" s="16">
        <f>'SO 701'!I3</f>
        <v>0</v>
      </c>
      <c r="D17" s="16">
        <f t="shared" si="2"/>
        <v>0</v>
      </c>
      <c r="E17" s="16">
        <f t="shared" si="1"/>
        <v>0</v>
      </c>
    </row>
    <row r="18" spans="1:5" ht="12.75" customHeight="1" x14ac:dyDescent="0.2">
      <c r="A18" s="15" t="s">
        <v>610</v>
      </c>
      <c r="B18" s="15" t="s">
        <v>611</v>
      </c>
      <c r="C18" s="16">
        <f>'SO 702'!I3</f>
        <v>0</v>
      </c>
      <c r="D18" s="16">
        <f t="shared" si="2"/>
        <v>0</v>
      </c>
      <c r="E18" s="16">
        <f t="shared" si="1"/>
        <v>0</v>
      </c>
    </row>
    <row r="21" spans="1:5" ht="12.75" customHeight="1" x14ac:dyDescent="0.2">
      <c r="C21" s="55"/>
      <c r="D21" s="55"/>
      <c r="E21" s="55"/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opLeftCell="B1" zoomScaleNormal="100" workbookViewId="0">
      <pane ySplit="7" topLeftCell="A8" activePane="bottomLeft" state="frozen"/>
      <selection pane="bottomLeft" activeCell="H99" sqref="H9:H99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0+O8+O13+O58+O67+O80+O85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610</v>
      </c>
      <c r="I3" s="32">
        <f>0+I8+I13+I58+I67+I80+I85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610</v>
      </c>
      <c r="D4" s="66"/>
      <c r="E4" s="13" t="s">
        <v>611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8" x14ac:dyDescent="0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109.12</v>
      </c>
      <c r="H9" s="56"/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27" t="s">
        <v>100</v>
      </c>
    </row>
    <row r="11" spans="1:18" x14ac:dyDescent="0.2">
      <c r="A11" s="28" t="s">
        <v>51</v>
      </c>
      <c r="E11" s="29" t="s">
        <v>612</v>
      </c>
    </row>
    <row r="12" spans="1:18" ht="25.5" x14ac:dyDescent="0.2">
      <c r="A12" t="s">
        <v>53</v>
      </c>
      <c r="E12" s="27" t="s">
        <v>54</v>
      </c>
    </row>
    <row r="13" spans="1:18" ht="12.75" customHeight="1" x14ac:dyDescent="0.2">
      <c r="A13" s="5" t="s">
        <v>42</v>
      </c>
      <c r="B13" s="5"/>
      <c r="C13" s="30" t="s">
        <v>28</v>
      </c>
      <c r="D13" s="5"/>
      <c r="E13" s="19" t="s">
        <v>77</v>
      </c>
      <c r="F13" s="5"/>
      <c r="G13" s="5"/>
      <c r="H13" s="5"/>
      <c r="I13" s="31">
        <f>0+Q13</f>
        <v>0</v>
      </c>
      <c r="O13">
        <f>0+R13</f>
        <v>0</v>
      </c>
      <c r="Q13">
        <f>0+I14+I18+I22+I26+I30+I34+I38+I42+I46+I50+I54</f>
        <v>0</v>
      </c>
      <c r="R13">
        <f>0+O14+O18+O22+O26+O30+O34+O38+O42+O46+O50+O54</f>
        <v>0</v>
      </c>
    </row>
    <row r="14" spans="1:18" x14ac:dyDescent="0.2">
      <c r="A14" s="17" t="s">
        <v>44</v>
      </c>
      <c r="B14" s="21" t="s">
        <v>22</v>
      </c>
      <c r="C14" s="21" t="s">
        <v>613</v>
      </c>
      <c r="D14" s="17" t="s">
        <v>46</v>
      </c>
      <c r="E14" s="22" t="s">
        <v>614</v>
      </c>
      <c r="F14" s="23" t="s">
        <v>263</v>
      </c>
      <c r="G14" s="24">
        <v>21</v>
      </c>
      <c r="H14" s="56"/>
      <c r="I14" s="25">
        <f>ROUND(ROUND(H14,2)*ROUND(G14,3),2)</f>
        <v>0</v>
      </c>
      <c r="O14">
        <f>(I14*21)/100</f>
        <v>0</v>
      </c>
      <c r="P14" t="s">
        <v>22</v>
      </c>
    </row>
    <row r="15" spans="1:18" ht="25.5" x14ac:dyDescent="0.2">
      <c r="A15" s="26" t="s">
        <v>49</v>
      </c>
      <c r="E15" s="27" t="s">
        <v>615</v>
      </c>
    </row>
    <row r="16" spans="1:18" x14ac:dyDescent="0.2">
      <c r="A16" s="28" t="s">
        <v>51</v>
      </c>
      <c r="E16" s="29" t="s">
        <v>616</v>
      </c>
    </row>
    <row r="17" spans="1:16" ht="165.75" x14ac:dyDescent="0.2">
      <c r="A17" t="s">
        <v>53</v>
      </c>
      <c r="E17" s="27" t="s">
        <v>617</v>
      </c>
    </row>
    <row r="18" spans="1:16" x14ac:dyDescent="0.2">
      <c r="A18" s="17" t="s">
        <v>44</v>
      </c>
      <c r="B18" s="21" t="s">
        <v>21</v>
      </c>
      <c r="C18" s="21" t="s">
        <v>146</v>
      </c>
      <c r="D18" s="17" t="s">
        <v>46</v>
      </c>
      <c r="E18" s="22" t="s">
        <v>147</v>
      </c>
      <c r="F18" s="23" t="s">
        <v>80</v>
      </c>
      <c r="G18" s="24">
        <v>10.35</v>
      </c>
      <c r="H18" s="56"/>
      <c r="I18" s="25">
        <f>ROUND(ROUND(H18,2)*ROUND(G18,3),2)</f>
        <v>0</v>
      </c>
      <c r="O18">
        <f>(I18*21)/100</f>
        <v>0</v>
      </c>
      <c r="P18" t="s">
        <v>22</v>
      </c>
    </row>
    <row r="19" spans="1:16" ht="25.5" x14ac:dyDescent="0.2">
      <c r="A19" s="26" t="s">
        <v>49</v>
      </c>
      <c r="E19" s="27" t="s">
        <v>618</v>
      </c>
    </row>
    <row r="20" spans="1:16" x14ac:dyDescent="0.2">
      <c r="A20" s="28" t="s">
        <v>51</v>
      </c>
      <c r="E20" s="29" t="s">
        <v>619</v>
      </c>
    </row>
    <row r="21" spans="1:16" ht="318.75" x14ac:dyDescent="0.2">
      <c r="A21" t="s">
        <v>53</v>
      </c>
      <c r="E21" s="27" t="s">
        <v>88</v>
      </c>
    </row>
    <row r="22" spans="1:16" x14ac:dyDescent="0.2">
      <c r="A22" s="17" t="s">
        <v>44</v>
      </c>
      <c r="B22" s="21" t="s">
        <v>32</v>
      </c>
      <c r="C22" s="21" t="s">
        <v>533</v>
      </c>
      <c r="D22" s="17" t="s">
        <v>46</v>
      </c>
      <c r="E22" s="22" t="s">
        <v>534</v>
      </c>
      <c r="F22" s="23" t="s">
        <v>80</v>
      </c>
      <c r="G22" s="24">
        <v>29.04</v>
      </c>
      <c r="H22" s="56"/>
      <c r="I22" s="25">
        <f>ROUND(ROUND(H22,2)*ROUND(G22,3),2)</f>
        <v>0</v>
      </c>
      <c r="O22">
        <f>(I22*21)/100</f>
        <v>0</v>
      </c>
      <c r="P22" t="s">
        <v>22</v>
      </c>
    </row>
    <row r="23" spans="1:16" ht="25.5" x14ac:dyDescent="0.2">
      <c r="A23" s="26" t="s">
        <v>49</v>
      </c>
      <c r="E23" s="27" t="s">
        <v>620</v>
      </c>
    </row>
    <row r="24" spans="1:16" x14ac:dyDescent="0.2">
      <c r="A24" s="28" t="s">
        <v>51</v>
      </c>
      <c r="E24" s="29" t="s">
        <v>621</v>
      </c>
    </row>
    <row r="25" spans="1:16" ht="357" x14ac:dyDescent="0.2">
      <c r="A25" t="s">
        <v>53</v>
      </c>
      <c r="E25" s="27" t="s">
        <v>157</v>
      </c>
    </row>
    <row r="26" spans="1:16" x14ac:dyDescent="0.2">
      <c r="A26" s="17" t="s">
        <v>44</v>
      </c>
      <c r="B26" s="21" t="s">
        <v>34</v>
      </c>
      <c r="C26" s="21" t="s">
        <v>537</v>
      </c>
      <c r="D26" s="17" t="s">
        <v>46</v>
      </c>
      <c r="E26" s="22" t="s">
        <v>538</v>
      </c>
      <c r="F26" s="23" t="s">
        <v>80</v>
      </c>
      <c r="G26" s="24">
        <v>32.56</v>
      </c>
      <c r="H26" s="56"/>
      <c r="I26" s="25">
        <f>ROUND(ROUND(H26,2)*ROUND(G26,3),2)</f>
        <v>0</v>
      </c>
      <c r="O26">
        <f>(I26*21)/100</f>
        <v>0</v>
      </c>
      <c r="P26" t="s">
        <v>22</v>
      </c>
    </row>
    <row r="27" spans="1:16" x14ac:dyDescent="0.2">
      <c r="A27" s="26" t="s">
        <v>49</v>
      </c>
      <c r="E27" s="27" t="s">
        <v>622</v>
      </c>
    </row>
    <row r="28" spans="1:16" ht="51" x14ac:dyDescent="0.2">
      <c r="A28" s="28" t="s">
        <v>51</v>
      </c>
      <c r="E28" s="29" t="s">
        <v>623</v>
      </c>
    </row>
    <row r="29" spans="1:16" ht="357" x14ac:dyDescent="0.2">
      <c r="A29" t="s">
        <v>53</v>
      </c>
      <c r="E29" s="27" t="s">
        <v>157</v>
      </c>
    </row>
    <row r="30" spans="1:16" x14ac:dyDescent="0.2">
      <c r="A30" s="17" t="s">
        <v>44</v>
      </c>
      <c r="B30" s="21" t="s">
        <v>36</v>
      </c>
      <c r="C30" s="21" t="s">
        <v>460</v>
      </c>
      <c r="D30" s="17" t="s">
        <v>46</v>
      </c>
      <c r="E30" s="22" t="s">
        <v>461</v>
      </c>
      <c r="F30" s="23" t="s">
        <v>80</v>
      </c>
      <c r="G30" s="24">
        <v>22</v>
      </c>
      <c r="H30" s="56"/>
      <c r="I30" s="25">
        <f>ROUND(ROUND(H30,2)*ROUND(G30,3),2)</f>
        <v>0</v>
      </c>
      <c r="O30">
        <f>(I30*21)/100</f>
        <v>0</v>
      </c>
      <c r="P30" t="s">
        <v>22</v>
      </c>
    </row>
    <row r="31" spans="1:16" ht="25.5" x14ac:dyDescent="0.2">
      <c r="A31" s="26" t="s">
        <v>49</v>
      </c>
      <c r="E31" s="27" t="s">
        <v>462</v>
      </c>
    </row>
    <row r="32" spans="1:16" x14ac:dyDescent="0.2">
      <c r="A32" s="28" t="s">
        <v>51</v>
      </c>
      <c r="E32" s="29" t="s">
        <v>624</v>
      </c>
    </row>
    <row r="33" spans="1:16" ht="357" x14ac:dyDescent="0.2">
      <c r="A33" t="s">
        <v>53</v>
      </c>
      <c r="E33" s="27" t="s">
        <v>157</v>
      </c>
    </row>
    <row r="34" spans="1:16" x14ac:dyDescent="0.2">
      <c r="A34" s="17" t="s">
        <v>44</v>
      </c>
      <c r="B34" s="21" t="s">
        <v>70</v>
      </c>
      <c r="C34" s="21" t="s">
        <v>153</v>
      </c>
      <c r="D34" s="17" t="s">
        <v>46</v>
      </c>
      <c r="E34" s="22" t="s">
        <v>154</v>
      </c>
      <c r="F34" s="23" t="s">
        <v>80</v>
      </c>
      <c r="G34" s="24">
        <v>22</v>
      </c>
      <c r="H34" s="56"/>
      <c r="I34" s="25">
        <f>ROUND(ROUND(H34,2)*ROUND(G34,3),2)</f>
        <v>0</v>
      </c>
      <c r="O34">
        <f>(I34*21)/100</f>
        <v>0</v>
      </c>
      <c r="P34" t="s">
        <v>22</v>
      </c>
    </row>
    <row r="35" spans="1:16" ht="25.5" x14ac:dyDescent="0.2">
      <c r="A35" s="26" t="s">
        <v>49</v>
      </c>
      <c r="E35" s="27" t="s">
        <v>464</v>
      </c>
    </row>
    <row r="36" spans="1:16" x14ac:dyDescent="0.2">
      <c r="A36" s="28" t="s">
        <v>51</v>
      </c>
      <c r="E36" s="29" t="s">
        <v>624</v>
      </c>
    </row>
    <row r="37" spans="1:16" ht="357" x14ac:dyDescent="0.2">
      <c r="A37" t="s">
        <v>53</v>
      </c>
      <c r="E37" s="27" t="s">
        <v>157</v>
      </c>
    </row>
    <row r="38" spans="1:16" x14ac:dyDescent="0.2">
      <c r="A38" s="17" t="s">
        <v>44</v>
      </c>
      <c r="B38" s="21" t="s">
        <v>73</v>
      </c>
      <c r="C38" s="21" t="s">
        <v>90</v>
      </c>
      <c r="D38" s="17" t="s">
        <v>46</v>
      </c>
      <c r="E38" s="22" t="s">
        <v>91</v>
      </c>
      <c r="F38" s="23" t="s">
        <v>80</v>
      </c>
      <c r="G38" s="24">
        <v>54.56</v>
      </c>
      <c r="H38" s="56"/>
      <c r="I38" s="25">
        <f>ROUND(ROUND(H38,2)*ROUND(G38,3),2)</f>
        <v>0</v>
      </c>
      <c r="O38">
        <f>(I38*21)/100</f>
        <v>0</v>
      </c>
      <c r="P38" t="s">
        <v>22</v>
      </c>
    </row>
    <row r="39" spans="1:16" x14ac:dyDescent="0.2">
      <c r="A39" s="26" t="s">
        <v>49</v>
      </c>
      <c r="E39" s="27" t="s">
        <v>170</v>
      </c>
    </row>
    <row r="40" spans="1:16" ht="38.25" x14ac:dyDescent="0.2">
      <c r="A40" s="28" t="s">
        <v>51</v>
      </c>
      <c r="E40" s="29" t="s">
        <v>625</v>
      </c>
    </row>
    <row r="41" spans="1:16" ht="191.25" x14ac:dyDescent="0.2">
      <c r="A41" t="s">
        <v>53</v>
      </c>
      <c r="E41" s="27" t="s">
        <v>94</v>
      </c>
    </row>
    <row r="42" spans="1:16" x14ac:dyDescent="0.2">
      <c r="A42" s="17" t="s">
        <v>44</v>
      </c>
      <c r="B42" s="21" t="s">
        <v>39</v>
      </c>
      <c r="C42" s="21" t="s">
        <v>475</v>
      </c>
      <c r="D42" s="17" t="s">
        <v>46</v>
      </c>
      <c r="E42" s="22" t="s">
        <v>476</v>
      </c>
      <c r="F42" s="23" t="s">
        <v>80</v>
      </c>
      <c r="G42" s="24">
        <v>51.04</v>
      </c>
      <c r="H42" s="56"/>
      <c r="I42" s="25">
        <f>ROUND(ROUND(H42,2)*ROUND(G42,3),2)</f>
        <v>0</v>
      </c>
      <c r="O42">
        <f>(I42*21)/100</f>
        <v>0</v>
      </c>
      <c r="P42" t="s">
        <v>22</v>
      </c>
    </row>
    <row r="43" spans="1:16" x14ac:dyDescent="0.2">
      <c r="A43" s="26" t="s">
        <v>49</v>
      </c>
      <c r="E43" s="27" t="s">
        <v>626</v>
      </c>
    </row>
    <row r="44" spans="1:16" ht="76.5" x14ac:dyDescent="0.2">
      <c r="A44" s="28" t="s">
        <v>51</v>
      </c>
      <c r="E44" s="29" t="s">
        <v>627</v>
      </c>
    </row>
    <row r="45" spans="1:16" ht="229.5" x14ac:dyDescent="0.2">
      <c r="A45" t="s">
        <v>53</v>
      </c>
      <c r="E45" s="27" t="s">
        <v>479</v>
      </c>
    </row>
    <row r="46" spans="1:16" x14ac:dyDescent="0.2">
      <c r="A46" s="17" t="s">
        <v>44</v>
      </c>
      <c r="B46" s="21" t="s">
        <v>41</v>
      </c>
      <c r="C46" s="21" t="s">
        <v>480</v>
      </c>
      <c r="D46" s="17" t="s">
        <v>46</v>
      </c>
      <c r="E46" s="22" t="s">
        <v>481</v>
      </c>
      <c r="F46" s="23" t="s">
        <v>80</v>
      </c>
      <c r="G46" s="24">
        <v>22</v>
      </c>
      <c r="H46" s="56"/>
      <c r="I46" s="25">
        <f>ROUND(ROUND(H46,2)*ROUND(G46,3),2)</f>
        <v>0</v>
      </c>
      <c r="O46">
        <f>(I46*21)/100</f>
        <v>0</v>
      </c>
      <c r="P46" t="s">
        <v>22</v>
      </c>
    </row>
    <row r="47" spans="1:16" x14ac:dyDescent="0.2">
      <c r="A47" s="26" t="s">
        <v>49</v>
      </c>
      <c r="E47" s="27" t="s">
        <v>482</v>
      </c>
    </row>
    <row r="48" spans="1:16" x14ac:dyDescent="0.2">
      <c r="A48" s="28" t="s">
        <v>51</v>
      </c>
      <c r="E48" s="29" t="s">
        <v>628</v>
      </c>
    </row>
    <row r="49" spans="1:18" ht="306" x14ac:dyDescent="0.2">
      <c r="A49" t="s">
        <v>53</v>
      </c>
      <c r="E49" s="27" t="s">
        <v>483</v>
      </c>
    </row>
    <row r="50" spans="1:18" x14ac:dyDescent="0.2">
      <c r="A50" s="17" t="s">
        <v>44</v>
      </c>
      <c r="B50" s="21" t="s">
        <v>89</v>
      </c>
      <c r="C50" s="21" t="s">
        <v>184</v>
      </c>
      <c r="D50" s="17" t="s">
        <v>46</v>
      </c>
      <c r="E50" s="22" t="s">
        <v>185</v>
      </c>
      <c r="F50" s="23" t="s">
        <v>112</v>
      </c>
      <c r="G50" s="24">
        <v>69</v>
      </c>
      <c r="H50" s="56"/>
      <c r="I50" s="25">
        <f>ROUND(ROUND(H50,2)*ROUND(G50,3),2)</f>
        <v>0</v>
      </c>
      <c r="O50">
        <f>(I50*21)/100</f>
        <v>0</v>
      </c>
      <c r="P50" t="s">
        <v>22</v>
      </c>
    </row>
    <row r="51" spans="1:18" x14ac:dyDescent="0.2">
      <c r="A51" s="26" t="s">
        <v>49</v>
      </c>
      <c r="E51" s="27" t="s">
        <v>186</v>
      </c>
    </row>
    <row r="52" spans="1:18" x14ac:dyDescent="0.2">
      <c r="A52" s="28" t="s">
        <v>51</v>
      </c>
      <c r="E52" s="29" t="s">
        <v>629</v>
      </c>
    </row>
    <row r="53" spans="1:18" ht="38.25" x14ac:dyDescent="0.2">
      <c r="A53" t="s">
        <v>53</v>
      </c>
      <c r="E53" s="27" t="s">
        <v>188</v>
      </c>
    </row>
    <row r="54" spans="1:18" x14ac:dyDescent="0.2">
      <c r="A54" s="17" t="s">
        <v>44</v>
      </c>
      <c r="B54" s="21" t="s">
        <v>95</v>
      </c>
      <c r="C54" s="21" t="s">
        <v>630</v>
      </c>
      <c r="D54" s="17" t="s">
        <v>46</v>
      </c>
      <c r="E54" s="22" t="s">
        <v>631</v>
      </c>
      <c r="F54" s="23" t="s">
        <v>112</v>
      </c>
      <c r="G54" s="24">
        <v>69</v>
      </c>
      <c r="H54" s="56"/>
      <c r="I54" s="25">
        <f>ROUND(ROUND(H54,2)*ROUND(G54,3),2)</f>
        <v>0</v>
      </c>
      <c r="O54">
        <f>(I54*21)/100</f>
        <v>0</v>
      </c>
      <c r="P54" t="s">
        <v>22</v>
      </c>
    </row>
    <row r="55" spans="1:18" x14ac:dyDescent="0.2">
      <c r="A55" s="26" t="s">
        <v>49</v>
      </c>
      <c r="E55" s="27" t="s">
        <v>632</v>
      </c>
    </row>
    <row r="56" spans="1:18" x14ac:dyDescent="0.2">
      <c r="A56" s="28" t="s">
        <v>51</v>
      </c>
      <c r="E56" s="29" t="s">
        <v>46</v>
      </c>
    </row>
    <row r="57" spans="1:18" ht="38.25" x14ac:dyDescent="0.2">
      <c r="A57" t="s">
        <v>53</v>
      </c>
      <c r="E57" s="27" t="s">
        <v>633</v>
      </c>
    </row>
    <row r="58" spans="1:18" ht="12.75" customHeight="1" x14ac:dyDescent="0.2">
      <c r="A58" s="5" t="s">
        <v>42</v>
      </c>
      <c r="B58" s="5"/>
      <c r="C58" s="30" t="s">
        <v>22</v>
      </c>
      <c r="D58" s="5"/>
      <c r="E58" s="19" t="s">
        <v>368</v>
      </c>
      <c r="F58" s="5"/>
      <c r="G58" s="5"/>
      <c r="H58" s="5"/>
      <c r="I58" s="31">
        <f>0+Q58</f>
        <v>0</v>
      </c>
      <c r="O58">
        <f>0+R58</f>
        <v>0</v>
      </c>
      <c r="Q58">
        <f>0+I59+I63</f>
        <v>0</v>
      </c>
      <c r="R58">
        <f>0+O59+O63</f>
        <v>0</v>
      </c>
    </row>
    <row r="59" spans="1:18" x14ac:dyDescent="0.2">
      <c r="A59" s="17" t="s">
        <v>44</v>
      </c>
      <c r="B59" s="21" t="s">
        <v>152</v>
      </c>
      <c r="C59" s="21" t="s">
        <v>634</v>
      </c>
      <c r="D59" s="17" t="s">
        <v>46</v>
      </c>
      <c r="E59" s="22" t="s">
        <v>635</v>
      </c>
      <c r="F59" s="23" t="s">
        <v>80</v>
      </c>
      <c r="G59" s="24">
        <v>21.167999999999999</v>
      </c>
      <c r="H59" s="56"/>
      <c r="I59" s="25">
        <f>ROUND(ROUND(H59,2)*ROUND(G59,3),2)</f>
        <v>0</v>
      </c>
      <c r="O59">
        <f>(I59*21)/100</f>
        <v>0</v>
      </c>
      <c r="P59" t="s">
        <v>22</v>
      </c>
    </row>
    <row r="60" spans="1:18" x14ac:dyDescent="0.2">
      <c r="A60" s="26" t="s">
        <v>49</v>
      </c>
      <c r="E60" s="27" t="s">
        <v>636</v>
      </c>
    </row>
    <row r="61" spans="1:18" x14ac:dyDescent="0.2">
      <c r="A61" s="28" t="s">
        <v>51</v>
      </c>
      <c r="E61" s="29" t="s">
        <v>637</v>
      </c>
    </row>
    <row r="62" spans="1:18" ht="395.25" x14ac:dyDescent="0.2">
      <c r="A62" t="s">
        <v>53</v>
      </c>
      <c r="E62" s="27" t="s">
        <v>638</v>
      </c>
    </row>
    <row r="63" spans="1:18" x14ac:dyDescent="0.2">
      <c r="A63" s="17" t="s">
        <v>44</v>
      </c>
      <c r="B63" s="21" t="s">
        <v>158</v>
      </c>
      <c r="C63" s="21" t="s">
        <v>639</v>
      </c>
      <c r="D63" s="17" t="s">
        <v>46</v>
      </c>
      <c r="E63" s="22" t="s">
        <v>640</v>
      </c>
      <c r="F63" s="23" t="s">
        <v>48</v>
      </c>
      <c r="G63" s="24">
        <v>1.6930000000000001</v>
      </c>
      <c r="H63" s="25"/>
      <c r="I63" s="25">
        <f>ROUND(ROUND(H63,2)*ROUND(G63,3),2)</f>
        <v>0</v>
      </c>
      <c r="O63">
        <f>(I63*21)/100</f>
        <v>0</v>
      </c>
      <c r="P63" t="s">
        <v>22</v>
      </c>
    </row>
    <row r="64" spans="1:18" ht="38.25" x14ac:dyDescent="0.2">
      <c r="A64" s="26" t="s">
        <v>49</v>
      </c>
      <c r="E64" s="27" t="s">
        <v>641</v>
      </c>
    </row>
    <row r="65" spans="1:18" x14ac:dyDescent="0.2">
      <c r="A65" s="28" t="s">
        <v>51</v>
      </c>
      <c r="E65" s="29" t="s">
        <v>642</v>
      </c>
    </row>
    <row r="66" spans="1:18" ht="280.5" x14ac:dyDescent="0.2">
      <c r="A66" t="s">
        <v>53</v>
      </c>
      <c r="E66" s="27" t="s">
        <v>643</v>
      </c>
    </row>
    <row r="67" spans="1:18" ht="12.75" customHeight="1" x14ac:dyDescent="0.2">
      <c r="A67" s="5" t="s">
        <v>42</v>
      </c>
      <c r="B67" s="5"/>
      <c r="C67" s="30" t="s">
        <v>21</v>
      </c>
      <c r="D67" s="5"/>
      <c r="E67" s="19" t="s">
        <v>644</v>
      </c>
      <c r="F67" s="5"/>
      <c r="G67" s="5"/>
      <c r="H67" s="5"/>
      <c r="I67" s="31">
        <f>0+Q67</f>
        <v>0</v>
      </c>
      <c r="O67">
        <f>0+R67</f>
        <v>0</v>
      </c>
      <c r="Q67">
        <f>0+I68+I72+I76</f>
        <v>0</v>
      </c>
      <c r="R67">
        <f>0+O68+O72+O76</f>
        <v>0</v>
      </c>
    </row>
    <row r="68" spans="1:18" x14ac:dyDescent="0.2">
      <c r="A68" s="17" t="s">
        <v>44</v>
      </c>
      <c r="B68" s="21" t="s">
        <v>163</v>
      </c>
      <c r="C68" s="21" t="s">
        <v>645</v>
      </c>
      <c r="D68" s="17" t="s">
        <v>64</v>
      </c>
      <c r="E68" s="22" t="s">
        <v>646</v>
      </c>
      <c r="F68" s="23" t="s">
        <v>263</v>
      </c>
      <c r="G68" s="24">
        <v>124</v>
      </c>
      <c r="H68" s="56"/>
      <c r="I68" s="25">
        <f>ROUND(ROUND(H68,2)*ROUND(G68,3),2)</f>
        <v>0</v>
      </c>
      <c r="O68">
        <f>(I68*21)/100</f>
        <v>0</v>
      </c>
      <c r="P68" t="s">
        <v>22</v>
      </c>
    </row>
    <row r="69" spans="1:18" ht="38.25" x14ac:dyDescent="0.2">
      <c r="A69" s="26" t="s">
        <v>49</v>
      </c>
      <c r="E69" s="27" t="s">
        <v>647</v>
      </c>
    </row>
    <row r="70" spans="1:18" x14ac:dyDescent="0.2">
      <c r="A70" s="28" t="s">
        <v>51</v>
      </c>
      <c r="E70" s="29" t="s">
        <v>648</v>
      </c>
    </row>
    <row r="71" spans="1:18" ht="409.5" x14ac:dyDescent="0.2">
      <c r="A71" t="s">
        <v>53</v>
      </c>
      <c r="E71" s="27" t="s">
        <v>649</v>
      </c>
    </row>
    <row r="72" spans="1:18" x14ac:dyDescent="0.2">
      <c r="A72" s="17" t="s">
        <v>44</v>
      </c>
      <c r="B72" s="21" t="s">
        <v>169</v>
      </c>
      <c r="C72" s="21" t="s">
        <v>650</v>
      </c>
      <c r="D72" s="17" t="s">
        <v>46</v>
      </c>
      <c r="E72" s="22" t="s">
        <v>651</v>
      </c>
      <c r="F72" s="23" t="s">
        <v>80</v>
      </c>
      <c r="G72" s="24">
        <v>2.34</v>
      </c>
      <c r="H72" s="25"/>
      <c r="I72" s="25">
        <f>ROUND(ROUND(H72,2)*ROUND(G72,3),2)</f>
        <v>0</v>
      </c>
      <c r="O72">
        <f>(I72*21)/100</f>
        <v>0</v>
      </c>
      <c r="P72" t="s">
        <v>22</v>
      </c>
    </row>
    <row r="73" spans="1:18" ht="63.75" x14ac:dyDescent="0.2">
      <c r="A73" s="26" t="s">
        <v>49</v>
      </c>
      <c r="E73" s="27" t="s">
        <v>652</v>
      </c>
    </row>
    <row r="74" spans="1:18" x14ac:dyDescent="0.2">
      <c r="A74" s="28" t="s">
        <v>51</v>
      </c>
      <c r="E74" s="29" t="s">
        <v>653</v>
      </c>
    </row>
    <row r="75" spans="1:18" ht="51" x14ac:dyDescent="0.2">
      <c r="A75" t="s">
        <v>53</v>
      </c>
      <c r="E75" s="27" t="s">
        <v>654</v>
      </c>
    </row>
    <row r="76" spans="1:18" x14ac:dyDescent="0.2">
      <c r="A76" s="17" t="s">
        <v>44</v>
      </c>
      <c r="B76" s="21" t="s">
        <v>172</v>
      </c>
      <c r="C76" s="21" t="s">
        <v>655</v>
      </c>
      <c r="D76" s="17" t="s">
        <v>46</v>
      </c>
      <c r="E76" s="22" t="s">
        <v>656</v>
      </c>
      <c r="F76" s="23" t="s">
        <v>80</v>
      </c>
      <c r="G76" s="24">
        <v>19.38</v>
      </c>
      <c r="H76" s="56"/>
      <c r="I76" s="25">
        <f>ROUND(ROUND(H76,2)*ROUND(G76,3),2)</f>
        <v>0</v>
      </c>
      <c r="O76">
        <f>(I76*21)/100</f>
        <v>0</v>
      </c>
      <c r="P76" t="s">
        <v>22</v>
      </c>
    </row>
    <row r="77" spans="1:18" ht="76.5" x14ac:dyDescent="0.2">
      <c r="A77" s="26" t="s">
        <v>49</v>
      </c>
      <c r="E77" s="27" t="s">
        <v>657</v>
      </c>
    </row>
    <row r="78" spans="1:18" x14ac:dyDescent="0.2">
      <c r="A78" s="28" t="s">
        <v>51</v>
      </c>
      <c r="E78" s="29" t="s">
        <v>658</v>
      </c>
    </row>
    <row r="79" spans="1:18" ht="51" x14ac:dyDescent="0.2">
      <c r="A79" t="s">
        <v>53</v>
      </c>
      <c r="E79" s="27" t="s">
        <v>654</v>
      </c>
    </row>
    <row r="80" spans="1:18" ht="12.75" customHeight="1" x14ac:dyDescent="0.2">
      <c r="A80" s="5" t="s">
        <v>42</v>
      </c>
      <c r="B80" s="5"/>
      <c r="C80" s="30" t="s">
        <v>32</v>
      </c>
      <c r="D80" s="5"/>
      <c r="E80" s="19" t="s">
        <v>195</v>
      </c>
      <c r="F80" s="5"/>
      <c r="G80" s="5"/>
      <c r="H80" s="5"/>
      <c r="I80" s="31">
        <f>0+Q80</f>
        <v>0</v>
      </c>
      <c r="O80">
        <f>0+R80</f>
        <v>0</v>
      </c>
      <c r="Q80">
        <f>0+I81</f>
        <v>0</v>
      </c>
      <c r="R80">
        <f>0+O81</f>
        <v>0</v>
      </c>
    </row>
    <row r="81" spans="1:18" x14ac:dyDescent="0.2">
      <c r="A81" s="17" t="s">
        <v>44</v>
      </c>
      <c r="B81" s="21" t="s">
        <v>178</v>
      </c>
      <c r="C81" s="21" t="s">
        <v>659</v>
      </c>
      <c r="D81" s="17" t="s">
        <v>46</v>
      </c>
      <c r="E81" s="22" t="s">
        <v>660</v>
      </c>
      <c r="F81" s="23" t="s">
        <v>80</v>
      </c>
      <c r="G81" s="24">
        <v>3.5550000000000002</v>
      </c>
      <c r="H81" s="56"/>
      <c r="I81" s="25">
        <f>ROUND(ROUND(H81,2)*ROUND(G81,3),2)</f>
        <v>0</v>
      </c>
      <c r="O81">
        <f>(I81*21)/100</f>
        <v>0</v>
      </c>
      <c r="P81" t="s">
        <v>22</v>
      </c>
    </row>
    <row r="82" spans="1:18" x14ac:dyDescent="0.2">
      <c r="A82" s="26" t="s">
        <v>49</v>
      </c>
      <c r="E82" s="27" t="s">
        <v>661</v>
      </c>
    </row>
    <row r="83" spans="1:18" x14ac:dyDescent="0.2">
      <c r="A83" s="28" t="s">
        <v>51</v>
      </c>
      <c r="E83" s="29" t="s">
        <v>662</v>
      </c>
    </row>
    <row r="84" spans="1:18" ht="395.25" x14ac:dyDescent="0.2">
      <c r="A84" t="s">
        <v>53</v>
      </c>
      <c r="E84" s="27" t="s">
        <v>553</v>
      </c>
    </row>
    <row r="85" spans="1:18" ht="12.75" customHeight="1" x14ac:dyDescent="0.2">
      <c r="A85" s="5" t="s">
        <v>42</v>
      </c>
      <c r="B85" s="5"/>
      <c r="C85" s="30" t="s">
        <v>70</v>
      </c>
      <c r="D85" s="5"/>
      <c r="E85" s="19" t="s">
        <v>501</v>
      </c>
      <c r="F85" s="5"/>
      <c r="G85" s="5"/>
      <c r="H85" s="5"/>
      <c r="I85" s="31">
        <f>0+Q85</f>
        <v>0</v>
      </c>
      <c r="O85">
        <f>0+R85</f>
        <v>0</v>
      </c>
      <c r="Q85">
        <f>0+I86+I90+I94+I98</f>
        <v>0</v>
      </c>
      <c r="R85">
        <f>0+O86+O90+O94+O98</f>
        <v>0</v>
      </c>
    </row>
    <row r="86" spans="1:18" x14ac:dyDescent="0.2">
      <c r="A86" s="17" t="s">
        <v>44</v>
      </c>
      <c r="B86" s="21" t="s">
        <v>183</v>
      </c>
      <c r="C86" s="21" t="s">
        <v>502</v>
      </c>
      <c r="D86" s="17" t="s">
        <v>46</v>
      </c>
      <c r="E86" s="22" t="s">
        <v>503</v>
      </c>
      <c r="F86" s="23" t="s">
        <v>127</v>
      </c>
      <c r="G86" s="24">
        <v>55</v>
      </c>
      <c r="H86" s="56"/>
      <c r="I86" s="25">
        <f>ROUND(ROUND(H86,2)*ROUND(G86,3),2)</f>
        <v>0</v>
      </c>
      <c r="O86">
        <f>(I86*21)/100</f>
        <v>0</v>
      </c>
      <c r="P86" t="s">
        <v>22</v>
      </c>
    </row>
    <row r="87" spans="1:18" x14ac:dyDescent="0.2">
      <c r="A87" s="26" t="s">
        <v>49</v>
      </c>
      <c r="E87" s="27" t="s">
        <v>504</v>
      </c>
    </row>
    <row r="88" spans="1:18" x14ac:dyDescent="0.2">
      <c r="A88" s="28" t="s">
        <v>51</v>
      </c>
      <c r="E88" s="29" t="s">
        <v>46</v>
      </c>
    </row>
    <row r="89" spans="1:18" ht="102" x14ac:dyDescent="0.2">
      <c r="A89" t="s">
        <v>53</v>
      </c>
      <c r="E89" s="27" t="s">
        <v>505</v>
      </c>
    </row>
    <row r="90" spans="1:18" x14ac:dyDescent="0.2">
      <c r="A90" s="17" t="s">
        <v>44</v>
      </c>
      <c r="B90" s="21" t="s">
        <v>189</v>
      </c>
      <c r="C90" s="21" t="s">
        <v>506</v>
      </c>
      <c r="D90" s="17" t="s">
        <v>46</v>
      </c>
      <c r="E90" s="22" t="s">
        <v>507</v>
      </c>
      <c r="F90" s="23" t="s">
        <v>127</v>
      </c>
      <c r="G90" s="24">
        <v>55</v>
      </c>
      <c r="H90" s="56"/>
      <c r="I90" s="25">
        <f>ROUND(ROUND(H90,2)*ROUND(G90,3),2)</f>
        <v>0</v>
      </c>
      <c r="O90">
        <f>(I90*21)/100</f>
        <v>0</v>
      </c>
      <c r="P90" t="s">
        <v>22</v>
      </c>
    </row>
    <row r="91" spans="1:18" x14ac:dyDescent="0.2">
      <c r="A91" s="26" t="s">
        <v>49</v>
      </c>
      <c r="E91" s="27" t="s">
        <v>508</v>
      </c>
    </row>
    <row r="92" spans="1:18" x14ac:dyDescent="0.2">
      <c r="A92" s="28" t="s">
        <v>51</v>
      </c>
      <c r="E92" s="29" t="s">
        <v>46</v>
      </c>
    </row>
    <row r="93" spans="1:18" ht="153" x14ac:dyDescent="0.2">
      <c r="A93" t="s">
        <v>53</v>
      </c>
      <c r="E93" s="27" t="s">
        <v>509</v>
      </c>
    </row>
    <row r="94" spans="1:18" x14ac:dyDescent="0.2">
      <c r="A94" s="17" t="s">
        <v>44</v>
      </c>
      <c r="B94" s="21" t="s">
        <v>196</v>
      </c>
      <c r="C94" s="21" t="s">
        <v>663</v>
      </c>
      <c r="D94" s="17" t="s">
        <v>46</v>
      </c>
      <c r="E94" s="22" t="s">
        <v>664</v>
      </c>
      <c r="F94" s="23" t="s">
        <v>112</v>
      </c>
      <c r="G94" s="24">
        <v>38</v>
      </c>
      <c r="H94" s="56"/>
      <c r="I94" s="25">
        <f>ROUND(ROUND(H94,2)*ROUND(G94,3),2)</f>
        <v>0</v>
      </c>
      <c r="O94">
        <f>(I94*21)/100</f>
        <v>0</v>
      </c>
      <c r="P94" t="s">
        <v>22</v>
      </c>
    </row>
    <row r="95" spans="1:18" x14ac:dyDescent="0.2">
      <c r="A95" s="26" t="s">
        <v>49</v>
      </c>
      <c r="E95" s="27" t="s">
        <v>665</v>
      </c>
    </row>
    <row r="96" spans="1:18" x14ac:dyDescent="0.2">
      <c r="A96" s="28" t="s">
        <v>51</v>
      </c>
      <c r="E96" s="29" t="s">
        <v>666</v>
      </c>
    </row>
    <row r="97" spans="1:16" ht="204" x14ac:dyDescent="0.2">
      <c r="A97" t="s">
        <v>53</v>
      </c>
      <c r="E97" s="27" t="s">
        <v>667</v>
      </c>
    </row>
    <row r="98" spans="1:16" x14ac:dyDescent="0.2">
      <c r="A98" s="17" t="s">
        <v>44</v>
      </c>
      <c r="B98" s="21" t="s">
        <v>203</v>
      </c>
      <c r="C98" s="21" t="s">
        <v>510</v>
      </c>
      <c r="D98" s="17" t="s">
        <v>64</v>
      </c>
      <c r="E98" s="22" t="s">
        <v>511</v>
      </c>
      <c r="F98" s="23" t="s">
        <v>127</v>
      </c>
      <c r="G98" s="24">
        <v>55</v>
      </c>
      <c r="H98" s="56"/>
      <c r="I98" s="25">
        <f>ROUND(ROUND(H98,2)*ROUND(G98,3),2)</f>
        <v>0</v>
      </c>
      <c r="O98">
        <f>(I98*21)/100</f>
        <v>0</v>
      </c>
      <c r="P98" t="s">
        <v>22</v>
      </c>
    </row>
    <row r="99" spans="1:16" ht="25.5" x14ac:dyDescent="0.2">
      <c r="A99" s="26" t="s">
        <v>49</v>
      </c>
      <c r="E99" s="27" t="s">
        <v>668</v>
      </c>
    </row>
    <row r="100" spans="1:16" x14ac:dyDescent="0.2">
      <c r="A100" s="28" t="s">
        <v>51</v>
      </c>
      <c r="E100" s="29" t="s">
        <v>46</v>
      </c>
    </row>
    <row r="101" spans="1:16" ht="51" x14ac:dyDescent="0.2">
      <c r="A101" t="s">
        <v>53</v>
      </c>
      <c r="E101" s="27" t="s">
        <v>513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Normal="100" workbookViewId="0">
      <pane ySplit="7" topLeftCell="A18" activePane="bottomLeft" state="frozen"/>
      <selection pane="bottomLeft" activeCell="L22" sqref="L22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0+O8+O41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23</v>
      </c>
      <c r="I3" s="32">
        <f>0+I8+I41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23</v>
      </c>
      <c r="D4" s="66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8" x14ac:dyDescent="0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158.828</v>
      </c>
      <c r="H9" s="56"/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27" t="s">
        <v>50</v>
      </c>
    </row>
    <row r="11" spans="1:18" x14ac:dyDescent="0.2">
      <c r="A11" s="28" t="s">
        <v>51</v>
      </c>
      <c r="E11" s="29" t="s">
        <v>52</v>
      </c>
    </row>
    <row r="12" spans="1:18" ht="25.5" x14ac:dyDescent="0.2">
      <c r="A12" t="s">
        <v>53</v>
      </c>
      <c r="E12" s="27" t="s">
        <v>54</v>
      </c>
    </row>
    <row r="13" spans="1:18" x14ac:dyDescent="0.2">
      <c r="A13" s="17" t="s">
        <v>44</v>
      </c>
      <c r="B13" s="21" t="s">
        <v>22</v>
      </c>
      <c r="C13" s="21" t="s">
        <v>55</v>
      </c>
      <c r="D13" s="17" t="s">
        <v>28</v>
      </c>
      <c r="E13" s="22" t="s">
        <v>56</v>
      </c>
      <c r="F13" s="23" t="s">
        <v>57</v>
      </c>
      <c r="G13" s="24">
        <v>1</v>
      </c>
      <c r="H13" s="56"/>
      <c r="I13" s="25">
        <f>ROUND(ROUND(H13,2)*ROUND(G13,3),2)</f>
        <v>0</v>
      </c>
      <c r="O13">
        <f>(I13*21)/100</f>
        <v>0</v>
      </c>
      <c r="P13" t="s">
        <v>22</v>
      </c>
    </row>
    <row r="14" spans="1:18" ht="25.5" x14ac:dyDescent="0.2">
      <c r="A14" s="26" t="s">
        <v>49</v>
      </c>
      <c r="E14" s="27" t="s">
        <v>58</v>
      </c>
    </row>
    <row r="15" spans="1:18" x14ac:dyDescent="0.2">
      <c r="A15" s="28" t="s">
        <v>51</v>
      </c>
      <c r="E15" s="29" t="s">
        <v>46</v>
      </c>
    </row>
    <row r="16" spans="1:18" x14ac:dyDescent="0.2">
      <c r="A16" t="s">
        <v>53</v>
      </c>
      <c r="E16" s="27" t="s">
        <v>59</v>
      </c>
    </row>
    <row r="17" spans="1:16" x14ac:dyDescent="0.2">
      <c r="A17" s="17" t="s">
        <v>44</v>
      </c>
      <c r="B17" s="21" t="s">
        <v>21</v>
      </c>
      <c r="C17" s="21" t="s">
        <v>55</v>
      </c>
      <c r="D17" s="17" t="s">
        <v>22</v>
      </c>
      <c r="E17" s="22" t="s">
        <v>56</v>
      </c>
      <c r="F17" s="23" t="s">
        <v>57</v>
      </c>
      <c r="G17" s="24">
        <v>1</v>
      </c>
      <c r="H17" s="56"/>
      <c r="I17" s="25">
        <f>ROUND(ROUND(H17,2)*ROUND(G17,3),2)</f>
        <v>0</v>
      </c>
      <c r="O17">
        <f>(I17*21)/100</f>
        <v>0</v>
      </c>
      <c r="P17" t="s">
        <v>22</v>
      </c>
    </row>
    <row r="18" spans="1:16" x14ac:dyDescent="0.2">
      <c r="A18" s="26" t="s">
        <v>49</v>
      </c>
      <c r="E18" s="27" t="s">
        <v>60</v>
      </c>
    </row>
    <row r="19" spans="1:16" x14ac:dyDescent="0.2">
      <c r="A19" s="28" t="s">
        <v>51</v>
      </c>
      <c r="E19" s="29" t="s">
        <v>46</v>
      </c>
    </row>
    <row r="20" spans="1:16" x14ac:dyDescent="0.2">
      <c r="A20" t="s">
        <v>53</v>
      </c>
      <c r="E20" s="27" t="s">
        <v>59</v>
      </c>
    </row>
    <row r="21" spans="1:16" x14ac:dyDescent="0.2">
      <c r="A21" s="17" t="s">
        <v>44</v>
      </c>
      <c r="B21" s="21" t="s">
        <v>32</v>
      </c>
      <c r="C21" s="21" t="s">
        <v>61</v>
      </c>
      <c r="D21" s="17" t="s">
        <v>46</v>
      </c>
      <c r="E21" s="22" t="s">
        <v>62</v>
      </c>
      <c r="F21" s="23" t="s">
        <v>57</v>
      </c>
      <c r="G21" s="24">
        <v>1</v>
      </c>
      <c r="H21" s="56"/>
      <c r="I21" s="25">
        <f>ROUND(ROUND(H21,2)*ROUND(G21,3),2)</f>
        <v>0</v>
      </c>
      <c r="O21">
        <f>(I21*21)/100</f>
        <v>0</v>
      </c>
      <c r="P21" t="s">
        <v>22</v>
      </c>
    </row>
    <row r="22" spans="1:16" x14ac:dyDescent="0.2">
      <c r="A22" s="26" t="s">
        <v>49</v>
      </c>
      <c r="E22" s="27" t="s">
        <v>46</v>
      </c>
    </row>
    <row r="23" spans="1:16" x14ac:dyDescent="0.2">
      <c r="A23" s="28" t="s">
        <v>51</v>
      </c>
      <c r="E23" s="29" t="s">
        <v>46</v>
      </c>
    </row>
    <row r="24" spans="1:16" x14ac:dyDescent="0.2">
      <c r="A24" t="s">
        <v>53</v>
      </c>
      <c r="E24" s="27" t="s">
        <v>59</v>
      </c>
    </row>
    <row r="25" spans="1:16" x14ac:dyDescent="0.2">
      <c r="A25" s="17" t="s">
        <v>44</v>
      </c>
      <c r="B25" s="21" t="s">
        <v>34</v>
      </c>
      <c r="C25" s="21" t="s">
        <v>63</v>
      </c>
      <c r="D25" s="17" t="s">
        <v>64</v>
      </c>
      <c r="E25" s="22" t="s">
        <v>65</v>
      </c>
      <c r="F25" s="23" t="s">
        <v>57</v>
      </c>
      <c r="G25" s="24">
        <v>1</v>
      </c>
      <c r="H25" s="56"/>
      <c r="I25" s="25">
        <f>ROUND(ROUND(H25,2)*ROUND(G25,3),2)</f>
        <v>0</v>
      </c>
      <c r="O25">
        <f>(I25*21)/100</f>
        <v>0</v>
      </c>
      <c r="P25" t="s">
        <v>22</v>
      </c>
    </row>
    <row r="26" spans="1:16" x14ac:dyDescent="0.2">
      <c r="A26" s="26" t="s">
        <v>49</v>
      </c>
      <c r="E26" s="27" t="s">
        <v>66</v>
      </c>
    </row>
    <row r="27" spans="1:16" x14ac:dyDescent="0.2">
      <c r="A27" s="28" t="s">
        <v>51</v>
      </c>
      <c r="E27" s="29" t="s">
        <v>46</v>
      </c>
    </row>
    <row r="28" spans="1:16" x14ac:dyDescent="0.2">
      <c r="A28" t="s">
        <v>53</v>
      </c>
      <c r="E28" s="27" t="s">
        <v>67</v>
      </c>
    </row>
    <row r="29" spans="1:16" x14ac:dyDescent="0.2">
      <c r="A29" s="17" t="s">
        <v>44</v>
      </c>
      <c r="B29" s="21" t="s">
        <v>36</v>
      </c>
      <c r="C29" s="21" t="s">
        <v>68</v>
      </c>
      <c r="D29" s="17" t="s">
        <v>46</v>
      </c>
      <c r="E29" s="22" t="s">
        <v>69</v>
      </c>
      <c r="F29" s="23" t="s">
        <v>57</v>
      </c>
      <c r="G29" s="24">
        <v>1</v>
      </c>
      <c r="H29" s="56"/>
      <c r="I29" s="25">
        <f>ROUND(ROUND(H29,2)*ROUND(G29,3),2)</f>
        <v>0</v>
      </c>
      <c r="O29">
        <f>(I29*21)/100</f>
        <v>0</v>
      </c>
      <c r="P29" t="s">
        <v>22</v>
      </c>
    </row>
    <row r="30" spans="1:16" x14ac:dyDescent="0.2">
      <c r="A30" s="26" t="s">
        <v>49</v>
      </c>
      <c r="E30" s="27" t="s">
        <v>46</v>
      </c>
    </row>
    <row r="31" spans="1:16" x14ac:dyDescent="0.2">
      <c r="A31" s="28" t="s">
        <v>51</v>
      </c>
      <c r="E31" s="29" t="s">
        <v>46</v>
      </c>
    </row>
    <row r="32" spans="1:16" x14ac:dyDescent="0.2">
      <c r="A32" t="s">
        <v>53</v>
      </c>
      <c r="E32" s="27" t="s">
        <v>67</v>
      </c>
    </row>
    <row r="33" spans="1:18" x14ac:dyDescent="0.2">
      <c r="A33" s="17" t="s">
        <v>44</v>
      </c>
      <c r="B33" s="21" t="s">
        <v>70</v>
      </c>
      <c r="C33" s="21" t="s">
        <v>71</v>
      </c>
      <c r="D33" s="17" t="s">
        <v>46</v>
      </c>
      <c r="E33" s="22" t="s">
        <v>72</v>
      </c>
      <c r="F33" s="23" t="s">
        <v>57</v>
      </c>
      <c r="G33" s="24">
        <v>1</v>
      </c>
      <c r="H33" s="56"/>
      <c r="I33" s="25">
        <f>ROUND(ROUND(H33,2)*ROUND(G33,3),2)</f>
        <v>0</v>
      </c>
      <c r="O33">
        <f>(I33*21)/100</f>
        <v>0</v>
      </c>
      <c r="P33" t="s">
        <v>22</v>
      </c>
    </row>
    <row r="34" spans="1:18" x14ac:dyDescent="0.2">
      <c r="A34" s="26" t="s">
        <v>49</v>
      </c>
      <c r="E34" s="27" t="s">
        <v>46</v>
      </c>
    </row>
    <row r="35" spans="1:18" x14ac:dyDescent="0.2">
      <c r="A35" s="28" t="s">
        <v>51</v>
      </c>
      <c r="E35" s="29" t="s">
        <v>46</v>
      </c>
    </row>
    <row r="36" spans="1:18" x14ac:dyDescent="0.2">
      <c r="A36" t="s">
        <v>53</v>
      </c>
      <c r="E36" s="27" t="s">
        <v>67</v>
      </c>
    </row>
    <row r="37" spans="1:18" x14ac:dyDescent="0.2">
      <c r="A37" s="17" t="s">
        <v>44</v>
      </c>
      <c r="B37" s="21" t="s">
        <v>73</v>
      </c>
      <c r="C37" s="21" t="s">
        <v>74</v>
      </c>
      <c r="D37" s="17" t="s">
        <v>46</v>
      </c>
      <c r="E37" s="22" t="s">
        <v>75</v>
      </c>
      <c r="F37" s="23" t="s">
        <v>57</v>
      </c>
      <c r="G37" s="24">
        <v>1</v>
      </c>
      <c r="H37" s="56"/>
      <c r="I37" s="25">
        <f>ROUND(ROUND(H37,2)*ROUND(G37,3),2)</f>
        <v>0</v>
      </c>
      <c r="O37">
        <f>(I37*21)/100</f>
        <v>0</v>
      </c>
      <c r="P37" t="s">
        <v>22</v>
      </c>
    </row>
    <row r="38" spans="1:18" x14ac:dyDescent="0.2">
      <c r="A38" s="26" t="s">
        <v>49</v>
      </c>
      <c r="E38" s="27" t="s">
        <v>46</v>
      </c>
    </row>
    <row r="39" spans="1:18" x14ac:dyDescent="0.2">
      <c r="A39" s="28" t="s">
        <v>51</v>
      </c>
      <c r="E39" s="29" t="s">
        <v>46</v>
      </c>
    </row>
    <row r="40" spans="1:18" ht="25.5" x14ac:dyDescent="0.2">
      <c r="A40" t="s">
        <v>53</v>
      </c>
      <c r="E40" s="27" t="s">
        <v>76</v>
      </c>
    </row>
    <row r="41" spans="1:18" ht="12.75" customHeight="1" x14ac:dyDescent="0.2">
      <c r="A41" s="5" t="s">
        <v>42</v>
      </c>
      <c r="B41" s="5"/>
      <c r="C41" s="30" t="s">
        <v>28</v>
      </c>
      <c r="D41" s="5"/>
      <c r="E41" s="19" t="s">
        <v>77</v>
      </c>
      <c r="F41" s="5"/>
      <c r="G41" s="5"/>
      <c r="H41" s="5"/>
      <c r="I41" s="31">
        <f>0+Q41</f>
        <v>0</v>
      </c>
      <c r="O41">
        <f>0+R41</f>
        <v>0</v>
      </c>
      <c r="Q41">
        <f>0+I42+I46+I50+I54</f>
        <v>0</v>
      </c>
      <c r="R41">
        <f>0+O42+O46+O50+O54</f>
        <v>0</v>
      </c>
    </row>
    <row r="42" spans="1:18" x14ac:dyDescent="0.2">
      <c r="A42" s="17" t="s">
        <v>44</v>
      </c>
      <c r="B42" s="21" t="s">
        <v>39</v>
      </c>
      <c r="C42" s="21" t="s">
        <v>78</v>
      </c>
      <c r="D42" s="17" t="s">
        <v>46</v>
      </c>
      <c r="E42" s="22" t="s">
        <v>79</v>
      </c>
      <c r="F42" s="23" t="s">
        <v>80</v>
      </c>
      <c r="G42" s="24">
        <v>608.17600000000004</v>
      </c>
      <c r="H42" s="56"/>
      <c r="I42" s="25">
        <f>ROUND(ROUND(H42,2)*ROUND(G42,3),2)</f>
        <v>0</v>
      </c>
      <c r="O42">
        <f>(I42*21)/100</f>
        <v>0</v>
      </c>
      <c r="P42" t="s">
        <v>22</v>
      </c>
    </row>
    <row r="43" spans="1:18" x14ac:dyDescent="0.2">
      <c r="A43" s="26" t="s">
        <v>49</v>
      </c>
      <c r="E43" s="27" t="s">
        <v>81</v>
      </c>
    </row>
    <row r="44" spans="1:18" x14ac:dyDescent="0.2">
      <c r="A44" s="28" t="s">
        <v>51</v>
      </c>
      <c r="E44" s="29" t="s">
        <v>82</v>
      </c>
    </row>
    <row r="45" spans="1:18" x14ac:dyDescent="0.2">
      <c r="A45" t="s">
        <v>53</v>
      </c>
      <c r="E45" s="27" t="s">
        <v>83</v>
      </c>
    </row>
    <row r="46" spans="1:18" x14ac:dyDescent="0.2">
      <c r="A46" s="17" t="s">
        <v>44</v>
      </c>
      <c r="B46" s="21" t="s">
        <v>41</v>
      </c>
      <c r="C46" s="21" t="s">
        <v>84</v>
      </c>
      <c r="D46" s="17" t="s">
        <v>46</v>
      </c>
      <c r="E46" s="22" t="s">
        <v>85</v>
      </c>
      <c r="F46" s="23" t="s">
        <v>80</v>
      </c>
      <c r="G46" s="24">
        <v>88.238</v>
      </c>
      <c r="H46" s="56"/>
      <c r="I46" s="25">
        <f>ROUND(ROUND(H46,2)*ROUND(G46,3),2)</f>
        <v>0</v>
      </c>
      <c r="O46">
        <f>(I46*21)/100</f>
        <v>0</v>
      </c>
      <c r="P46" t="s">
        <v>22</v>
      </c>
    </row>
    <row r="47" spans="1:18" x14ac:dyDescent="0.2">
      <c r="A47" s="26" t="s">
        <v>49</v>
      </c>
      <c r="E47" s="27" t="s">
        <v>86</v>
      </c>
    </row>
    <row r="48" spans="1:18" ht="89.25" x14ac:dyDescent="0.2">
      <c r="A48" s="28" t="s">
        <v>51</v>
      </c>
      <c r="E48" s="29" t="s">
        <v>87</v>
      </c>
    </row>
    <row r="49" spans="1:16" ht="318.75" x14ac:dyDescent="0.2">
      <c r="A49" t="s">
        <v>53</v>
      </c>
      <c r="E49" s="27" t="s">
        <v>88</v>
      </c>
    </row>
    <row r="50" spans="1:16" x14ac:dyDescent="0.2">
      <c r="A50" s="17" t="s">
        <v>44</v>
      </c>
      <c r="B50" s="21" t="s">
        <v>89</v>
      </c>
      <c r="C50" s="21" t="s">
        <v>90</v>
      </c>
      <c r="D50" s="17" t="s">
        <v>28</v>
      </c>
      <c r="E50" s="22" t="s">
        <v>91</v>
      </c>
      <c r="F50" s="23" t="s">
        <v>80</v>
      </c>
      <c r="G50" s="24">
        <v>304.08800000000002</v>
      </c>
      <c r="H50" s="25"/>
      <c r="I50" s="25">
        <f>ROUND(ROUND(H50,2)*ROUND(G50,3),2)</f>
        <v>0</v>
      </c>
      <c r="O50">
        <f>(I50*21)/100</f>
        <v>0</v>
      </c>
      <c r="P50" t="s">
        <v>22</v>
      </c>
    </row>
    <row r="51" spans="1:16" x14ac:dyDescent="0.2">
      <c r="A51" s="26" t="s">
        <v>49</v>
      </c>
      <c r="E51" s="27" t="s">
        <v>92</v>
      </c>
    </row>
    <row r="52" spans="1:16" ht="63.75" x14ac:dyDescent="0.2">
      <c r="A52" s="28" t="s">
        <v>51</v>
      </c>
      <c r="E52" s="29" t="s">
        <v>93</v>
      </c>
    </row>
    <row r="53" spans="1:16" ht="191.25" x14ac:dyDescent="0.2">
      <c r="A53" t="s">
        <v>53</v>
      </c>
      <c r="E53" s="27" t="s">
        <v>94</v>
      </c>
    </row>
    <row r="54" spans="1:16" x14ac:dyDescent="0.2">
      <c r="A54" s="17" t="s">
        <v>44</v>
      </c>
      <c r="B54" s="21" t="s">
        <v>95</v>
      </c>
      <c r="C54" s="21" t="s">
        <v>90</v>
      </c>
      <c r="D54" s="17" t="s">
        <v>22</v>
      </c>
      <c r="E54" s="22" t="s">
        <v>91</v>
      </c>
      <c r="F54" s="23" t="s">
        <v>80</v>
      </c>
      <c r="G54" s="24">
        <v>88.238</v>
      </c>
      <c r="H54" s="56"/>
      <c r="I54" s="25">
        <f>ROUND(ROUND(H54,2)*ROUND(G54,3),2)</f>
        <v>0</v>
      </c>
      <c r="O54">
        <f>(I54*21)/100</f>
        <v>0</v>
      </c>
      <c r="P54" t="s">
        <v>22</v>
      </c>
    </row>
    <row r="55" spans="1:16" x14ac:dyDescent="0.2">
      <c r="A55" s="26" t="s">
        <v>49</v>
      </c>
      <c r="E55" s="27" t="s">
        <v>96</v>
      </c>
    </row>
    <row r="56" spans="1:16" x14ac:dyDescent="0.2">
      <c r="A56" s="28" t="s">
        <v>51</v>
      </c>
      <c r="E56" s="29" t="s">
        <v>97</v>
      </c>
    </row>
    <row r="57" spans="1:16" ht="191.25" x14ac:dyDescent="0.2">
      <c r="A57" t="s">
        <v>53</v>
      </c>
      <c r="E57" s="27" t="s">
        <v>94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zoomScaleNormal="100" workbookViewId="0">
      <pane ySplit="7" topLeftCell="A8" activePane="bottomLeft" state="frozen"/>
      <selection pane="bottomLeft" activeCell="H201" sqref="H9:H201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0+O8+O21+O90+O95+O136+O145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98</v>
      </c>
      <c r="I3" s="32">
        <f>0+I8+I21+I90+I95+I136+I145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98</v>
      </c>
      <c r="D4" s="66"/>
      <c r="E4" s="13" t="s">
        <v>99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8" x14ac:dyDescent="0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980.35</v>
      </c>
      <c r="H9" s="56"/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27" t="s">
        <v>100</v>
      </c>
    </row>
    <row r="11" spans="1:18" ht="51" x14ac:dyDescent="0.2">
      <c r="A11" s="28" t="s">
        <v>51</v>
      </c>
      <c r="E11" s="29" t="s">
        <v>101</v>
      </c>
    </row>
    <row r="12" spans="1:18" ht="25.5" x14ac:dyDescent="0.2">
      <c r="A12" t="s">
        <v>53</v>
      </c>
      <c r="E12" s="27" t="s">
        <v>54</v>
      </c>
    </row>
    <row r="13" spans="1:18" x14ac:dyDescent="0.2">
      <c r="A13" s="17" t="s">
        <v>44</v>
      </c>
      <c r="B13" s="21" t="s">
        <v>22</v>
      </c>
      <c r="C13" s="21" t="s">
        <v>102</v>
      </c>
      <c r="D13" s="17" t="s">
        <v>46</v>
      </c>
      <c r="E13" s="22" t="s">
        <v>103</v>
      </c>
      <c r="F13" s="23" t="s">
        <v>48</v>
      </c>
      <c r="G13" s="24">
        <v>47.16</v>
      </c>
      <c r="H13" s="56"/>
      <c r="I13" s="25">
        <f>ROUND(ROUND(H13,2)*ROUND(G13,3),2)</f>
        <v>0</v>
      </c>
      <c r="O13">
        <f>(I13*21)/100</f>
        <v>0</v>
      </c>
      <c r="P13" t="s">
        <v>22</v>
      </c>
    </row>
    <row r="14" spans="1:18" x14ac:dyDescent="0.2">
      <c r="A14" s="26" t="s">
        <v>49</v>
      </c>
      <c r="E14" s="27" t="s">
        <v>104</v>
      </c>
    </row>
    <row r="15" spans="1:18" ht="63.75" x14ac:dyDescent="0.2">
      <c r="A15" s="28" t="s">
        <v>51</v>
      </c>
      <c r="E15" s="29" t="s">
        <v>105</v>
      </c>
    </row>
    <row r="16" spans="1:18" ht="25.5" x14ac:dyDescent="0.2">
      <c r="A16" t="s">
        <v>53</v>
      </c>
      <c r="E16" s="27" t="s">
        <v>54</v>
      </c>
    </row>
    <row r="17" spans="1:18" x14ac:dyDescent="0.2">
      <c r="A17" s="17" t="s">
        <v>44</v>
      </c>
      <c r="B17" s="21" t="s">
        <v>21</v>
      </c>
      <c r="C17" s="21" t="s">
        <v>106</v>
      </c>
      <c r="D17" s="17" t="s">
        <v>46</v>
      </c>
      <c r="E17" s="22" t="s">
        <v>107</v>
      </c>
      <c r="F17" s="23" t="s">
        <v>48</v>
      </c>
      <c r="G17" s="24">
        <v>328</v>
      </c>
      <c r="H17" s="56"/>
      <c r="I17" s="25">
        <f>ROUND(ROUND(H17,2)*ROUND(G17,3),2)</f>
        <v>0</v>
      </c>
      <c r="O17">
        <f>(I17*21)/100</f>
        <v>0</v>
      </c>
      <c r="P17" t="s">
        <v>22</v>
      </c>
    </row>
    <row r="18" spans="1:18" x14ac:dyDescent="0.2">
      <c r="A18" s="26" t="s">
        <v>49</v>
      </c>
      <c r="E18" s="27" t="s">
        <v>46</v>
      </c>
    </row>
    <row r="19" spans="1:18" x14ac:dyDescent="0.2">
      <c r="A19" s="28" t="s">
        <v>51</v>
      </c>
      <c r="E19" s="29" t="s">
        <v>108</v>
      </c>
    </row>
    <row r="20" spans="1:18" ht="38.25" x14ac:dyDescent="0.2">
      <c r="A20" t="s">
        <v>53</v>
      </c>
      <c r="E20" s="27" t="s">
        <v>109</v>
      </c>
    </row>
    <row r="21" spans="1:18" ht="12.75" customHeight="1" x14ac:dyDescent="0.2">
      <c r="A21" s="5" t="s">
        <v>42</v>
      </c>
      <c r="B21" s="5"/>
      <c r="C21" s="30" t="s">
        <v>28</v>
      </c>
      <c r="D21" s="5"/>
      <c r="E21" s="19" t="s">
        <v>77</v>
      </c>
      <c r="F21" s="5"/>
      <c r="G21" s="5"/>
      <c r="H21" s="5"/>
      <c r="I21" s="31">
        <f>0+Q21</f>
        <v>0</v>
      </c>
      <c r="O21">
        <f>0+R21</f>
        <v>0</v>
      </c>
      <c r="Q21">
        <f>0+I22+I26+I30+I34+I38+I42+I46+I50+I54+I58+I62+I66+I70+I74+I78+I82+I86</f>
        <v>0</v>
      </c>
      <c r="R21">
        <f>0+O22+O26+O30+O34+O38+O42+O46+O50+O54+O58+O62+O66+O70+O74+O78+O82+O86</f>
        <v>0</v>
      </c>
    </row>
    <row r="22" spans="1:18" x14ac:dyDescent="0.2">
      <c r="A22" s="17" t="s">
        <v>44</v>
      </c>
      <c r="B22" s="21" t="s">
        <v>32</v>
      </c>
      <c r="C22" s="21" t="s">
        <v>110</v>
      </c>
      <c r="D22" s="17" t="s">
        <v>46</v>
      </c>
      <c r="E22" s="22" t="s">
        <v>111</v>
      </c>
      <c r="F22" s="23" t="s">
        <v>112</v>
      </c>
      <c r="G22" s="24">
        <v>655</v>
      </c>
      <c r="H22" s="56"/>
      <c r="I22" s="25">
        <f>ROUND(ROUND(H22,2)*ROUND(G22,3),2)</f>
        <v>0</v>
      </c>
      <c r="O22">
        <f>(I22*21)/100</f>
        <v>0</v>
      </c>
      <c r="P22" t="s">
        <v>22</v>
      </c>
    </row>
    <row r="23" spans="1:18" x14ac:dyDescent="0.2">
      <c r="A23" s="26" t="s">
        <v>49</v>
      </c>
      <c r="E23" s="27" t="s">
        <v>113</v>
      </c>
    </row>
    <row r="24" spans="1:18" x14ac:dyDescent="0.2">
      <c r="A24" s="28" t="s">
        <v>51</v>
      </c>
      <c r="E24" s="29" t="s">
        <v>114</v>
      </c>
    </row>
    <row r="25" spans="1:18" x14ac:dyDescent="0.2">
      <c r="A25" t="s">
        <v>53</v>
      </c>
      <c r="E25" s="27" t="s">
        <v>115</v>
      </c>
    </row>
    <row r="26" spans="1:18" x14ac:dyDescent="0.2">
      <c r="A26" s="17" t="s">
        <v>44</v>
      </c>
      <c r="B26" s="21" t="s">
        <v>34</v>
      </c>
      <c r="C26" s="21" t="s">
        <v>116</v>
      </c>
      <c r="D26" s="17" t="s">
        <v>46</v>
      </c>
      <c r="E26" s="22" t="s">
        <v>117</v>
      </c>
      <c r="F26" s="23" t="s">
        <v>80</v>
      </c>
      <c r="G26" s="24">
        <v>5.4</v>
      </c>
      <c r="H26" s="56"/>
      <c r="I26" s="25">
        <f>ROUND(ROUND(H26,2)*ROUND(G26,3),2)</f>
        <v>0</v>
      </c>
      <c r="O26">
        <f>(I26*21)/100</f>
        <v>0</v>
      </c>
      <c r="P26" t="s">
        <v>22</v>
      </c>
    </row>
    <row r="27" spans="1:18" x14ac:dyDescent="0.2">
      <c r="A27" s="26" t="s">
        <v>49</v>
      </c>
      <c r="E27" s="27" t="s">
        <v>118</v>
      </c>
    </row>
    <row r="28" spans="1:18" x14ac:dyDescent="0.2">
      <c r="A28" s="28" t="s">
        <v>51</v>
      </c>
      <c r="E28" s="29" t="s">
        <v>119</v>
      </c>
    </row>
    <row r="29" spans="1:18" ht="76.5" x14ac:dyDescent="0.2">
      <c r="A29" t="s">
        <v>53</v>
      </c>
      <c r="E29" s="27" t="s">
        <v>120</v>
      </c>
    </row>
    <row r="30" spans="1:18" ht="25.5" x14ac:dyDescent="0.2">
      <c r="A30" s="17" t="s">
        <v>44</v>
      </c>
      <c r="B30" s="21" t="s">
        <v>36</v>
      </c>
      <c r="C30" s="21" t="s">
        <v>121</v>
      </c>
      <c r="D30" s="17" t="s">
        <v>46</v>
      </c>
      <c r="E30" s="22" t="s">
        <v>122</v>
      </c>
      <c r="F30" s="23" t="s">
        <v>80</v>
      </c>
      <c r="G30" s="24">
        <v>292.35000000000002</v>
      </c>
      <c r="H30" s="56"/>
      <c r="I30" s="25">
        <f>ROUND(ROUND(H30,2)*ROUND(G30,3),2)</f>
        <v>0</v>
      </c>
      <c r="O30">
        <f>(I30*21)/100</f>
        <v>0</v>
      </c>
      <c r="P30" t="s">
        <v>22</v>
      </c>
    </row>
    <row r="31" spans="1:18" ht="25.5" x14ac:dyDescent="0.2">
      <c r="A31" s="26" t="s">
        <v>49</v>
      </c>
      <c r="E31" s="27" t="s">
        <v>123</v>
      </c>
    </row>
    <row r="32" spans="1:18" x14ac:dyDescent="0.2">
      <c r="A32" s="28" t="s">
        <v>51</v>
      </c>
      <c r="E32" s="29" t="s">
        <v>124</v>
      </c>
    </row>
    <row r="33" spans="1:16" ht="76.5" x14ac:dyDescent="0.2">
      <c r="A33" t="s">
        <v>53</v>
      </c>
      <c r="E33" s="27" t="s">
        <v>120</v>
      </c>
    </row>
    <row r="34" spans="1:16" ht="25.5" x14ac:dyDescent="0.2">
      <c r="A34" s="17" t="s">
        <v>44</v>
      </c>
      <c r="B34" s="21" t="s">
        <v>70</v>
      </c>
      <c r="C34" s="21" t="s">
        <v>125</v>
      </c>
      <c r="D34" s="17" t="s">
        <v>46</v>
      </c>
      <c r="E34" s="22" t="s">
        <v>126</v>
      </c>
      <c r="F34" s="23" t="s">
        <v>127</v>
      </c>
      <c r="G34" s="24">
        <v>95</v>
      </c>
      <c r="H34" s="56"/>
      <c r="I34" s="25">
        <f>ROUND(ROUND(H34,2)*ROUND(G34,3),2)</f>
        <v>0</v>
      </c>
      <c r="O34">
        <f>(I34*21)/100</f>
        <v>0</v>
      </c>
      <c r="P34" t="s">
        <v>22</v>
      </c>
    </row>
    <row r="35" spans="1:16" x14ac:dyDescent="0.2">
      <c r="A35" s="26" t="s">
        <v>49</v>
      </c>
      <c r="E35" s="27" t="s">
        <v>128</v>
      </c>
    </row>
    <row r="36" spans="1:16" x14ac:dyDescent="0.2">
      <c r="A36" s="28" t="s">
        <v>51</v>
      </c>
      <c r="E36" s="29" t="s">
        <v>129</v>
      </c>
    </row>
    <row r="37" spans="1:16" ht="63.75" x14ac:dyDescent="0.2">
      <c r="A37" t="s">
        <v>53</v>
      </c>
      <c r="E37" s="27" t="s">
        <v>130</v>
      </c>
    </row>
    <row r="38" spans="1:16" ht="25.5" x14ac:dyDescent="0.2">
      <c r="A38" s="17" t="s">
        <v>44</v>
      </c>
      <c r="B38" s="21" t="s">
        <v>73</v>
      </c>
      <c r="C38" s="21" t="s">
        <v>131</v>
      </c>
      <c r="D38" s="17" t="s">
        <v>46</v>
      </c>
      <c r="E38" s="22" t="s">
        <v>132</v>
      </c>
      <c r="F38" s="23" t="s">
        <v>133</v>
      </c>
      <c r="G38" s="24">
        <v>228</v>
      </c>
      <c r="H38" s="56"/>
      <c r="I38" s="25">
        <f>ROUND(ROUND(H38,2)*ROUND(G38,3),2)</f>
        <v>0</v>
      </c>
      <c r="O38">
        <f>(I38*21)/100</f>
        <v>0</v>
      </c>
      <c r="P38" t="s">
        <v>22</v>
      </c>
    </row>
    <row r="39" spans="1:16" x14ac:dyDescent="0.2">
      <c r="A39" s="26" t="s">
        <v>49</v>
      </c>
      <c r="E39" s="27" t="s">
        <v>134</v>
      </c>
    </row>
    <row r="40" spans="1:16" x14ac:dyDescent="0.2">
      <c r="A40" s="28" t="s">
        <v>51</v>
      </c>
      <c r="E40" s="29" t="s">
        <v>135</v>
      </c>
    </row>
    <row r="41" spans="1:16" ht="25.5" x14ac:dyDescent="0.2">
      <c r="A41" t="s">
        <v>53</v>
      </c>
      <c r="E41" s="27" t="s">
        <v>136</v>
      </c>
    </row>
    <row r="42" spans="1:16" x14ac:dyDescent="0.2">
      <c r="A42" s="17" t="s">
        <v>44</v>
      </c>
      <c r="B42" s="21" t="s">
        <v>39</v>
      </c>
      <c r="C42" s="21" t="s">
        <v>137</v>
      </c>
      <c r="D42" s="17" t="s">
        <v>46</v>
      </c>
      <c r="E42" s="22" t="s">
        <v>138</v>
      </c>
      <c r="F42" s="23" t="s">
        <v>80</v>
      </c>
      <c r="G42" s="24">
        <v>80.98</v>
      </c>
      <c r="H42" s="56"/>
      <c r="I42" s="25">
        <f>ROUND(ROUND(H42,2)*ROUND(G42,3),2)</f>
        <v>0</v>
      </c>
      <c r="O42">
        <f>(I42*21)/100</f>
        <v>0</v>
      </c>
      <c r="P42" t="s">
        <v>22</v>
      </c>
    </row>
    <row r="43" spans="1:16" x14ac:dyDescent="0.2">
      <c r="A43" s="26" t="s">
        <v>49</v>
      </c>
      <c r="E43" s="27" t="s">
        <v>139</v>
      </c>
    </row>
    <row r="44" spans="1:16" x14ac:dyDescent="0.2">
      <c r="A44" s="28" t="s">
        <v>51</v>
      </c>
      <c r="E44" s="29" t="s">
        <v>140</v>
      </c>
    </row>
    <row r="45" spans="1:16" ht="76.5" x14ac:dyDescent="0.2">
      <c r="A45" t="s">
        <v>53</v>
      </c>
      <c r="E45" s="27" t="s">
        <v>120</v>
      </c>
    </row>
    <row r="46" spans="1:16" x14ac:dyDescent="0.2">
      <c r="A46" s="17" t="s">
        <v>44</v>
      </c>
      <c r="B46" s="21" t="s">
        <v>41</v>
      </c>
      <c r="C46" s="21" t="s">
        <v>141</v>
      </c>
      <c r="D46" s="17" t="s">
        <v>46</v>
      </c>
      <c r="E46" s="22" t="s">
        <v>142</v>
      </c>
      <c r="F46" s="23" t="s">
        <v>80</v>
      </c>
      <c r="G46" s="24">
        <v>188</v>
      </c>
      <c r="H46" s="56"/>
      <c r="I46" s="25">
        <f>ROUND(ROUND(H46,2)*ROUND(G46,3),2)</f>
        <v>0</v>
      </c>
      <c r="O46">
        <f>(I46*21)/100</f>
        <v>0</v>
      </c>
      <c r="P46" t="s">
        <v>22</v>
      </c>
    </row>
    <row r="47" spans="1:16" x14ac:dyDescent="0.2">
      <c r="A47" s="26" t="s">
        <v>49</v>
      </c>
      <c r="E47" s="27" t="s">
        <v>143</v>
      </c>
    </row>
    <row r="48" spans="1:16" x14ac:dyDescent="0.2">
      <c r="A48" s="28" t="s">
        <v>51</v>
      </c>
      <c r="E48" s="29" t="s">
        <v>144</v>
      </c>
    </row>
    <row r="49" spans="1:16" ht="395.25" x14ac:dyDescent="0.2">
      <c r="A49" t="s">
        <v>53</v>
      </c>
      <c r="E49" s="27" t="s">
        <v>145</v>
      </c>
    </row>
    <row r="50" spans="1:16" x14ac:dyDescent="0.2">
      <c r="A50" s="17" t="s">
        <v>44</v>
      </c>
      <c r="B50" s="21" t="s">
        <v>89</v>
      </c>
      <c r="C50" s="21" t="s">
        <v>146</v>
      </c>
      <c r="D50" s="17" t="s">
        <v>46</v>
      </c>
      <c r="E50" s="22" t="s">
        <v>147</v>
      </c>
      <c r="F50" s="23" t="s">
        <v>80</v>
      </c>
      <c r="G50" s="24">
        <v>77.25</v>
      </c>
      <c r="H50" s="56"/>
      <c r="I50" s="25">
        <f>ROUND(ROUND(H50,2)*ROUND(G50,3),2)</f>
        <v>0</v>
      </c>
      <c r="O50">
        <f>(I50*21)/100</f>
        <v>0</v>
      </c>
      <c r="P50" t="s">
        <v>22</v>
      </c>
    </row>
    <row r="51" spans="1:16" x14ac:dyDescent="0.2">
      <c r="A51" s="26" t="s">
        <v>49</v>
      </c>
      <c r="E51" s="27" t="s">
        <v>148</v>
      </c>
    </row>
    <row r="52" spans="1:16" x14ac:dyDescent="0.2">
      <c r="A52" s="28" t="s">
        <v>51</v>
      </c>
      <c r="E52" s="29" t="s">
        <v>149</v>
      </c>
    </row>
    <row r="53" spans="1:16" ht="318.75" x14ac:dyDescent="0.2">
      <c r="A53" t="s">
        <v>53</v>
      </c>
      <c r="E53" s="27" t="s">
        <v>88</v>
      </c>
    </row>
    <row r="54" spans="1:16" x14ac:dyDescent="0.2">
      <c r="A54" s="17" t="s">
        <v>44</v>
      </c>
      <c r="B54" s="21" t="s">
        <v>95</v>
      </c>
      <c r="C54" s="21" t="s">
        <v>84</v>
      </c>
      <c r="D54" s="17" t="s">
        <v>46</v>
      </c>
      <c r="E54" s="22" t="s">
        <v>85</v>
      </c>
      <c r="F54" s="23" t="s">
        <v>80</v>
      </c>
      <c r="G54" s="24">
        <v>164</v>
      </c>
      <c r="H54" s="56"/>
      <c r="I54" s="25">
        <f>ROUND(ROUND(H54,2)*ROUND(G54,3),2)</f>
        <v>0</v>
      </c>
      <c r="O54">
        <f>(I54*21)/100</f>
        <v>0</v>
      </c>
      <c r="P54" t="s">
        <v>22</v>
      </c>
    </row>
    <row r="55" spans="1:16" x14ac:dyDescent="0.2">
      <c r="A55" s="26" t="s">
        <v>49</v>
      </c>
      <c r="E55" s="27" t="s">
        <v>150</v>
      </c>
    </row>
    <row r="56" spans="1:16" x14ac:dyDescent="0.2">
      <c r="A56" s="28" t="s">
        <v>51</v>
      </c>
      <c r="E56" s="29" t="s">
        <v>151</v>
      </c>
    </row>
    <row r="57" spans="1:16" ht="318.75" x14ac:dyDescent="0.2">
      <c r="A57" t="s">
        <v>53</v>
      </c>
      <c r="E57" s="27" t="s">
        <v>88</v>
      </c>
    </row>
    <row r="58" spans="1:16" x14ac:dyDescent="0.2">
      <c r="A58" s="17" t="s">
        <v>44</v>
      </c>
      <c r="B58" s="21" t="s">
        <v>152</v>
      </c>
      <c r="C58" s="21" t="s">
        <v>153</v>
      </c>
      <c r="D58" s="17" t="s">
        <v>46</v>
      </c>
      <c r="E58" s="22" t="s">
        <v>154</v>
      </c>
      <c r="F58" s="23" t="s">
        <v>80</v>
      </c>
      <c r="G58" s="24">
        <v>4.2</v>
      </c>
      <c r="H58" s="56"/>
      <c r="I58" s="25">
        <f>ROUND(ROUND(H58,2)*ROUND(G58,3),2)</f>
        <v>0</v>
      </c>
      <c r="O58">
        <f>(I58*21)/100</f>
        <v>0</v>
      </c>
      <c r="P58" t="s">
        <v>22</v>
      </c>
    </row>
    <row r="59" spans="1:16" x14ac:dyDescent="0.2">
      <c r="A59" s="26" t="s">
        <v>49</v>
      </c>
      <c r="E59" s="27" t="s">
        <v>155</v>
      </c>
    </row>
    <row r="60" spans="1:16" x14ac:dyDescent="0.2">
      <c r="A60" s="28" t="s">
        <v>51</v>
      </c>
      <c r="E60" s="29" t="s">
        <v>156</v>
      </c>
    </row>
    <row r="61" spans="1:16" ht="357" x14ac:dyDescent="0.2">
      <c r="A61" t="s">
        <v>53</v>
      </c>
      <c r="E61" s="27" t="s">
        <v>157</v>
      </c>
    </row>
    <row r="62" spans="1:16" x14ac:dyDescent="0.2">
      <c r="A62" s="17" t="s">
        <v>44</v>
      </c>
      <c r="B62" s="21" t="s">
        <v>158</v>
      </c>
      <c r="C62" s="21" t="s">
        <v>159</v>
      </c>
      <c r="D62" s="17" t="s">
        <v>46</v>
      </c>
      <c r="E62" s="22" t="s">
        <v>160</v>
      </c>
      <c r="F62" s="23" t="s">
        <v>80</v>
      </c>
      <c r="G62" s="24">
        <v>5.625</v>
      </c>
      <c r="H62" s="25"/>
      <c r="I62" s="25">
        <f>ROUND(ROUND(H62,2)*ROUND(G62,3),2)</f>
        <v>0</v>
      </c>
      <c r="O62">
        <f>(I62*21)/100</f>
        <v>0</v>
      </c>
      <c r="P62" t="s">
        <v>22</v>
      </c>
    </row>
    <row r="63" spans="1:16" x14ac:dyDescent="0.2">
      <c r="A63" s="26" t="s">
        <v>49</v>
      </c>
      <c r="E63" s="27" t="s">
        <v>161</v>
      </c>
    </row>
    <row r="64" spans="1:16" x14ac:dyDescent="0.2">
      <c r="A64" s="28" t="s">
        <v>51</v>
      </c>
      <c r="E64" s="29" t="s">
        <v>162</v>
      </c>
    </row>
    <row r="65" spans="1:16" ht="357" x14ac:dyDescent="0.2">
      <c r="A65" t="s">
        <v>53</v>
      </c>
      <c r="E65" s="27" t="s">
        <v>157</v>
      </c>
    </row>
    <row r="66" spans="1:16" x14ac:dyDescent="0.2">
      <c r="A66" s="17" t="s">
        <v>44</v>
      </c>
      <c r="B66" s="21" t="s">
        <v>163</v>
      </c>
      <c r="C66" s="21" t="s">
        <v>164</v>
      </c>
      <c r="D66" s="17" t="s">
        <v>46</v>
      </c>
      <c r="E66" s="22" t="s">
        <v>165</v>
      </c>
      <c r="F66" s="23" t="s">
        <v>80</v>
      </c>
      <c r="G66" s="24">
        <v>164</v>
      </c>
      <c r="H66" s="56"/>
      <c r="I66" s="25">
        <f>ROUND(ROUND(H66,2)*ROUND(G66,3),2)</f>
        <v>0</v>
      </c>
      <c r="O66">
        <f>(I66*21)/100</f>
        <v>0</v>
      </c>
      <c r="P66" t="s">
        <v>22</v>
      </c>
    </row>
    <row r="67" spans="1:16" ht="25.5" x14ac:dyDescent="0.2">
      <c r="A67" s="26" t="s">
        <v>49</v>
      </c>
      <c r="E67" s="27" t="s">
        <v>166</v>
      </c>
    </row>
    <row r="68" spans="1:16" x14ac:dyDescent="0.2">
      <c r="A68" s="28" t="s">
        <v>51</v>
      </c>
      <c r="E68" s="29" t="s">
        <v>167</v>
      </c>
    </row>
    <row r="69" spans="1:16" ht="267.75" x14ac:dyDescent="0.2">
      <c r="A69" t="s">
        <v>53</v>
      </c>
      <c r="E69" s="27" t="s">
        <v>168</v>
      </c>
    </row>
    <row r="70" spans="1:16" x14ac:dyDescent="0.2">
      <c r="A70" s="17" t="s">
        <v>44</v>
      </c>
      <c r="B70" s="21" t="s">
        <v>169</v>
      </c>
      <c r="C70" s="21" t="s">
        <v>90</v>
      </c>
      <c r="D70" s="17" t="s">
        <v>46</v>
      </c>
      <c r="E70" s="22" t="s">
        <v>91</v>
      </c>
      <c r="F70" s="23" t="s">
        <v>80</v>
      </c>
      <c r="G70" s="24">
        <v>197.82499999999999</v>
      </c>
      <c r="H70" s="25"/>
      <c r="I70" s="25">
        <f>ROUND(ROUND(H70,2)*ROUND(G70,3),2)</f>
        <v>0</v>
      </c>
      <c r="O70">
        <f>(I70*21)/100</f>
        <v>0</v>
      </c>
      <c r="P70" t="s">
        <v>22</v>
      </c>
    </row>
    <row r="71" spans="1:16" x14ac:dyDescent="0.2">
      <c r="A71" s="26" t="s">
        <v>49</v>
      </c>
      <c r="E71" s="27" t="s">
        <v>170</v>
      </c>
    </row>
    <row r="72" spans="1:16" ht="51" x14ac:dyDescent="0.2">
      <c r="A72" s="28" t="s">
        <v>51</v>
      </c>
      <c r="E72" s="29" t="s">
        <v>171</v>
      </c>
    </row>
    <row r="73" spans="1:16" ht="191.25" x14ac:dyDescent="0.2">
      <c r="A73" t="s">
        <v>53</v>
      </c>
      <c r="E73" s="27" t="s">
        <v>94</v>
      </c>
    </row>
    <row r="74" spans="1:16" x14ac:dyDescent="0.2">
      <c r="A74" s="17" t="s">
        <v>44</v>
      </c>
      <c r="B74" s="21" t="s">
        <v>172</v>
      </c>
      <c r="C74" s="21" t="s">
        <v>173</v>
      </c>
      <c r="D74" s="17" t="s">
        <v>46</v>
      </c>
      <c r="E74" s="22" t="s">
        <v>174</v>
      </c>
      <c r="F74" s="23" t="s">
        <v>80</v>
      </c>
      <c r="G74" s="24">
        <v>7.95</v>
      </c>
      <c r="H74" s="56"/>
      <c r="I74" s="25">
        <f>ROUND(ROUND(H74,2)*ROUND(G74,3),2)</f>
        <v>0</v>
      </c>
      <c r="O74">
        <f>(I74*21)/100</f>
        <v>0</v>
      </c>
      <c r="P74" t="s">
        <v>22</v>
      </c>
    </row>
    <row r="75" spans="1:16" x14ac:dyDescent="0.2">
      <c r="A75" s="26" t="s">
        <v>49</v>
      </c>
      <c r="E75" s="27" t="s">
        <v>175</v>
      </c>
    </row>
    <row r="76" spans="1:16" ht="51" x14ac:dyDescent="0.2">
      <c r="A76" s="28" t="s">
        <v>51</v>
      </c>
      <c r="E76" s="29" t="s">
        <v>176</v>
      </c>
    </row>
    <row r="77" spans="1:16" ht="242.25" x14ac:dyDescent="0.2">
      <c r="A77" t="s">
        <v>53</v>
      </c>
      <c r="E77" s="27" t="s">
        <v>177</v>
      </c>
    </row>
    <row r="78" spans="1:16" x14ac:dyDescent="0.2">
      <c r="A78" s="17" t="s">
        <v>44</v>
      </c>
      <c r="B78" s="21" t="s">
        <v>178</v>
      </c>
      <c r="C78" s="21" t="s">
        <v>179</v>
      </c>
      <c r="D78" s="17" t="s">
        <v>46</v>
      </c>
      <c r="E78" s="22" t="s">
        <v>180</v>
      </c>
      <c r="F78" s="23" t="s">
        <v>112</v>
      </c>
      <c r="G78" s="24">
        <v>1111</v>
      </c>
      <c r="H78" s="56"/>
      <c r="I78" s="25">
        <f>ROUND(ROUND(H78,2)*ROUND(G78,3),2)</f>
        <v>0</v>
      </c>
      <c r="O78">
        <f>(I78*21)/100</f>
        <v>0</v>
      </c>
      <c r="P78" t="s">
        <v>22</v>
      </c>
    </row>
    <row r="79" spans="1:16" x14ac:dyDescent="0.2">
      <c r="A79" s="26" t="s">
        <v>49</v>
      </c>
      <c r="E79" s="27" t="s">
        <v>46</v>
      </c>
    </row>
    <row r="80" spans="1:16" x14ac:dyDescent="0.2">
      <c r="A80" s="28" t="s">
        <v>51</v>
      </c>
      <c r="E80" s="29" t="s">
        <v>181</v>
      </c>
    </row>
    <row r="81" spans="1:18" ht="38.25" x14ac:dyDescent="0.2">
      <c r="A81" t="s">
        <v>53</v>
      </c>
      <c r="E81" s="27" t="s">
        <v>182</v>
      </c>
    </row>
    <row r="82" spans="1:18" x14ac:dyDescent="0.2">
      <c r="A82" s="17" t="s">
        <v>44</v>
      </c>
      <c r="B82" s="21" t="s">
        <v>183</v>
      </c>
      <c r="C82" s="21" t="s">
        <v>184</v>
      </c>
      <c r="D82" s="17" t="s">
        <v>46</v>
      </c>
      <c r="E82" s="22" t="s">
        <v>185</v>
      </c>
      <c r="F82" s="23" t="s">
        <v>112</v>
      </c>
      <c r="G82" s="24">
        <v>515</v>
      </c>
      <c r="H82" s="56"/>
      <c r="I82" s="25">
        <f>ROUND(ROUND(H82,2)*ROUND(G82,3),2)</f>
        <v>0</v>
      </c>
      <c r="O82">
        <f>(I82*21)/100</f>
        <v>0</v>
      </c>
      <c r="P82" t="s">
        <v>22</v>
      </c>
    </row>
    <row r="83" spans="1:18" x14ac:dyDescent="0.2">
      <c r="A83" s="26" t="s">
        <v>49</v>
      </c>
      <c r="E83" s="27" t="s">
        <v>186</v>
      </c>
    </row>
    <row r="84" spans="1:18" x14ac:dyDescent="0.2">
      <c r="A84" s="28" t="s">
        <v>51</v>
      </c>
      <c r="E84" s="29" t="s">
        <v>187</v>
      </c>
    </row>
    <row r="85" spans="1:18" ht="38.25" x14ac:dyDescent="0.2">
      <c r="A85" t="s">
        <v>53</v>
      </c>
      <c r="E85" s="27" t="s">
        <v>188</v>
      </c>
    </row>
    <row r="86" spans="1:18" x14ac:dyDescent="0.2">
      <c r="A86" s="17" t="s">
        <v>44</v>
      </c>
      <c r="B86" s="21" t="s">
        <v>189</v>
      </c>
      <c r="C86" s="21" t="s">
        <v>190</v>
      </c>
      <c r="D86" s="17" t="s">
        <v>46</v>
      </c>
      <c r="E86" s="22" t="s">
        <v>191</v>
      </c>
      <c r="F86" s="23" t="s">
        <v>112</v>
      </c>
      <c r="G86" s="24">
        <v>515</v>
      </c>
      <c r="H86" s="56"/>
      <c r="I86" s="25">
        <f>ROUND(ROUND(H86,2)*ROUND(G86,3),2)</f>
        <v>0</v>
      </c>
      <c r="O86">
        <f>(I86*21)/100</f>
        <v>0</v>
      </c>
      <c r="P86" t="s">
        <v>22</v>
      </c>
    </row>
    <row r="87" spans="1:18" x14ac:dyDescent="0.2">
      <c r="A87" s="26" t="s">
        <v>49</v>
      </c>
      <c r="E87" s="27" t="s">
        <v>192</v>
      </c>
    </row>
    <row r="88" spans="1:18" x14ac:dyDescent="0.2">
      <c r="A88" s="28" t="s">
        <v>51</v>
      </c>
      <c r="E88" s="29" t="s">
        <v>193</v>
      </c>
    </row>
    <row r="89" spans="1:18" ht="25.5" x14ac:dyDescent="0.2">
      <c r="A89" t="s">
        <v>53</v>
      </c>
      <c r="E89" s="27" t="s">
        <v>194</v>
      </c>
    </row>
    <row r="90" spans="1:18" ht="12.75" customHeight="1" x14ac:dyDescent="0.2">
      <c r="A90" s="5" t="s">
        <v>42</v>
      </c>
      <c r="B90" s="5"/>
      <c r="C90" s="30" t="s">
        <v>32</v>
      </c>
      <c r="D90" s="5"/>
      <c r="E90" s="19" t="s">
        <v>195</v>
      </c>
      <c r="F90" s="5"/>
      <c r="G90" s="5"/>
      <c r="H90" s="5"/>
      <c r="I90" s="31">
        <f>0+Q90</f>
        <v>0</v>
      </c>
      <c r="O90">
        <f>0+R90</f>
        <v>0</v>
      </c>
      <c r="Q90">
        <f>0+I91</f>
        <v>0</v>
      </c>
      <c r="R90">
        <f>0+O91</f>
        <v>0</v>
      </c>
    </row>
    <row r="91" spans="1:18" x14ac:dyDescent="0.2">
      <c r="A91" s="17" t="s">
        <v>44</v>
      </c>
      <c r="B91" s="21" t="s">
        <v>196</v>
      </c>
      <c r="C91" s="21" t="s">
        <v>197</v>
      </c>
      <c r="D91" s="17" t="s">
        <v>46</v>
      </c>
      <c r="E91" s="22" t="s">
        <v>198</v>
      </c>
      <c r="F91" s="23" t="s">
        <v>80</v>
      </c>
      <c r="G91" s="24">
        <v>2.3199999999999998</v>
      </c>
      <c r="H91" s="56"/>
      <c r="I91" s="25">
        <f>ROUND(ROUND(H91,2)*ROUND(G91,3),2)</f>
        <v>0</v>
      </c>
      <c r="O91">
        <f>(I91*21)/100</f>
        <v>0</v>
      </c>
      <c r="P91" t="s">
        <v>22</v>
      </c>
    </row>
    <row r="92" spans="1:18" x14ac:dyDescent="0.2">
      <c r="A92" s="26" t="s">
        <v>49</v>
      </c>
      <c r="E92" s="27" t="s">
        <v>199</v>
      </c>
    </row>
    <row r="93" spans="1:18" x14ac:dyDescent="0.2">
      <c r="A93" s="28" t="s">
        <v>51</v>
      </c>
      <c r="E93" s="29" t="s">
        <v>200</v>
      </c>
    </row>
    <row r="94" spans="1:18" ht="102" x14ac:dyDescent="0.2">
      <c r="A94" t="s">
        <v>53</v>
      </c>
      <c r="E94" s="27" t="s">
        <v>201</v>
      </c>
    </row>
    <row r="95" spans="1:18" ht="12.75" customHeight="1" x14ac:dyDescent="0.2">
      <c r="A95" s="5" t="s">
        <v>42</v>
      </c>
      <c r="B95" s="5"/>
      <c r="C95" s="30" t="s">
        <v>34</v>
      </c>
      <c r="D95" s="5"/>
      <c r="E95" s="19" t="s">
        <v>202</v>
      </c>
      <c r="F95" s="5"/>
      <c r="G95" s="5"/>
      <c r="H95" s="5"/>
      <c r="I95" s="31">
        <f>0+Q95</f>
        <v>0</v>
      </c>
      <c r="O95">
        <f>0+R95</f>
        <v>0</v>
      </c>
      <c r="Q95">
        <f>0+I96+I100+I104+I108+I112+I116+I120+I124+I128+I132</f>
        <v>0</v>
      </c>
      <c r="R95">
        <f>0+O96+O100+O104+O108+O112+O116+O120+O124+O128+O132</f>
        <v>0</v>
      </c>
    </row>
    <row r="96" spans="1:18" ht="25.5" x14ac:dyDescent="0.2">
      <c r="A96" s="17" t="s">
        <v>44</v>
      </c>
      <c r="B96" s="21" t="s">
        <v>203</v>
      </c>
      <c r="C96" s="21" t="s">
        <v>204</v>
      </c>
      <c r="D96" s="17" t="s">
        <v>46</v>
      </c>
      <c r="E96" s="22" t="s">
        <v>205</v>
      </c>
      <c r="F96" s="23" t="s">
        <v>112</v>
      </c>
      <c r="G96" s="24">
        <v>401</v>
      </c>
      <c r="H96" s="56"/>
      <c r="I96" s="25">
        <f>ROUND(ROUND(H96,2)*ROUND(G96,3),2)</f>
        <v>0</v>
      </c>
      <c r="O96">
        <f>(I96*21)/100</f>
        <v>0</v>
      </c>
      <c r="P96" t="s">
        <v>22</v>
      </c>
    </row>
    <row r="97" spans="1:16" x14ac:dyDescent="0.2">
      <c r="A97" s="26" t="s">
        <v>49</v>
      </c>
      <c r="E97" s="27" t="s">
        <v>206</v>
      </c>
    </row>
    <row r="98" spans="1:16" x14ac:dyDescent="0.2">
      <c r="A98" s="28" t="s">
        <v>51</v>
      </c>
      <c r="E98" s="29" t="s">
        <v>207</v>
      </c>
    </row>
    <row r="99" spans="1:16" ht="51" x14ac:dyDescent="0.2">
      <c r="A99" t="s">
        <v>53</v>
      </c>
      <c r="E99" s="27" t="s">
        <v>208</v>
      </c>
    </row>
    <row r="100" spans="1:16" ht="25.5" x14ac:dyDescent="0.2">
      <c r="A100" s="17" t="s">
        <v>44</v>
      </c>
      <c r="B100" s="21" t="s">
        <v>209</v>
      </c>
      <c r="C100" s="21" t="s">
        <v>210</v>
      </c>
      <c r="D100" s="17" t="s">
        <v>46</v>
      </c>
      <c r="E100" s="22" t="s">
        <v>211</v>
      </c>
      <c r="F100" s="23" t="s">
        <v>112</v>
      </c>
      <c r="G100" s="24">
        <v>29</v>
      </c>
      <c r="H100" s="56"/>
      <c r="I100" s="25">
        <f>ROUND(ROUND(H100,2)*ROUND(G100,3),2)</f>
        <v>0</v>
      </c>
      <c r="O100">
        <f>(I100*21)/100</f>
        <v>0</v>
      </c>
      <c r="P100" t="s">
        <v>22</v>
      </c>
    </row>
    <row r="101" spans="1:16" x14ac:dyDescent="0.2">
      <c r="A101" s="26" t="s">
        <v>49</v>
      </c>
      <c r="E101" s="27" t="s">
        <v>212</v>
      </c>
    </row>
    <row r="102" spans="1:16" x14ac:dyDescent="0.2">
      <c r="A102" s="28" t="s">
        <v>51</v>
      </c>
      <c r="E102" s="29" t="s">
        <v>213</v>
      </c>
    </row>
    <row r="103" spans="1:16" ht="51" x14ac:dyDescent="0.2">
      <c r="A103" t="s">
        <v>53</v>
      </c>
      <c r="E103" s="27" t="s">
        <v>208</v>
      </c>
    </row>
    <row r="104" spans="1:16" x14ac:dyDescent="0.2">
      <c r="A104" s="17" t="s">
        <v>44</v>
      </c>
      <c r="B104" s="21" t="s">
        <v>214</v>
      </c>
      <c r="C104" s="21" t="s">
        <v>215</v>
      </c>
      <c r="D104" s="17" t="s">
        <v>46</v>
      </c>
      <c r="E104" s="22" t="s">
        <v>216</v>
      </c>
      <c r="F104" s="23" t="s">
        <v>112</v>
      </c>
      <c r="G104" s="24">
        <v>667</v>
      </c>
      <c r="H104" s="56"/>
      <c r="I104" s="25">
        <f>ROUND(ROUND(H104,2)*ROUND(G104,3),2)</f>
        <v>0</v>
      </c>
      <c r="O104">
        <f>(I104*21)/100</f>
        <v>0</v>
      </c>
      <c r="P104" t="s">
        <v>22</v>
      </c>
    </row>
    <row r="105" spans="1:16" ht="25.5" x14ac:dyDescent="0.2">
      <c r="A105" s="26" t="s">
        <v>49</v>
      </c>
      <c r="E105" s="27" t="s">
        <v>217</v>
      </c>
    </row>
    <row r="106" spans="1:16" x14ac:dyDescent="0.2">
      <c r="A106" s="28" t="s">
        <v>51</v>
      </c>
      <c r="E106" s="29" t="s">
        <v>218</v>
      </c>
    </row>
    <row r="107" spans="1:16" ht="51" x14ac:dyDescent="0.2">
      <c r="A107" t="s">
        <v>53</v>
      </c>
      <c r="E107" s="27" t="s">
        <v>208</v>
      </c>
    </row>
    <row r="108" spans="1:16" x14ac:dyDescent="0.2">
      <c r="A108" s="17" t="s">
        <v>44</v>
      </c>
      <c r="B108" s="21" t="s">
        <v>219</v>
      </c>
      <c r="C108" s="21" t="s">
        <v>220</v>
      </c>
      <c r="D108" s="17" t="s">
        <v>46</v>
      </c>
      <c r="E108" s="22" t="s">
        <v>221</v>
      </c>
      <c r="F108" s="23" t="s">
        <v>112</v>
      </c>
      <c r="G108" s="24">
        <v>430</v>
      </c>
      <c r="H108" s="56"/>
      <c r="I108" s="25">
        <f>ROUND(ROUND(H108,2)*ROUND(G108,3),2)</f>
        <v>0</v>
      </c>
      <c r="O108">
        <f>(I108*21)/100</f>
        <v>0</v>
      </c>
      <c r="P108" t="s">
        <v>22</v>
      </c>
    </row>
    <row r="109" spans="1:16" x14ac:dyDescent="0.2">
      <c r="A109" s="26" t="s">
        <v>49</v>
      </c>
      <c r="E109" s="27" t="s">
        <v>222</v>
      </c>
    </row>
    <row r="110" spans="1:16" x14ac:dyDescent="0.2">
      <c r="A110" s="28" t="s">
        <v>51</v>
      </c>
      <c r="E110" s="29" t="s">
        <v>223</v>
      </c>
    </row>
    <row r="111" spans="1:16" ht="51" x14ac:dyDescent="0.2">
      <c r="A111" t="s">
        <v>53</v>
      </c>
      <c r="E111" s="27" t="s">
        <v>208</v>
      </c>
    </row>
    <row r="112" spans="1:16" x14ac:dyDescent="0.2">
      <c r="A112" s="17" t="s">
        <v>44</v>
      </c>
      <c r="B112" s="21" t="s">
        <v>224</v>
      </c>
      <c r="C112" s="21" t="s">
        <v>225</v>
      </c>
      <c r="D112" s="17" t="s">
        <v>46</v>
      </c>
      <c r="E112" s="22" t="s">
        <v>226</v>
      </c>
      <c r="F112" s="23" t="s">
        <v>112</v>
      </c>
      <c r="G112" s="24">
        <v>401</v>
      </c>
      <c r="H112" s="56"/>
      <c r="I112" s="25">
        <f>ROUND(ROUND(H112,2)*ROUND(G112,3),2)</f>
        <v>0</v>
      </c>
      <c r="O112">
        <f>(I112*21)/100</f>
        <v>0</v>
      </c>
      <c r="P112" t="s">
        <v>22</v>
      </c>
    </row>
    <row r="113" spans="1:16" x14ac:dyDescent="0.2">
      <c r="A113" s="26" t="s">
        <v>49</v>
      </c>
      <c r="E113" s="27" t="s">
        <v>227</v>
      </c>
    </row>
    <row r="114" spans="1:16" x14ac:dyDescent="0.2">
      <c r="A114" s="28" t="s">
        <v>51</v>
      </c>
      <c r="E114" s="29" t="s">
        <v>207</v>
      </c>
    </row>
    <row r="115" spans="1:16" ht="51" x14ac:dyDescent="0.2">
      <c r="A115" t="s">
        <v>53</v>
      </c>
      <c r="E115" s="27" t="s">
        <v>228</v>
      </c>
    </row>
    <row r="116" spans="1:16" x14ac:dyDescent="0.2">
      <c r="A116" s="17" t="s">
        <v>44</v>
      </c>
      <c r="B116" s="21" t="s">
        <v>229</v>
      </c>
      <c r="C116" s="21" t="s">
        <v>230</v>
      </c>
      <c r="D116" s="17" t="s">
        <v>46</v>
      </c>
      <c r="E116" s="22" t="s">
        <v>231</v>
      </c>
      <c r="F116" s="23" t="s">
        <v>112</v>
      </c>
      <c r="G116" s="24">
        <v>401</v>
      </c>
      <c r="H116" s="56"/>
      <c r="I116" s="25">
        <f>ROUND(ROUND(H116,2)*ROUND(G116,3),2)</f>
        <v>0</v>
      </c>
      <c r="O116">
        <f>(I116*21)/100</f>
        <v>0</v>
      </c>
      <c r="P116" t="s">
        <v>22</v>
      </c>
    </row>
    <row r="117" spans="1:16" x14ac:dyDescent="0.2">
      <c r="A117" s="26" t="s">
        <v>49</v>
      </c>
      <c r="E117" s="27" t="s">
        <v>232</v>
      </c>
    </row>
    <row r="118" spans="1:16" x14ac:dyDescent="0.2">
      <c r="A118" s="28" t="s">
        <v>51</v>
      </c>
      <c r="E118" s="29" t="s">
        <v>207</v>
      </c>
    </row>
    <row r="119" spans="1:16" ht="51" x14ac:dyDescent="0.2">
      <c r="A119" t="s">
        <v>53</v>
      </c>
      <c r="E119" s="27" t="s">
        <v>228</v>
      </c>
    </row>
    <row r="120" spans="1:16" x14ac:dyDescent="0.2">
      <c r="A120" s="17" t="s">
        <v>44</v>
      </c>
      <c r="B120" s="21" t="s">
        <v>233</v>
      </c>
      <c r="C120" s="21" t="s">
        <v>234</v>
      </c>
      <c r="D120" s="17" t="s">
        <v>46</v>
      </c>
      <c r="E120" s="22" t="s">
        <v>235</v>
      </c>
      <c r="F120" s="23" t="s">
        <v>112</v>
      </c>
      <c r="G120" s="24">
        <v>401</v>
      </c>
      <c r="H120" s="56"/>
      <c r="I120" s="25">
        <f>ROUND(ROUND(H120,2)*ROUND(G120,3),2)</f>
        <v>0</v>
      </c>
      <c r="O120">
        <f>(I120*21)/100</f>
        <v>0</v>
      </c>
      <c r="P120" t="s">
        <v>22</v>
      </c>
    </row>
    <row r="121" spans="1:16" x14ac:dyDescent="0.2">
      <c r="A121" s="26" t="s">
        <v>49</v>
      </c>
      <c r="E121" s="27" t="s">
        <v>236</v>
      </c>
    </row>
    <row r="122" spans="1:16" x14ac:dyDescent="0.2">
      <c r="A122" s="28" t="s">
        <v>51</v>
      </c>
      <c r="E122" s="29" t="s">
        <v>237</v>
      </c>
    </row>
    <row r="123" spans="1:16" ht="140.25" x14ac:dyDescent="0.2">
      <c r="A123" t="s">
        <v>53</v>
      </c>
      <c r="E123" s="27" t="s">
        <v>238</v>
      </c>
    </row>
    <row r="124" spans="1:16" x14ac:dyDescent="0.2">
      <c r="A124" s="17" t="s">
        <v>44</v>
      </c>
      <c r="B124" s="21" t="s">
        <v>239</v>
      </c>
      <c r="C124" s="21" t="s">
        <v>240</v>
      </c>
      <c r="D124" s="17" t="s">
        <v>46</v>
      </c>
      <c r="E124" s="22" t="s">
        <v>241</v>
      </c>
      <c r="F124" s="23" t="s">
        <v>112</v>
      </c>
      <c r="G124" s="24">
        <v>401</v>
      </c>
      <c r="H124" s="56"/>
      <c r="I124" s="25">
        <f>ROUND(ROUND(H124,2)*ROUND(G124,3),2)</f>
        <v>0</v>
      </c>
      <c r="O124">
        <f>(I124*21)/100</f>
        <v>0</v>
      </c>
      <c r="P124" t="s">
        <v>22</v>
      </c>
    </row>
    <row r="125" spans="1:16" x14ac:dyDescent="0.2">
      <c r="A125" s="26" t="s">
        <v>49</v>
      </c>
      <c r="E125" s="27" t="s">
        <v>242</v>
      </c>
    </row>
    <row r="126" spans="1:16" x14ac:dyDescent="0.2">
      <c r="A126" s="28" t="s">
        <v>51</v>
      </c>
      <c r="E126" s="29" t="s">
        <v>207</v>
      </c>
    </row>
    <row r="127" spans="1:16" ht="140.25" x14ac:dyDescent="0.2">
      <c r="A127" t="s">
        <v>53</v>
      </c>
      <c r="E127" s="27" t="s">
        <v>238</v>
      </c>
    </row>
    <row r="128" spans="1:16" x14ac:dyDescent="0.2">
      <c r="A128" s="17" t="s">
        <v>44</v>
      </c>
      <c r="B128" s="21" t="s">
        <v>243</v>
      </c>
      <c r="C128" s="21" t="s">
        <v>244</v>
      </c>
      <c r="D128" s="17" t="s">
        <v>46</v>
      </c>
      <c r="E128" s="22" t="s">
        <v>245</v>
      </c>
      <c r="F128" s="23" t="s">
        <v>112</v>
      </c>
      <c r="G128" s="24">
        <v>601</v>
      </c>
      <c r="H128" s="56"/>
      <c r="I128" s="25">
        <f>ROUND(ROUND(H128,2)*ROUND(G128,3),2)</f>
        <v>0</v>
      </c>
      <c r="O128">
        <f>(I128*21)/100</f>
        <v>0</v>
      </c>
      <c r="P128" t="s">
        <v>22</v>
      </c>
    </row>
    <row r="129" spans="1:18" x14ac:dyDescent="0.2">
      <c r="A129" s="26" t="s">
        <v>49</v>
      </c>
      <c r="E129" s="27" t="s">
        <v>246</v>
      </c>
    </row>
    <row r="130" spans="1:18" x14ac:dyDescent="0.2">
      <c r="A130" s="28" t="s">
        <v>51</v>
      </c>
      <c r="E130" s="29" t="s">
        <v>247</v>
      </c>
    </row>
    <row r="131" spans="1:18" ht="165.75" x14ac:dyDescent="0.2">
      <c r="A131" t="s">
        <v>53</v>
      </c>
      <c r="E131" s="27" t="s">
        <v>248</v>
      </c>
    </row>
    <row r="132" spans="1:18" ht="25.5" x14ac:dyDescent="0.2">
      <c r="A132" s="17" t="s">
        <v>44</v>
      </c>
      <c r="B132" s="21" t="s">
        <v>249</v>
      </c>
      <c r="C132" s="21" t="s">
        <v>250</v>
      </c>
      <c r="D132" s="17" t="s">
        <v>46</v>
      </c>
      <c r="E132" s="22" t="s">
        <v>251</v>
      </c>
      <c r="F132" s="23" t="s">
        <v>112</v>
      </c>
      <c r="G132" s="24">
        <v>37</v>
      </c>
      <c r="H132" s="56"/>
      <c r="I132" s="25">
        <f>ROUND(ROUND(H132,2)*ROUND(G132,3),2)</f>
        <v>0</v>
      </c>
      <c r="O132">
        <f>(I132*21)/100</f>
        <v>0</v>
      </c>
      <c r="P132" t="s">
        <v>22</v>
      </c>
    </row>
    <row r="133" spans="1:18" ht="25.5" x14ac:dyDescent="0.2">
      <c r="A133" s="26" t="s">
        <v>49</v>
      </c>
      <c r="E133" s="27" t="s">
        <v>252</v>
      </c>
    </row>
    <row r="134" spans="1:18" x14ac:dyDescent="0.2">
      <c r="A134" s="28" t="s">
        <v>51</v>
      </c>
      <c r="E134" s="29" t="s">
        <v>253</v>
      </c>
    </row>
    <row r="135" spans="1:18" ht="165.75" x14ac:dyDescent="0.2">
      <c r="A135" t="s">
        <v>53</v>
      </c>
      <c r="E135" s="27" t="s">
        <v>248</v>
      </c>
    </row>
    <row r="136" spans="1:18" ht="12.75" customHeight="1" x14ac:dyDescent="0.2">
      <c r="A136" s="5" t="s">
        <v>42</v>
      </c>
      <c r="B136" s="5"/>
      <c r="C136" s="30" t="s">
        <v>73</v>
      </c>
      <c r="D136" s="5"/>
      <c r="E136" s="19" t="s">
        <v>254</v>
      </c>
      <c r="F136" s="5"/>
      <c r="G136" s="5"/>
      <c r="H136" s="5"/>
      <c r="I136" s="31">
        <f>0+Q136</f>
        <v>0</v>
      </c>
      <c r="O136">
        <f>0+R136</f>
        <v>0</v>
      </c>
      <c r="Q136">
        <f>0+I137+I141</f>
        <v>0</v>
      </c>
      <c r="R136">
        <f>0+O137+O141</f>
        <v>0</v>
      </c>
    </row>
    <row r="137" spans="1:18" x14ac:dyDescent="0.2">
      <c r="A137" s="17" t="s">
        <v>44</v>
      </c>
      <c r="B137" s="21" t="s">
        <v>255</v>
      </c>
      <c r="C137" s="21" t="s">
        <v>256</v>
      </c>
      <c r="D137" s="17" t="s">
        <v>46</v>
      </c>
      <c r="E137" s="22" t="s">
        <v>257</v>
      </c>
      <c r="F137" s="23" t="s">
        <v>127</v>
      </c>
      <c r="G137" s="24">
        <v>14</v>
      </c>
      <c r="H137" s="56"/>
      <c r="I137" s="25">
        <f>ROUND(ROUND(H137,2)*ROUND(G137,3),2)</f>
        <v>0</v>
      </c>
      <c r="O137">
        <f>(I137*21)/100</f>
        <v>0</v>
      </c>
      <c r="P137" t="s">
        <v>22</v>
      </c>
    </row>
    <row r="138" spans="1:18" x14ac:dyDescent="0.2">
      <c r="A138" s="26" t="s">
        <v>49</v>
      </c>
      <c r="E138" s="27" t="s">
        <v>258</v>
      </c>
    </row>
    <row r="139" spans="1:18" x14ac:dyDescent="0.2">
      <c r="A139" s="28" t="s">
        <v>51</v>
      </c>
      <c r="E139" s="29" t="s">
        <v>46</v>
      </c>
    </row>
    <row r="140" spans="1:18" ht="255" x14ac:dyDescent="0.2">
      <c r="A140" t="s">
        <v>53</v>
      </c>
      <c r="E140" s="27" t="s">
        <v>259</v>
      </c>
    </row>
    <row r="141" spans="1:18" x14ac:dyDescent="0.2">
      <c r="A141" s="17" t="s">
        <v>44</v>
      </c>
      <c r="B141" s="21" t="s">
        <v>260</v>
      </c>
      <c r="C141" s="21" t="s">
        <v>261</v>
      </c>
      <c r="D141" s="17" t="s">
        <v>46</v>
      </c>
      <c r="E141" s="22" t="s">
        <v>262</v>
      </c>
      <c r="F141" s="23" t="s">
        <v>263</v>
      </c>
      <c r="G141" s="24">
        <v>1</v>
      </c>
      <c r="H141" s="56"/>
      <c r="I141" s="25">
        <f>ROUND(ROUND(H141,2)*ROUND(G141,3),2)</f>
        <v>0</v>
      </c>
      <c r="O141">
        <f>(I141*21)/100</f>
        <v>0</v>
      </c>
      <c r="P141" t="s">
        <v>22</v>
      </c>
    </row>
    <row r="142" spans="1:18" x14ac:dyDescent="0.2">
      <c r="A142" s="26" t="s">
        <v>49</v>
      </c>
      <c r="E142" s="27" t="s">
        <v>264</v>
      </c>
    </row>
    <row r="143" spans="1:18" x14ac:dyDescent="0.2">
      <c r="A143" s="28" t="s">
        <v>51</v>
      </c>
      <c r="E143" s="29" t="s">
        <v>46</v>
      </c>
    </row>
    <row r="144" spans="1:18" ht="89.25" x14ac:dyDescent="0.2">
      <c r="A144" t="s">
        <v>53</v>
      </c>
      <c r="E144" s="27" t="s">
        <v>265</v>
      </c>
    </row>
    <row r="145" spans="1:18" ht="12.75" customHeight="1" x14ac:dyDescent="0.2">
      <c r="A145" s="5" t="s">
        <v>42</v>
      </c>
      <c r="B145" s="5"/>
      <c r="C145" s="30" t="s">
        <v>39</v>
      </c>
      <c r="D145" s="5"/>
      <c r="E145" s="19" t="s">
        <v>266</v>
      </c>
      <c r="F145" s="5"/>
      <c r="G145" s="5"/>
      <c r="H145" s="5"/>
      <c r="I145" s="31">
        <f>0+Q145</f>
        <v>0</v>
      </c>
      <c r="O145">
        <f>0+R145</f>
        <v>0</v>
      </c>
      <c r="Q145">
        <f>0+I146+I150+I154+I158+I162+I166+I170+I174+I178+I182+I186+I190+I194+I198</f>
        <v>0</v>
      </c>
      <c r="R145">
        <f>0+O146+O150+O154+O158+O162+O166+O170+O174+O178+O182+O186+O190+O194+O198</f>
        <v>0</v>
      </c>
    </row>
    <row r="146" spans="1:18" x14ac:dyDescent="0.2">
      <c r="A146" s="17" t="s">
        <v>44</v>
      </c>
      <c r="B146" s="21" t="s">
        <v>267</v>
      </c>
      <c r="C146" s="21" t="s">
        <v>268</v>
      </c>
      <c r="D146" s="17" t="s">
        <v>46</v>
      </c>
      <c r="E146" s="22" t="s">
        <v>269</v>
      </c>
      <c r="F146" s="23" t="s">
        <v>127</v>
      </c>
      <c r="G146" s="24">
        <v>52.5</v>
      </c>
      <c r="H146" s="56"/>
      <c r="I146" s="25">
        <f>ROUND(ROUND(H146,2)*ROUND(G146,3),2)</f>
        <v>0</v>
      </c>
      <c r="O146">
        <f>(I146*21)/100</f>
        <v>0</v>
      </c>
      <c r="P146" t="s">
        <v>22</v>
      </c>
    </row>
    <row r="147" spans="1:18" x14ac:dyDescent="0.2">
      <c r="A147" s="26" t="s">
        <v>49</v>
      </c>
      <c r="E147" s="27" t="s">
        <v>270</v>
      </c>
    </row>
    <row r="148" spans="1:18" x14ac:dyDescent="0.2">
      <c r="A148" s="28" t="s">
        <v>51</v>
      </c>
      <c r="E148" s="29" t="s">
        <v>271</v>
      </c>
    </row>
    <row r="149" spans="1:18" ht="63.75" x14ac:dyDescent="0.2">
      <c r="A149" t="s">
        <v>53</v>
      </c>
      <c r="E149" s="27" t="s">
        <v>272</v>
      </c>
    </row>
    <row r="150" spans="1:18" x14ac:dyDescent="0.2">
      <c r="A150" s="17" t="s">
        <v>44</v>
      </c>
      <c r="B150" s="21" t="s">
        <v>273</v>
      </c>
      <c r="C150" s="21" t="s">
        <v>274</v>
      </c>
      <c r="D150" s="17" t="s">
        <v>46</v>
      </c>
      <c r="E150" s="22" t="s">
        <v>275</v>
      </c>
      <c r="F150" s="23" t="s">
        <v>127</v>
      </c>
      <c r="G150" s="24">
        <v>10</v>
      </c>
      <c r="H150" s="56"/>
      <c r="I150" s="25">
        <f>ROUND(ROUND(H150,2)*ROUND(G150,3),2)</f>
        <v>0</v>
      </c>
      <c r="O150">
        <f>(I150*21)/100</f>
        <v>0</v>
      </c>
      <c r="P150" t="s">
        <v>22</v>
      </c>
    </row>
    <row r="151" spans="1:18" x14ac:dyDescent="0.2">
      <c r="A151" s="26" t="s">
        <v>49</v>
      </c>
      <c r="E151" s="27" t="s">
        <v>276</v>
      </c>
    </row>
    <row r="152" spans="1:18" x14ac:dyDescent="0.2">
      <c r="A152" s="28" t="s">
        <v>51</v>
      </c>
      <c r="E152" s="29" t="s">
        <v>277</v>
      </c>
    </row>
    <row r="153" spans="1:18" ht="63.75" x14ac:dyDescent="0.2">
      <c r="A153" t="s">
        <v>53</v>
      </c>
      <c r="E153" s="27" t="s">
        <v>272</v>
      </c>
    </row>
    <row r="154" spans="1:18" ht="25.5" x14ac:dyDescent="0.2">
      <c r="A154" s="17" t="s">
        <v>44</v>
      </c>
      <c r="B154" s="21" t="s">
        <v>278</v>
      </c>
      <c r="C154" s="21" t="s">
        <v>279</v>
      </c>
      <c r="D154" s="17" t="s">
        <v>46</v>
      </c>
      <c r="E154" s="22" t="s">
        <v>280</v>
      </c>
      <c r="F154" s="23" t="s">
        <v>263</v>
      </c>
      <c r="G154" s="24">
        <v>1</v>
      </c>
      <c r="H154" s="56"/>
      <c r="I154" s="25">
        <f>ROUND(ROUND(H154,2)*ROUND(G154,3),2)</f>
        <v>0</v>
      </c>
      <c r="O154">
        <f>(I154*21)/100</f>
        <v>0</v>
      </c>
      <c r="P154" t="s">
        <v>22</v>
      </c>
    </row>
    <row r="155" spans="1:18" x14ac:dyDescent="0.2">
      <c r="A155" s="26" t="s">
        <v>49</v>
      </c>
      <c r="E155" s="27" t="s">
        <v>281</v>
      </c>
    </row>
    <row r="156" spans="1:18" x14ac:dyDescent="0.2">
      <c r="A156" s="28" t="s">
        <v>51</v>
      </c>
      <c r="E156" s="29" t="s">
        <v>46</v>
      </c>
    </row>
    <row r="157" spans="1:18" ht="38.25" x14ac:dyDescent="0.2">
      <c r="A157" t="s">
        <v>53</v>
      </c>
      <c r="E157" s="27" t="s">
        <v>282</v>
      </c>
    </row>
    <row r="158" spans="1:18" x14ac:dyDescent="0.2">
      <c r="A158" s="17" t="s">
        <v>44</v>
      </c>
      <c r="B158" s="21" t="s">
        <v>283</v>
      </c>
      <c r="C158" s="21" t="s">
        <v>284</v>
      </c>
      <c r="D158" s="17" t="s">
        <v>46</v>
      </c>
      <c r="E158" s="22" t="s">
        <v>285</v>
      </c>
      <c r="F158" s="23" t="s">
        <v>263</v>
      </c>
      <c r="G158" s="24">
        <v>1</v>
      </c>
      <c r="H158" s="56"/>
      <c r="I158" s="25">
        <f>ROUND(ROUND(H158,2)*ROUND(G158,3),2)</f>
        <v>0</v>
      </c>
      <c r="O158">
        <f>(I158*21)/100</f>
        <v>0</v>
      </c>
      <c r="P158" t="s">
        <v>22</v>
      </c>
    </row>
    <row r="159" spans="1:18" x14ac:dyDescent="0.2">
      <c r="A159" s="26" t="s">
        <v>49</v>
      </c>
      <c r="E159" s="27" t="s">
        <v>281</v>
      </c>
    </row>
    <row r="160" spans="1:18" x14ac:dyDescent="0.2">
      <c r="A160" s="28" t="s">
        <v>51</v>
      </c>
      <c r="E160" s="29" t="s">
        <v>46</v>
      </c>
    </row>
    <row r="161" spans="1:16" ht="38.25" x14ac:dyDescent="0.2">
      <c r="A161" t="s">
        <v>53</v>
      </c>
      <c r="E161" s="27" t="s">
        <v>282</v>
      </c>
    </row>
    <row r="162" spans="1:16" x14ac:dyDescent="0.2">
      <c r="A162" s="17" t="s">
        <v>44</v>
      </c>
      <c r="B162" s="21" t="s">
        <v>286</v>
      </c>
      <c r="C162" s="21" t="s">
        <v>287</v>
      </c>
      <c r="D162" s="17" t="s">
        <v>46</v>
      </c>
      <c r="E162" s="22" t="s">
        <v>288</v>
      </c>
      <c r="F162" s="23" t="s">
        <v>112</v>
      </c>
      <c r="G162" s="24">
        <v>24</v>
      </c>
      <c r="H162" s="56"/>
      <c r="I162" s="25">
        <f>ROUND(ROUND(H162,2)*ROUND(G162,3),2)</f>
        <v>0</v>
      </c>
      <c r="O162">
        <f>(I162*21)/100</f>
        <v>0</v>
      </c>
      <c r="P162" t="s">
        <v>22</v>
      </c>
    </row>
    <row r="163" spans="1:16" x14ac:dyDescent="0.2">
      <c r="A163" s="26" t="s">
        <v>49</v>
      </c>
      <c r="E163" s="27" t="s">
        <v>289</v>
      </c>
    </row>
    <row r="164" spans="1:16" x14ac:dyDescent="0.2">
      <c r="A164" s="28" t="s">
        <v>51</v>
      </c>
      <c r="E164" s="29" t="s">
        <v>46</v>
      </c>
    </row>
    <row r="165" spans="1:16" ht="38.25" x14ac:dyDescent="0.2">
      <c r="A165" t="s">
        <v>53</v>
      </c>
      <c r="E165" s="27" t="s">
        <v>290</v>
      </c>
    </row>
    <row r="166" spans="1:16" x14ac:dyDescent="0.2">
      <c r="A166" s="17" t="s">
        <v>44</v>
      </c>
      <c r="B166" s="21" t="s">
        <v>291</v>
      </c>
      <c r="C166" s="21" t="s">
        <v>292</v>
      </c>
      <c r="D166" s="17" t="s">
        <v>46</v>
      </c>
      <c r="E166" s="22" t="s">
        <v>293</v>
      </c>
      <c r="F166" s="23" t="s">
        <v>112</v>
      </c>
      <c r="G166" s="24">
        <v>16.5</v>
      </c>
      <c r="H166" s="56"/>
      <c r="I166" s="25">
        <f>ROUND(ROUND(H166,2)*ROUND(G166,3),2)</f>
        <v>0</v>
      </c>
      <c r="O166">
        <f>(I166*21)/100</f>
        <v>0</v>
      </c>
      <c r="P166" t="s">
        <v>22</v>
      </c>
    </row>
    <row r="167" spans="1:16" x14ac:dyDescent="0.2">
      <c r="A167" s="26" t="s">
        <v>49</v>
      </c>
      <c r="E167" s="27" t="s">
        <v>46</v>
      </c>
    </row>
    <row r="168" spans="1:16" x14ac:dyDescent="0.2">
      <c r="A168" s="28" t="s">
        <v>51</v>
      </c>
      <c r="E168" s="29" t="s">
        <v>294</v>
      </c>
    </row>
    <row r="169" spans="1:16" ht="38.25" x14ac:dyDescent="0.2">
      <c r="A169" t="s">
        <v>53</v>
      </c>
      <c r="E169" s="27" t="s">
        <v>295</v>
      </c>
    </row>
    <row r="170" spans="1:16" x14ac:dyDescent="0.2">
      <c r="A170" s="17" t="s">
        <v>44</v>
      </c>
      <c r="B170" s="21" t="s">
        <v>296</v>
      </c>
      <c r="C170" s="21" t="s">
        <v>297</v>
      </c>
      <c r="D170" s="17" t="s">
        <v>46</v>
      </c>
      <c r="E170" s="22" t="s">
        <v>298</v>
      </c>
      <c r="F170" s="23" t="s">
        <v>127</v>
      </c>
      <c r="G170" s="24">
        <v>523</v>
      </c>
      <c r="H170" s="56"/>
      <c r="I170" s="25">
        <f>ROUND(ROUND(H170,2)*ROUND(G170,3),2)</f>
        <v>0</v>
      </c>
      <c r="O170">
        <f>(I170*21)/100</f>
        <v>0</v>
      </c>
      <c r="P170" t="s">
        <v>22</v>
      </c>
    </row>
    <row r="171" spans="1:16" ht="25.5" x14ac:dyDescent="0.2">
      <c r="A171" s="26" t="s">
        <v>49</v>
      </c>
      <c r="E171" s="27" t="s">
        <v>299</v>
      </c>
    </row>
    <row r="172" spans="1:16" ht="25.5" x14ac:dyDescent="0.2">
      <c r="A172" s="28" t="s">
        <v>51</v>
      </c>
      <c r="E172" s="29" t="s">
        <v>300</v>
      </c>
    </row>
    <row r="173" spans="1:16" ht="38.25" x14ac:dyDescent="0.2">
      <c r="A173" t="s">
        <v>53</v>
      </c>
      <c r="E173" s="27" t="s">
        <v>301</v>
      </c>
    </row>
    <row r="174" spans="1:16" x14ac:dyDescent="0.2">
      <c r="A174" s="17" t="s">
        <v>44</v>
      </c>
      <c r="B174" s="21" t="s">
        <v>302</v>
      </c>
      <c r="C174" s="21" t="s">
        <v>303</v>
      </c>
      <c r="D174" s="17" t="s">
        <v>28</v>
      </c>
      <c r="E174" s="22" t="s">
        <v>304</v>
      </c>
      <c r="F174" s="23" t="s">
        <v>127</v>
      </c>
      <c r="G174" s="24">
        <v>176.5</v>
      </c>
      <c r="H174" s="56"/>
      <c r="I174" s="25">
        <f>ROUND(ROUND(H174,2)*ROUND(G174,3),2)</f>
        <v>0</v>
      </c>
      <c r="O174">
        <f>(I174*21)/100</f>
        <v>0</v>
      </c>
      <c r="P174" t="s">
        <v>22</v>
      </c>
    </row>
    <row r="175" spans="1:16" x14ac:dyDescent="0.2">
      <c r="A175" s="26" t="s">
        <v>49</v>
      </c>
      <c r="E175" s="27" t="s">
        <v>305</v>
      </c>
    </row>
    <row r="176" spans="1:16" ht="25.5" x14ac:dyDescent="0.2">
      <c r="A176" s="28" t="s">
        <v>51</v>
      </c>
      <c r="E176" s="29" t="s">
        <v>306</v>
      </c>
    </row>
    <row r="177" spans="1:16" ht="38.25" x14ac:dyDescent="0.2">
      <c r="A177" t="s">
        <v>53</v>
      </c>
      <c r="E177" s="27" t="s">
        <v>301</v>
      </c>
    </row>
    <row r="178" spans="1:16" x14ac:dyDescent="0.2">
      <c r="A178" s="17" t="s">
        <v>44</v>
      </c>
      <c r="B178" s="21" t="s">
        <v>307</v>
      </c>
      <c r="C178" s="21" t="s">
        <v>303</v>
      </c>
      <c r="D178" s="17" t="s">
        <v>22</v>
      </c>
      <c r="E178" s="22" t="s">
        <v>304</v>
      </c>
      <c r="F178" s="23" t="s">
        <v>127</v>
      </c>
      <c r="G178" s="24">
        <v>54.5</v>
      </c>
      <c r="H178" s="56"/>
      <c r="I178" s="25">
        <f>ROUND(ROUND(H178,2)*ROUND(G178,3),2)</f>
        <v>0</v>
      </c>
      <c r="O178">
        <f>(I178*21)/100</f>
        <v>0</v>
      </c>
      <c r="P178" t="s">
        <v>22</v>
      </c>
    </row>
    <row r="179" spans="1:16" x14ac:dyDescent="0.2">
      <c r="A179" s="26" t="s">
        <v>49</v>
      </c>
      <c r="E179" s="27" t="s">
        <v>308</v>
      </c>
    </row>
    <row r="180" spans="1:16" ht="25.5" x14ac:dyDescent="0.2">
      <c r="A180" s="28" t="s">
        <v>51</v>
      </c>
      <c r="E180" s="29" t="s">
        <v>309</v>
      </c>
    </row>
    <row r="181" spans="1:16" ht="38.25" x14ac:dyDescent="0.2">
      <c r="A181" t="s">
        <v>53</v>
      </c>
      <c r="E181" s="27" t="s">
        <v>301</v>
      </c>
    </row>
    <row r="182" spans="1:16" x14ac:dyDescent="0.2">
      <c r="A182" s="17" t="s">
        <v>44</v>
      </c>
      <c r="B182" s="21" t="s">
        <v>310</v>
      </c>
      <c r="C182" s="21" t="s">
        <v>303</v>
      </c>
      <c r="D182" s="17" t="s">
        <v>21</v>
      </c>
      <c r="E182" s="22" t="s">
        <v>304</v>
      </c>
      <c r="F182" s="23" t="s">
        <v>127</v>
      </c>
      <c r="G182" s="24">
        <v>18</v>
      </c>
      <c r="H182" s="56"/>
      <c r="I182" s="25">
        <f>ROUND(ROUND(H182,2)*ROUND(G182,3),2)</f>
        <v>0</v>
      </c>
      <c r="O182">
        <f>(I182*21)/100</f>
        <v>0</v>
      </c>
      <c r="P182" t="s">
        <v>22</v>
      </c>
    </row>
    <row r="183" spans="1:16" ht="25.5" x14ac:dyDescent="0.2">
      <c r="A183" s="26" t="s">
        <v>49</v>
      </c>
      <c r="E183" s="27" t="s">
        <v>311</v>
      </c>
    </row>
    <row r="184" spans="1:16" x14ac:dyDescent="0.2">
      <c r="A184" s="28" t="s">
        <v>51</v>
      </c>
      <c r="E184" s="29" t="s">
        <v>312</v>
      </c>
    </row>
    <row r="185" spans="1:16" ht="38.25" x14ac:dyDescent="0.2">
      <c r="A185" t="s">
        <v>53</v>
      </c>
      <c r="E185" s="27" t="s">
        <v>301</v>
      </c>
    </row>
    <row r="186" spans="1:16" x14ac:dyDescent="0.2">
      <c r="A186" s="17" t="s">
        <v>44</v>
      </c>
      <c r="B186" s="21" t="s">
        <v>313</v>
      </c>
      <c r="C186" s="21" t="s">
        <v>314</v>
      </c>
      <c r="D186" s="17" t="s">
        <v>46</v>
      </c>
      <c r="E186" s="22" t="s">
        <v>315</v>
      </c>
      <c r="F186" s="23" t="s">
        <v>127</v>
      </c>
      <c r="G186" s="24">
        <v>40.5</v>
      </c>
      <c r="H186" s="56"/>
      <c r="I186" s="25">
        <f>ROUND(ROUND(H186,2)*ROUND(G186,3),2)</f>
        <v>0</v>
      </c>
      <c r="O186">
        <f>(I186*21)/100</f>
        <v>0</v>
      </c>
      <c r="P186" t="s">
        <v>22</v>
      </c>
    </row>
    <row r="187" spans="1:16" x14ac:dyDescent="0.2">
      <c r="A187" s="26" t="s">
        <v>49</v>
      </c>
      <c r="E187" s="27" t="s">
        <v>316</v>
      </c>
    </row>
    <row r="188" spans="1:16" x14ac:dyDescent="0.2">
      <c r="A188" s="28" t="s">
        <v>51</v>
      </c>
      <c r="E188" s="29" t="s">
        <v>317</v>
      </c>
    </row>
    <row r="189" spans="1:16" ht="38.25" x14ac:dyDescent="0.2">
      <c r="A189" t="s">
        <v>53</v>
      </c>
      <c r="E189" s="27" t="s">
        <v>301</v>
      </c>
    </row>
    <row r="190" spans="1:16" x14ac:dyDescent="0.2">
      <c r="A190" s="17" t="s">
        <v>44</v>
      </c>
      <c r="B190" s="21" t="s">
        <v>318</v>
      </c>
      <c r="C190" s="21" t="s">
        <v>319</v>
      </c>
      <c r="D190" s="17" t="s">
        <v>46</v>
      </c>
      <c r="E190" s="22" t="s">
        <v>320</v>
      </c>
      <c r="F190" s="23" t="s">
        <v>127</v>
      </c>
      <c r="G190" s="24">
        <v>414</v>
      </c>
      <c r="H190" s="56"/>
      <c r="I190" s="25">
        <f>ROUND(ROUND(H190,2)*ROUND(G190,3),2)</f>
        <v>0</v>
      </c>
      <c r="O190">
        <f>(I190*21)/100</f>
        <v>0</v>
      </c>
      <c r="P190" t="s">
        <v>22</v>
      </c>
    </row>
    <row r="191" spans="1:16" x14ac:dyDescent="0.2">
      <c r="A191" s="26" t="s">
        <v>49</v>
      </c>
      <c r="E191" s="27" t="s">
        <v>321</v>
      </c>
    </row>
    <row r="192" spans="1:16" ht="25.5" x14ac:dyDescent="0.2">
      <c r="A192" s="28" t="s">
        <v>51</v>
      </c>
      <c r="E192" s="29" t="s">
        <v>322</v>
      </c>
    </row>
    <row r="193" spans="1:16" ht="25.5" x14ac:dyDescent="0.2">
      <c r="A193" t="s">
        <v>53</v>
      </c>
      <c r="E193" s="27" t="s">
        <v>323</v>
      </c>
    </row>
    <row r="194" spans="1:16" x14ac:dyDescent="0.2">
      <c r="A194" s="17" t="s">
        <v>44</v>
      </c>
      <c r="B194" s="21" t="s">
        <v>324</v>
      </c>
      <c r="C194" s="21" t="s">
        <v>325</v>
      </c>
      <c r="D194" s="17" t="s">
        <v>46</v>
      </c>
      <c r="E194" s="22" t="s">
        <v>326</v>
      </c>
      <c r="F194" s="23" t="s">
        <v>127</v>
      </c>
      <c r="G194" s="24">
        <v>414</v>
      </c>
      <c r="H194" s="56"/>
      <c r="I194" s="25">
        <f>ROUND(ROUND(H194,2)*ROUND(G194,3),2)</f>
        <v>0</v>
      </c>
      <c r="O194">
        <f>(I194*21)/100</f>
        <v>0</v>
      </c>
      <c r="P194" t="s">
        <v>22</v>
      </c>
    </row>
    <row r="195" spans="1:16" x14ac:dyDescent="0.2">
      <c r="A195" s="26" t="s">
        <v>49</v>
      </c>
      <c r="E195" s="27" t="s">
        <v>327</v>
      </c>
    </row>
    <row r="196" spans="1:16" x14ac:dyDescent="0.2">
      <c r="A196" s="28" t="s">
        <v>51</v>
      </c>
      <c r="E196" s="29" t="s">
        <v>328</v>
      </c>
    </row>
    <row r="197" spans="1:16" ht="38.25" x14ac:dyDescent="0.2">
      <c r="A197" t="s">
        <v>53</v>
      </c>
      <c r="E197" s="27" t="s">
        <v>329</v>
      </c>
    </row>
    <row r="198" spans="1:16" x14ac:dyDescent="0.2">
      <c r="A198" s="17" t="s">
        <v>44</v>
      </c>
      <c r="B198" s="21" t="s">
        <v>330</v>
      </c>
      <c r="C198" s="21" t="s">
        <v>331</v>
      </c>
      <c r="D198" s="17" t="s">
        <v>46</v>
      </c>
      <c r="E198" s="22" t="s">
        <v>332</v>
      </c>
      <c r="F198" s="23" t="s">
        <v>80</v>
      </c>
      <c r="G198" s="24">
        <v>9.5</v>
      </c>
      <c r="H198" s="56"/>
      <c r="I198" s="25">
        <f>ROUND(ROUND(H198,2)*ROUND(G198,3),2)</f>
        <v>0</v>
      </c>
      <c r="O198">
        <f>(I198*21)/100</f>
        <v>0</v>
      </c>
      <c r="P198" t="s">
        <v>22</v>
      </c>
    </row>
    <row r="199" spans="1:16" x14ac:dyDescent="0.2">
      <c r="A199" s="26" t="s">
        <v>49</v>
      </c>
      <c r="E199" s="27" t="s">
        <v>333</v>
      </c>
    </row>
    <row r="200" spans="1:16" ht="25.5" x14ac:dyDescent="0.2">
      <c r="A200" s="28" t="s">
        <v>51</v>
      </c>
      <c r="E200" s="29" t="s">
        <v>334</v>
      </c>
    </row>
    <row r="201" spans="1:16" ht="89.25" x14ac:dyDescent="0.2">
      <c r="A201" t="s">
        <v>53</v>
      </c>
      <c r="E201" s="27" t="s">
        <v>335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zoomScale="80" zoomScaleNormal="80" workbookViewId="0">
      <pane ySplit="7" topLeftCell="A8" activePane="bottomLeft" state="frozen"/>
      <selection pane="bottomLeft" activeCell="H225" sqref="H9:H225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0+O8+O21+O94+O103+O152+O157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336</v>
      </c>
      <c r="I3" s="32">
        <f>0+I8+I21+I94+I103+I152+I157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336</v>
      </c>
      <c r="D4" s="66"/>
      <c r="E4" s="13" t="s">
        <v>337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8" x14ac:dyDescent="0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411.95</v>
      </c>
      <c r="H9" s="56"/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27" t="s">
        <v>100</v>
      </c>
    </row>
    <row r="11" spans="1:18" ht="51" x14ac:dyDescent="0.2">
      <c r="A11" s="28" t="s">
        <v>51</v>
      </c>
      <c r="E11" s="29" t="s">
        <v>338</v>
      </c>
    </row>
    <row r="12" spans="1:18" ht="25.5" x14ac:dyDescent="0.2">
      <c r="A12" t="s">
        <v>53</v>
      </c>
      <c r="E12" s="27" t="s">
        <v>54</v>
      </c>
    </row>
    <row r="13" spans="1:18" x14ac:dyDescent="0.2">
      <c r="A13" s="17" t="s">
        <v>44</v>
      </c>
      <c r="B13" s="21" t="s">
        <v>22</v>
      </c>
      <c r="C13" s="21" t="s">
        <v>102</v>
      </c>
      <c r="D13" s="17" t="s">
        <v>46</v>
      </c>
      <c r="E13" s="22" t="s">
        <v>103</v>
      </c>
      <c r="F13" s="23" t="s">
        <v>48</v>
      </c>
      <c r="G13" s="24">
        <v>3.492</v>
      </c>
      <c r="H13" s="56"/>
      <c r="I13" s="25">
        <f>ROUND(ROUND(H13,2)*ROUND(G13,3),2)</f>
        <v>0</v>
      </c>
      <c r="O13">
        <f>(I13*21)/100</f>
        <v>0</v>
      </c>
      <c r="P13" t="s">
        <v>22</v>
      </c>
    </row>
    <row r="14" spans="1:18" x14ac:dyDescent="0.2">
      <c r="A14" s="26" t="s">
        <v>49</v>
      </c>
      <c r="E14" s="27" t="s">
        <v>104</v>
      </c>
    </row>
    <row r="15" spans="1:18" ht="63.75" x14ac:dyDescent="0.2">
      <c r="A15" s="28" t="s">
        <v>51</v>
      </c>
      <c r="E15" s="29" t="s">
        <v>339</v>
      </c>
    </row>
    <row r="16" spans="1:18" ht="25.5" x14ac:dyDescent="0.2">
      <c r="A16" t="s">
        <v>53</v>
      </c>
      <c r="E16" s="27" t="s">
        <v>54</v>
      </c>
    </row>
    <row r="17" spans="1:18" x14ac:dyDescent="0.2">
      <c r="A17" s="17" t="s">
        <v>44</v>
      </c>
      <c r="B17" s="21" t="s">
        <v>21</v>
      </c>
      <c r="C17" s="21" t="s">
        <v>106</v>
      </c>
      <c r="D17" s="17" t="s">
        <v>46</v>
      </c>
      <c r="E17" s="22" t="s">
        <v>107</v>
      </c>
      <c r="F17" s="23" t="s">
        <v>48</v>
      </c>
      <c r="G17" s="24">
        <v>580.4</v>
      </c>
      <c r="H17" s="56"/>
      <c r="I17" s="25">
        <f>ROUND(ROUND(H17,2)*ROUND(G17,3),2)</f>
        <v>0</v>
      </c>
      <c r="O17">
        <f>(I17*21)/100</f>
        <v>0</v>
      </c>
      <c r="P17" t="s">
        <v>22</v>
      </c>
    </row>
    <row r="18" spans="1:18" x14ac:dyDescent="0.2">
      <c r="A18" s="26" t="s">
        <v>49</v>
      </c>
      <c r="E18" s="27" t="s">
        <v>46</v>
      </c>
    </row>
    <row r="19" spans="1:18" x14ac:dyDescent="0.2">
      <c r="A19" s="28" t="s">
        <v>51</v>
      </c>
      <c r="E19" s="29" t="s">
        <v>340</v>
      </c>
    </row>
    <row r="20" spans="1:18" ht="38.25" x14ac:dyDescent="0.2">
      <c r="A20" t="s">
        <v>53</v>
      </c>
      <c r="E20" s="27" t="s">
        <v>109</v>
      </c>
    </row>
    <row r="21" spans="1:18" ht="12.75" customHeight="1" x14ac:dyDescent="0.2">
      <c r="A21" s="5" t="s">
        <v>42</v>
      </c>
      <c r="B21" s="5"/>
      <c r="C21" s="30" t="s">
        <v>28</v>
      </c>
      <c r="D21" s="5"/>
      <c r="E21" s="19" t="s">
        <v>77</v>
      </c>
      <c r="F21" s="5"/>
      <c r="G21" s="5"/>
      <c r="H21" s="5"/>
      <c r="I21" s="31">
        <f>0+Q21</f>
        <v>0</v>
      </c>
      <c r="O21">
        <f>0+R21</f>
        <v>0</v>
      </c>
      <c r="Q21">
        <f>0+I22+I26+I30+I34+I38+I42+I46+I50+I54+I58+I62+I66+I70+I74+I78+I82+I86+I90</f>
        <v>0</v>
      </c>
      <c r="R21">
        <f>0+O22+O26+O30+O34+O38+O42+O46+O50+O54+O58+O62+O66+O70+O74+O78+O82+O86+O90</f>
        <v>0</v>
      </c>
    </row>
    <row r="22" spans="1:18" x14ac:dyDescent="0.2">
      <c r="A22" s="17" t="s">
        <v>44</v>
      </c>
      <c r="B22" s="21" t="s">
        <v>32</v>
      </c>
      <c r="C22" s="21" t="s">
        <v>110</v>
      </c>
      <c r="D22" s="17" t="s">
        <v>46</v>
      </c>
      <c r="E22" s="22" t="s">
        <v>111</v>
      </c>
      <c r="F22" s="23" t="s">
        <v>112</v>
      </c>
      <c r="G22" s="24">
        <v>551</v>
      </c>
      <c r="H22" s="56"/>
      <c r="I22" s="25">
        <f>ROUND(ROUND(H22,2)*ROUND(G22,3),2)</f>
        <v>0</v>
      </c>
      <c r="O22">
        <f>(I22*21)/100</f>
        <v>0</v>
      </c>
      <c r="P22" t="s">
        <v>22</v>
      </c>
    </row>
    <row r="23" spans="1:18" x14ac:dyDescent="0.2">
      <c r="A23" s="26" t="s">
        <v>49</v>
      </c>
      <c r="E23" s="27" t="s">
        <v>113</v>
      </c>
    </row>
    <row r="24" spans="1:18" x14ac:dyDescent="0.2">
      <c r="A24" s="28" t="s">
        <v>51</v>
      </c>
      <c r="E24" s="29" t="s">
        <v>341</v>
      </c>
    </row>
    <row r="25" spans="1:18" x14ac:dyDescent="0.2">
      <c r="A25" t="s">
        <v>53</v>
      </c>
      <c r="E25" s="27" t="s">
        <v>115</v>
      </c>
    </row>
    <row r="26" spans="1:18" x14ac:dyDescent="0.2">
      <c r="A26" s="17" t="s">
        <v>44</v>
      </c>
      <c r="B26" s="21" t="s">
        <v>34</v>
      </c>
      <c r="C26" s="21" t="s">
        <v>116</v>
      </c>
      <c r="D26" s="17" t="s">
        <v>46</v>
      </c>
      <c r="E26" s="22" t="s">
        <v>117</v>
      </c>
      <c r="F26" s="23" t="s">
        <v>80</v>
      </c>
      <c r="G26" s="24">
        <v>0.78</v>
      </c>
      <c r="H26" s="56"/>
      <c r="I26" s="25">
        <f>ROUND(ROUND(H26,2)*ROUND(G26,3),2)</f>
        <v>0</v>
      </c>
      <c r="O26">
        <f>(I26*21)/100</f>
        <v>0</v>
      </c>
      <c r="P26" t="s">
        <v>22</v>
      </c>
    </row>
    <row r="27" spans="1:18" x14ac:dyDescent="0.2">
      <c r="A27" s="26" t="s">
        <v>49</v>
      </c>
      <c r="E27" s="27" t="s">
        <v>342</v>
      </c>
    </row>
    <row r="28" spans="1:18" x14ac:dyDescent="0.2">
      <c r="A28" s="28" t="s">
        <v>51</v>
      </c>
      <c r="E28" s="29" t="s">
        <v>343</v>
      </c>
    </row>
    <row r="29" spans="1:18" ht="76.5" x14ac:dyDescent="0.2">
      <c r="A29" t="s">
        <v>53</v>
      </c>
      <c r="E29" s="27" t="s">
        <v>120</v>
      </c>
    </row>
    <row r="30" spans="1:18" ht="25.5" x14ac:dyDescent="0.2">
      <c r="A30" s="17" t="s">
        <v>44</v>
      </c>
      <c r="B30" s="21" t="s">
        <v>36</v>
      </c>
      <c r="C30" s="21" t="s">
        <v>121</v>
      </c>
      <c r="D30" s="17" t="s">
        <v>46</v>
      </c>
      <c r="E30" s="22" t="s">
        <v>122</v>
      </c>
      <c r="F30" s="23" t="s">
        <v>80</v>
      </c>
      <c r="G30" s="24">
        <v>41.4</v>
      </c>
      <c r="H30" s="56"/>
      <c r="I30" s="25">
        <f>ROUND(ROUND(H30,2)*ROUND(G30,3),2)</f>
        <v>0</v>
      </c>
      <c r="O30">
        <f>(I30*21)/100</f>
        <v>0</v>
      </c>
      <c r="P30" t="s">
        <v>22</v>
      </c>
    </row>
    <row r="31" spans="1:18" ht="25.5" x14ac:dyDescent="0.2">
      <c r="A31" s="26" t="s">
        <v>49</v>
      </c>
      <c r="E31" s="27" t="s">
        <v>344</v>
      </c>
    </row>
    <row r="32" spans="1:18" x14ac:dyDescent="0.2">
      <c r="A32" s="28" t="s">
        <v>51</v>
      </c>
      <c r="E32" s="29" t="s">
        <v>345</v>
      </c>
    </row>
    <row r="33" spans="1:16" ht="76.5" x14ac:dyDescent="0.2">
      <c r="A33" t="s">
        <v>53</v>
      </c>
      <c r="E33" s="27" t="s">
        <v>120</v>
      </c>
    </row>
    <row r="34" spans="1:16" ht="25.5" x14ac:dyDescent="0.2">
      <c r="A34" s="17" t="s">
        <v>44</v>
      </c>
      <c r="B34" s="21" t="s">
        <v>70</v>
      </c>
      <c r="C34" s="21" t="s">
        <v>125</v>
      </c>
      <c r="D34" s="17" t="s">
        <v>46</v>
      </c>
      <c r="E34" s="22" t="s">
        <v>126</v>
      </c>
      <c r="F34" s="23" t="s">
        <v>127</v>
      </c>
      <c r="G34" s="24">
        <v>4.5</v>
      </c>
      <c r="H34" s="56"/>
      <c r="I34" s="25">
        <f>ROUND(ROUND(H34,2)*ROUND(G34,3),2)</f>
        <v>0</v>
      </c>
      <c r="O34">
        <f>(I34*21)/100</f>
        <v>0</v>
      </c>
      <c r="P34" t="s">
        <v>22</v>
      </c>
    </row>
    <row r="35" spans="1:16" x14ac:dyDescent="0.2">
      <c r="A35" s="26" t="s">
        <v>49</v>
      </c>
      <c r="E35" s="27" t="s">
        <v>128</v>
      </c>
    </row>
    <row r="36" spans="1:16" x14ac:dyDescent="0.2">
      <c r="A36" s="28" t="s">
        <v>51</v>
      </c>
      <c r="E36" s="29" t="s">
        <v>346</v>
      </c>
    </row>
    <row r="37" spans="1:16" ht="63.75" x14ac:dyDescent="0.2">
      <c r="A37" t="s">
        <v>53</v>
      </c>
      <c r="E37" s="27" t="s">
        <v>130</v>
      </c>
    </row>
    <row r="38" spans="1:16" ht="25.5" x14ac:dyDescent="0.2">
      <c r="A38" s="17" t="s">
        <v>44</v>
      </c>
      <c r="B38" s="21" t="s">
        <v>73</v>
      </c>
      <c r="C38" s="21" t="s">
        <v>131</v>
      </c>
      <c r="D38" s="17" t="s">
        <v>46</v>
      </c>
      <c r="E38" s="22" t="s">
        <v>132</v>
      </c>
      <c r="F38" s="23" t="s">
        <v>133</v>
      </c>
      <c r="G38" s="24">
        <v>10.8</v>
      </c>
      <c r="H38" s="56"/>
      <c r="I38" s="25">
        <f>ROUND(ROUND(H38,2)*ROUND(G38,3),2)</f>
        <v>0</v>
      </c>
      <c r="O38">
        <f>(I38*21)/100</f>
        <v>0</v>
      </c>
      <c r="P38" t="s">
        <v>22</v>
      </c>
    </row>
    <row r="39" spans="1:16" x14ac:dyDescent="0.2">
      <c r="A39" s="26" t="s">
        <v>49</v>
      </c>
      <c r="E39" s="27" t="s">
        <v>134</v>
      </c>
    </row>
    <row r="40" spans="1:16" x14ac:dyDescent="0.2">
      <c r="A40" s="28" t="s">
        <v>51</v>
      </c>
      <c r="E40" s="29" t="s">
        <v>347</v>
      </c>
    </row>
    <row r="41" spans="1:16" ht="25.5" x14ac:dyDescent="0.2">
      <c r="A41" t="s">
        <v>53</v>
      </c>
      <c r="E41" s="27" t="s">
        <v>136</v>
      </c>
    </row>
    <row r="42" spans="1:16" x14ac:dyDescent="0.2">
      <c r="A42" s="17" t="s">
        <v>44</v>
      </c>
      <c r="B42" s="21" t="s">
        <v>39</v>
      </c>
      <c r="C42" s="21" t="s">
        <v>137</v>
      </c>
      <c r="D42" s="17" t="s">
        <v>46</v>
      </c>
      <c r="E42" s="22" t="s">
        <v>138</v>
      </c>
      <c r="F42" s="23" t="s">
        <v>80</v>
      </c>
      <c r="G42" s="24">
        <v>14.17</v>
      </c>
      <c r="H42" s="56"/>
      <c r="I42" s="25">
        <f>ROUND(ROUND(H42,2)*ROUND(G42,3),2)</f>
        <v>0</v>
      </c>
      <c r="O42">
        <f>(I42*21)/100</f>
        <v>0</v>
      </c>
      <c r="P42" t="s">
        <v>22</v>
      </c>
    </row>
    <row r="43" spans="1:16" x14ac:dyDescent="0.2">
      <c r="A43" s="26" t="s">
        <v>49</v>
      </c>
      <c r="E43" s="27" t="s">
        <v>348</v>
      </c>
    </row>
    <row r="44" spans="1:16" x14ac:dyDescent="0.2">
      <c r="A44" s="28" t="s">
        <v>51</v>
      </c>
      <c r="E44" s="29" t="s">
        <v>349</v>
      </c>
    </row>
    <row r="45" spans="1:16" ht="76.5" x14ac:dyDescent="0.2">
      <c r="A45" t="s">
        <v>53</v>
      </c>
      <c r="E45" s="27" t="s">
        <v>120</v>
      </c>
    </row>
    <row r="46" spans="1:16" x14ac:dyDescent="0.2">
      <c r="A46" s="17" t="s">
        <v>44</v>
      </c>
      <c r="B46" s="21" t="s">
        <v>41</v>
      </c>
      <c r="C46" s="21" t="s">
        <v>141</v>
      </c>
      <c r="D46" s="17" t="s">
        <v>46</v>
      </c>
      <c r="E46" s="22" t="s">
        <v>142</v>
      </c>
      <c r="F46" s="23" t="s">
        <v>80</v>
      </c>
      <c r="G46" s="24">
        <v>472</v>
      </c>
      <c r="H46" s="56"/>
      <c r="I46" s="25">
        <f>ROUND(ROUND(H46,2)*ROUND(G46,3),2)</f>
        <v>0</v>
      </c>
      <c r="O46">
        <f>(I46*21)/100</f>
        <v>0</v>
      </c>
      <c r="P46" t="s">
        <v>22</v>
      </c>
    </row>
    <row r="47" spans="1:16" x14ac:dyDescent="0.2">
      <c r="A47" s="26" t="s">
        <v>49</v>
      </c>
      <c r="E47" s="27" t="s">
        <v>350</v>
      </c>
    </row>
    <row r="48" spans="1:16" x14ac:dyDescent="0.2">
      <c r="A48" s="28" t="s">
        <v>51</v>
      </c>
      <c r="E48" s="29" t="s">
        <v>351</v>
      </c>
    </row>
    <row r="49" spans="1:16" ht="395.25" x14ac:dyDescent="0.2">
      <c r="A49" t="s">
        <v>53</v>
      </c>
      <c r="E49" s="27" t="s">
        <v>145</v>
      </c>
    </row>
    <row r="50" spans="1:16" x14ac:dyDescent="0.2">
      <c r="A50" s="17" t="s">
        <v>44</v>
      </c>
      <c r="B50" s="21" t="s">
        <v>89</v>
      </c>
      <c r="C50" s="21" t="s">
        <v>146</v>
      </c>
      <c r="D50" s="17" t="s">
        <v>46</v>
      </c>
      <c r="E50" s="22" t="s">
        <v>147</v>
      </c>
      <c r="F50" s="23" t="s">
        <v>80</v>
      </c>
      <c r="G50" s="24">
        <v>34.5</v>
      </c>
      <c r="H50" s="56"/>
      <c r="I50" s="25">
        <f>ROUND(ROUND(H50,2)*ROUND(G50,3),2)</f>
        <v>0</v>
      </c>
      <c r="O50">
        <f>(I50*21)/100</f>
        <v>0</v>
      </c>
      <c r="P50" t="s">
        <v>22</v>
      </c>
    </row>
    <row r="51" spans="1:16" x14ac:dyDescent="0.2">
      <c r="A51" s="26" t="s">
        <v>49</v>
      </c>
      <c r="E51" s="27" t="s">
        <v>148</v>
      </c>
    </row>
    <row r="52" spans="1:16" x14ac:dyDescent="0.2">
      <c r="A52" s="28" t="s">
        <v>51</v>
      </c>
      <c r="E52" s="29" t="s">
        <v>352</v>
      </c>
    </row>
    <row r="53" spans="1:16" ht="318.75" x14ac:dyDescent="0.2">
      <c r="A53" t="s">
        <v>53</v>
      </c>
      <c r="E53" s="27" t="s">
        <v>88</v>
      </c>
    </row>
    <row r="54" spans="1:16" x14ac:dyDescent="0.2">
      <c r="A54" s="17" t="s">
        <v>44</v>
      </c>
      <c r="B54" s="21" t="s">
        <v>95</v>
      </c>
      <c r="C54" s="21" t="s">
        <v>84</v>
      </c>
      <c r="D54" s="17" t="s">
        <v>46</v>
      </c>
      <c r="E54" s="22" t="s">
        <v>85</v>
      </c>
      <c r="F54" s="23" t="s">
        <v>80</v>
      </c>
      <c r="G54" s="24">
        <v>290.2</v>
      </c>
      <c r="H54" s="56"/>
      <c r="I54" s="25">
        <f>ROUND(ROUND(H54,2)*ROUND(G54,3),2)</f>
        <v>0</v>
      </c>
      <c r="O54">
        <f>(I54*21)/100</f>
        <v>0</v>
      </c>
      <c r="P54" t="s">
        <v>22</v>
      </c>
    </row>
    <row r="55" spans="1:16" x14ac:dyDescent="0.2">
      <c r="A55" s="26" t="s">
        <v>49</v>
      </c>
      <c r="E55" s="27" t="s">
        <v>150</v>
      </c>
    </row>
    <row r="56" spans="1:16" ht="38.25" x14ac:dyDescent="0.2">
      <c r="A56" s="28" t="s">
        <v>51</v>
      </c>
      <c r="E56" s="29" t="s">
        <v>353</v>
      </c>
    </row>
    <row r="57" spans="1:16" ht="318.75" x14ac:dyDescent="0.2">
      <c r="A57" t="s">
        <v>53</v>
      </c>
      <c r="E57" s="27" t="s">
        <v>88</v>
      </c>
    </row>
    <row r="58" spans="1:16" x14ac:dyDescent="0.2">
      <c r="A58" s="17" t="s">
        <v>44</v>
      </c>
      <c r="B58" s="21" t="s">
        <v>152</v>
      </c>
      <c r="C58" s="21" t="s">
        <v>159</v>
      </c>
      <c r="D58" s="17" t="s">
        <v>46</v>
      </c>
      <c r="E58" s="22" t="s">
        <v>160</v>
      </c>
      <c r="F58" s="23" t="s">
        <v>80</v>
      </c>
      <c r="G58" s="24">
        <v>16.875</v>
      </c>
      <c r="H58" s="56"/>
      <c r="I58" s="25">
        <f>ROUND(ROUND(H58,2)*ROUND(G58,3),2)</f>
        <v>0</v>
      </c>
      <c r="O58">
        <f>(I58*21)/100</f>
        <v>0</v>
      </c>
      <c r="P58" t="s">
        <v>22</v>
      </c>
    </row>
    <row r="59" spans="1:16" x14ac:dyDescent="0.2">
      <c r="A59" s="26" t="s">
        <v>49</v>
      </c>
      <c r="E59" s="27" t="s">
        <v>354</v>
      </c>
    </row>
    <row r="60" spans="1:16" x14ac:dyDescent="0.2">
      <c r="A60" s="28" t="s">
        <v>51</v>
      </c>
      <c r="E60" s="29" t="s">
        <v>355</v>
      </c>
    </row>
    <row r="61" spans="1:16" ht="357" x14ac:dyDescent="0.2">
      <c r="A61" t="s">
        <v>53</v>
      </c>
      <c r="E61" s="27" t="s">
        <v>157</v>
      </c>
    </row>
    <row r="62" spans="1:16" x14ac:dyDescent="0.2">
      <c r="A62" s="17" t="s">
        <v>44</v>
      </c>
      <c r="B62" s="21" t="s">
        <v>158</v>
      </c>
      <c r="C62" s="21" t="s">
        <v>164</v>
      </c>
      <c r="D62" s="17" t="s">
        <v>46</v>
      </c>
      <c r="E62" s="22" t="s">
        <v>165</v>
      </c>
      <c r="F62" s="23" t="s">
        <v>80</v>
      </c>
      <c r="G62" s="24">
        <v>143.19999999999999</v>
      </c>
      <c r="H62" s="56"/>
      <c r="I62" s="25">
        <f>ROUND(ROUND(H62,2)*ROUND(G62,3),2)</f>
        <v>0</v>
      </c>
      <c r="O62">
        <f>(I62*21)/100</f>
        <v>0</v>
      </c>
      <c r="P62" t="s">
        <v>22</v>
      </c>
    </row>
    <row r="63" spans="1:16" ht="25.5" x14ac:dyDescent="0.2">
      <c r="A63" s="26" t="s">
        <v>49</v>
      </c>
      <c r="E63" s="27" t="s">
        <v>166</v>
      </c>
    </row>
    <row r="64" spans="1:16" x14ac:dyDescent="0.2">
      <c r="A64" s="28" t="s">
        <v>51</v>
      </c>
      <c r="E64" s="29" t="s">
        <v>356</v>
      </c>
    </row>
    <row r="65" spans="1:16" ht="267.75" x14ac:dyDescent="0.2">
      <c r="A65" t="s">
        <v>53</v>
      </c>
      <c r="E65" s="27" t="s">
        <v>168</v>
      </c>
    </row>
    <row r="66" spans="1:16" x14ac:dyDescent="0.2">
      <c r="A66" s="17" t="s">
        <v>44</v>
      </c>
      <c r="B66" s="21" t="s">
        <v>163</v>
      </c>
      <c r="C66" s="21" t="s">
        <v>90</v>
      </c>
      <c r="D66" s="17" t="s">
        <v>28</v>
      </c>
      <c r="E66" s="22" t="s">
        <v>91</v>
      </c>
      <c r="F66" s="23" t="s">
        <v>80</v>
      </c>
      <c r="G66" s="24">
        <v>164.57499999999999</v>
      </c>
      <c r="H66" s="56"/>
      <c r="I66" s="25">
        <f>ROUND(ROUND(H66,2)*ROUND(G66,3),2)</f>
        <v>0</v>
      </c>
      <c r="O66">
        <f>(I66*21)/100</f>
        <v>0</v>
      </c>
      <c r="P66" t="s">
        <v>22</v>
      </c>
    </row>
    <row r="67" spans="1:16" x14ac:dyDescent="0.2">
      <c r="A67" s="26" t="s">
        <v>49</v>
      </c>
      <c r="E67" s="27" t="s">
        <v>170</v>
      </c>
    </row>
    <row r="68" spans="1:16" ht="51" x14ac:dyDescent="0.2">
      <c r="A68" s="28" t="s">
        <v>51</v>
      </c>
      <c r="E68" s="29" t="s">
        <v>357</v>
      </c>
    </row>
    <row r="69" spans="1:16" ht="191.25" x14ac:dyDescent="0.2">
      <c r="A69" t="s">
        <v>53</v>
      </c>
      <c r="E69" s="27" t="s">
        <v>94</v>
      </c>
    </row>
    <row r="70" spans="1:16" x14ac:dyDescent="0.2">
      <c r="A70" s="17" t="s">
        <v>44</v>
      </c>
      <c r="B70" s="21" t="s">
        <v>169</v>
      </c>
      <c r="C70" s="21" t="s">
        <v>90</v>
      </c>
      <c r="D70" s="17" t="s">
        <v>22</v>
      </c>
      <c r="E70" s="22" t="s">
        <v>91</v>
      </c>
      <c r="F70" s="23" t="s">
        <v>80</v>
      </c>
      <c r="G70" s="24">
        <v>324.3</v>
      </c>
      <c r="H70" s="56"/>
      <c r="I70" s="25">
        <f>ROUND(ROUND(H70,2)*ROUND(G70,3),2)</f>
        <v>0</v>
      </c>
      <c r="O70">
        <f>(I70*21)/100</f>
        <v>0</v>
      </c>
      <c r="P70" t="s">
        <v>22</v>
      </c>
    </row>
    <row r="71" spans="1:16" x14ac:dyDescent="0.2">
      <c r="A71" s="26" t="s">
        <v>49</v>
      </c>
      <c r="E71" s="27" t="s">
        <v>358</v>
      </c>
    </row>
    <row r="72" spans="1:16" ht="51" x14ac:dyDescent="0.2">
      <c r="A72" s="28" t="s">
        <v>51</v>
      </c>
      <c r="E72" s="29" t="s">
        <v>359</v>
      </c>
    </row>
    <row r="73" spans="1:16" ht="191.25" x14ac:dyDescent="0.2">
      <c r="A73" t="s">
        <v>53</v>
      </c>
      <c r="E73" s="27" t="s">
        <v>94</v>
      </c>
    </row>
    <row r="74" spans="1:16" x14ac:dyDescent="0.2">
      <c r="A74" s="17" t="s">
        <v>44</v>
      </c>
      <c r="B74" s="21" t="s">
        <v>172</v>
      </c>
      <c r="C74" s="21" t="s">
        <v>360</v>
      </c>
      <c r="D74" s="17" t="s">
        <v>46</v>
      </c>
      <c r="E74" s="22" t="s">
        <v>361</v>
      </c>
      <c r="F74" s="23" t="s">
        <v>80</v>
      </c>
      <c r="G74" s="24">
        <v>147</v>
      </c>
      <c r="H74" s="56"/>
      <c r="I74" s="25">
        <f>ROUND(ROUND(H74,2)*ROUND(G74,3),2)</f>
        <v>0</v>
      </c>
      <c r="O74">
        <f>(I74*21)/100</f>
        <v>0</v>
      </c>
      <c r="P74" t="s">
        <v>22</v>
      </c>
    </row>
    <row r="75" spans="1:16" x14ac:dyDescent="0.2">
      <c r="A75" s="26" t="s">
        <v>49</v>
      </c>
      <c r="E75" s="27" t="s">
        <v>362</v>
      </c>
    </row>
    <row r="76" spans="1:16" ht="25.5" x14ac:dyDescent="0.2">
      <c r="A76" s="28" t="s">
        <v>51</v>
      </c>
      <c r="E76" s="29" t="s">
        <v>363</v>
      </c>
    </row>
    <row r="77" spans="1:16" ht="267.75" x14ac:dyDescent="0.2">
      <c r="A77" t="s">
        <v>53</v>
      </c>
      <c r="E77" s="27" t="s">
        <v>168</v>
      </c>
    </row>
    <row r="78" spans="1:16" x14ac:dyDescent="0.2">
      <c r="A78" s="17" t="s">
        <v>44</v>
      </c>
      <c r="B78" s="21" t="s">
        <v>178</v>
      </c>
      <c r="C78" s="21" t="s">
        <v>173</v>
      </c>
      <c r="D78" s="17" t="s">
        <v>46</v>
      </c>
      <c r="E78" s="22" t="s">
        <v>174</v>
      </c>
      <c r="F78" s="23" t="s">
        <v>80</v>
      </c>
      <c r="G78" s="24">
        <v>11.25</v>
      </c>
      <c r="H78" s="56"/>
      <c r="I78" s="25">
        <f>ROUND(ROUND(H78,2)*ROUND(G78,3),2)</f>
        <v>0</v>
      </c>
      <c r="O78">
        <f>(I78*21)/100</f>
        <v>0</v>
      </c>
      <c r="P78" t="s">
        <v>22</v>
      </c>
    </row>
    <row r="79" spans="1:16" x14ac:dyDescent="0.2">
      <c r="A79" s="26" t="s">
        <v>49</v>
      </c>
      <c r="E79" s="27" t="s">
        <v>175</v>
      </c>
    </row>
    <row r="80" spans="1:16" x14ac:dyDescent="0.2">
      <c r="A80" s="28" t="s">
        <v>51</v>
      </c>
      <c r="E80" s="29" t="s">
        <v>364</v>
      </c>
    </row>
    <row r="81" spans="1:18" ht="242.25" x14ac:dyDescent="0.2">
      <c r="A81" t="s">
        <v>53</v>
      </c>
      <c r="E81" s="27" t="s">
        <v>177</v>
      </c>
    </row>
    <row r="82" spans="1:18" x14ac:dyDescent="0.2">
      <c r="A82" s="17" t="s">
        <v>44</v>
      </c>
      <c r="B82" s="21" t="s">
        <v>183</v>
      </c>
      <c r="C82" s="21" t="s">
        <v>179</v>
      </c>
      <c r="D82" s="17" t="s">
        <v>46</v>
      </c>
      <c r="E82" s="22" t="s">
        <v>180</v>
      </c>
      <c r="F82" s="23" t="s">
        <v>112</v>
      </c>
      <c r="G82" s="24">
        <v>329</v>
      </c>
      <c r="H82" s="56"/>
      <c r="I82" s="25">
        <f>ROUND(ROUND(H82,2)*ROUND(G82,3),2)</f>
        <v>0</v>
      </c>
      <c r="O82">
        <f>(I82*21)/100</f>
        <v>0</v>
      </c>
      <c r="P82" t="s">
        <v>22</v>
      </c>
    </row>
    <row r="83" spans="1:18" x14ac:dyDescent="0.2">
      <c r="A83" s="26" t="s">
        <v>49</v>
      </c>
      <c r="E83" s="27" t="s">
        <v>46</v>
      </c>
    </row>
    <row r="84" spans="1:18" x14ac:dyDescent="0.2">
      <c r="A84" s="28" t="s">
        <v>51</v>
      </c>
      <c r="E84" s="29" t="s">
        <v>365</v>
      </c>
    </row>
    <row r="85" spans="1:18" ht="38.25" x14ac:dyDescent="0.2">
      <c r="A85" t="s">
        <v>53</v>
      </c>
      <c r="E85" s="27" t="s">
        <v>182</v>
      </c>
    </row>
    <row r="86" spans="1:18" x14ac:dyDescent="0.2">
      <c r="A86" s="17" t="s">
        <v>44</v>
      </c>
      <c r="B86" s="21" t="s">
        <v>189</v>
      </c>
      <c r="C86" s="21" t="s">
        <v>184</v>
      </c>
      <c r="D86" s="17" t="s">
        <v>46</v>
      </c>
      <c r="E86" s="22" t="s">
        <v>185</v>
      </c>
      <c r="F86" s="23" t="s">
        <v>112</v>
      </c>
      <c r="G86" s="24">
        <v>230</v>
      </c>
      <c r="H86" s="56"/>
      <c r="I86" s="25">
        <f>ROUND(ROUND(H86,2)*ROUND(G86,3),2)</f>
        <v>0</v>
      </c>
      <c r="O86">
        <f>(I86*21)/100</f>
        <v>0</v>
      </c>
      <c r="P86" t="s">
        <v>22</v>
      </c>
    </row>
    <row r="87" spans="1:18" x14ac:dyDescent="0.2">
      <c r="A87" s="26" t="s">
        <v>49</v>
      </c>
      <c r="E87" s="27" t="s">
        <v>186</v>
      </c>
    </row>
    <row r="88" spans="1:18" x14ac:dyDescent="0.2">
      <c r="A88" s="28" t="s">
        <v>51</v>
      </c>
      <c r="E88" s="29" t="s">
        <v>366</v>
      </c>
    </row>
    <row r="89" spans="1:18" ht="38.25" x14ac:dyDescent="0.2">
      <c r="A89" t="s">
        <v>53</v>
      </c>
      <c r="E89" s="27" t="s">
        <v>188</v>
      </c>
    </row>
    <row r="90" spans="1:18" x14ac:dyDescent="0.2">
      <c r="A90" s="17" t="s">
        <v>44</v>
      </c>
      <c r="B90" s="21" t="s">
        <v>196</v>
      </c>
      <c r="C90" s="21" t="s">
        <v>190</v>
      </c>
      <c r="D90" s="17" t="s">
        <v>46</v>
      </c>
      <c r="E90" s="22" t="s">
        <v>191</v>
      </c>
      <c r="F90" s="23" t="s">
        <v>112</v>
      </c>
      <c r="G90" s="24">
        <v>230</v>
      </c>
      <c r="H90" s="56"/>
      <c r="I90" s="25">
        <f>ROUND(ROUND(H90,2)*ROUND(G90,3),2)</f>
        <v>0</v>
      </c>
      <c r="O90">
        <f>(I90*21)/100</f>
        <v>0</v>
      </c>
      <c r="P90" t="s">
        <v>22</v>
      </c>
    </row>
    <row r="91" spans="1:18" x14ac:dyDescent="0.2">
      <c r="A91" s="26" t="s">
        <v>49</v>
      </c>
      <c r="E91" s="27" t="s">
        <v>192</v>
      </c>
    </row>
    <row r="92" spans="1:18" x14ac:dyDescent="0.2">
      <c r="A92" s="28" t="s">
        <v>51</v>
      </c>
      <c r="E92" s="29" t="s">
        <v>367</v>
      </c>
    </row>
    <row r="93" spans="1:18" ht="25.5" x14ac:dyDescent="0.2">
      <c r="A93" t="s">
        <v>53</v>
      </c>
      <c r="E93" s="27" t="s">
        <v>194</v>
      </c>
    </row>
    <row r="94" spans="1:18" ht="12.75" customHeight="1" x14ac:dyDescent="0.2">
      <c r="A94" s="5" t="s">
        <v>42</v>
      </c>
      <c r="B94" s="5"/>
      <c r="C94" s="30" t="s">
        <v>22</v>
      </c>
      <c r="D94" s="5"/>
      <c r="E94" s="19" t="s">
        <v>368</v>
      </c>
      <c r="F94" s="5"/>
      <c r="G94" s="5"/>
      <c r="H94" s="5"/>
      <c r="I94" s="31">
        <f>0+Q94</f>
        <v>0</v>
      </c>
      <c r="O94">
        <f>0+R94</f>
        <v>0</v>
      </c>
      <c r="Q94">
        <f>0+I95+I99</f>
        <v>0</v>
      </c>
      <c r="R94">
        <f>0+O95+O99</f>
        <v>0</v>
      </c>
    </row>
    <row r="95" spans="1:18" x14ac:dyDescent="0.2">
      <c r="A95" s="17" t="s">
        <v>44</v>
      </c>
      <c r="B95" s="21" t="s">
        <v>203</v>
      </c>
      <c r="C95" s="21" t="s">
        <v>369</v>
      </c>
      <c r="D95" s="17" t="s">
        <v>46</v>
      </c>
      <c r="E95" s="22" t="s">
        <v>370</v>
      </c>
      <c r="F95" s="23" t="s">
        <v>127</v>
      </c>
      <c r="G95" s="24">
        <v>38</v>
      </c>
      <c r="H95" s="56"/>
      <c r="I95" s="25">
        <f>ROUND(ROUND(H95,2)*ROUND(G95,3),2)</f>
        <v>0</v>
      </c>
      <c r="O95">
        <f>(I95*21)/100</f>
        <v>0</v>
      </c>
      <c r="P95" t="s">
        <v>22</v>
      </c>
    </row>
    <row r="96" spans="1:18" x14ac:dyDescent="0.2">
      <c r="A96" s="26" t="s">
        <v>49</v>
      </c>
      <c r="E96" s="27" t="s">
        <v>371</v>
      </c>
    </row>
    <row r="97" spans="1:18" x14ac:dyDescent="0.2">
      <c r="A97" s="28" t="s">
        <v>51</v>
      </c>
      <c r="E97" s="29" t="s">
        <v>372</v>
      </c>
    </row>
    <row r="98" spans="1:18" ht="165.75" x14ac:dyDescent="0.2">
      <c r="A98" t="s">
        <v>53</v>
      </c>
      <c r="E98" s="27" t="s">
        <v>373</v>
      </c>
    </row>
    <row r="99" spans="1:18" x14ac:dyDescent="0.2">
      <c r="A99" s="17" t="s">
        <v>44</v>
      </c>
      <c r="B99" s="21" t="s">
        <v>209</v>
      </c>
      <c r="C99" s="21" t="s">
        <v>374</v>
      </c>
      <c r="D99" s="17" t="s">
        <v>46</v>
      </c>
      <c r="E99" s="22" t="s">
        <v>375</v>
      </c>
      <c r="F99" s="23" t="s">
        <v>112</v>
      </c>
      <c r="G99" s="24">
        <v>72.2</v>
      </c>
      <c r="H99" s="56"/>
      <c r="I99" s="25">
        <f>ROUND(ROUND(H99,2)*ROUND(G99,3),2)</f>
        <v>0</v>
      </c>
      <c r="O99">
        <f>(I99*21)/100</f>
        <v>0</v>
      </c>
      <c r="P99" t="s">
        <v>22</v>
      </c>
    </row>
    <row r="100" spans="1:18" x14ac:dyDescent="0.2">
      <c r="A100" s="26" t="s">
        <v>49</v>
      </c>
      <c r="E100" s="27" t="s">
        <v>376</v>
      </c>
    </row>
    <row r="101" spans="1:18" x14ac:dyDescent="0.2">
      <c r="A101" s="28" t="s">
        <v>51</v>
      </c>
      <c r="E101" s="29" t="s">
        <v>377</v>
      </c>
    </row>
    <row r="102" spans="1:18" ht="51" x14ac:dyDescent="0.2">
      <c r="A102" t="s">
        <v>53</v>
      </c>
      <c r="E102" s="27" t="s">
        <v>378</v>
      </c>
    </row>
    <row r="103" spans="1:18" ht="12.75" customHeight="1" x14ac:dyDescent="0.2">
      <c r="A103" s="5" t="s">
        <v>42</v>
      </c>
      <c r="B103" s="5"/>
      <c r="C103" s="30" t="s">
        <v>34</v>
      </c>
      <c r="D103" s="5"/>
      <c r="E103" s="19" t="s">
        <v>202</v>
      </c>
      <c r="F103" s="5"/>
      <c r="G103" s="5"/>
      <c r="H103" s="5"/>
      <c r="I103" s="31">
        <f>0+Q103</f>
        <v>0</v>
      </c>
      <c r="O103">
        <f>0+R103</f>
        <v>0</v>
      </c>
      <c r="Q103">
        <f>0+I104+I108+I112+I116+I120+I124+I128+I132+I136+I140+I144+I148</f>
        <v>0</v>
      </c>
      <c r="R103">
        <f>0+O104+O108+O112+O116+O120+O124+O128+O132+O136+O140+O144+O148</f>
        <v>0</v>
      </c>
    </row>
    <row r="104" spans="1:18" x14ac:dyDescent="0.2">
      <c r="A104" s="17" t="s">
        <v>44</v>
      </c>
      <c r="B104" s="21" t="s">
        <v>214</v>
      </c>
      <c r="C104" s="21" t="s">
        <v>379</v>
      </c>
      <c r="D104" s="17" t="s">
        <v>46</v>
      </c>
      <c r="E104" s="22" t="s">
        <v>380</v>
      </c>
      <c r="F104" s="23" t="s">
        <v>112</v>
      </c>
      <c r="G104" s="24">
        <v>245</v>
      </c>
      <c r="H104" s="56"/>
      <c r="I104" s="25">
        <f>ROUND(ROUND(H104,2)*ROUND(G104,3),2)</f>
        <v>0</v>
      </c>
      <c r="O104">
        <f>(I104*21)/100</f>
        <v>0</v>
      </c>
      <c r="P104" t="s">
        <v>22</v>
      </c>
    </row>
    <row r="105" spans="1:18" x14ac:dyDescent="0.2">
      <c r="A105" s="26" t="s">
        <v>49</v>
      </c>
      <c r="E105" s="27" t="s">
        <v>381</v>
      </c>
    </row>
    <row r="106" spans="1:18" ht="38.25" x14ac:dyDescent="0.2">
      <c r="A106" s="28" t="s">
        <v>51</v>
      </c>
      <c r="E106" s="29" t="s">
        <v>382</v>
      </c>
    </row>
    <row r="107" spans="1:18" ht="127.5" x14ac:dyDescent="0.2">
      <c r="A107" t="s">
        <v>53</v>
      </c>
      <c r="E107" s="27" t="s">
        <v>383</v>
      </c>
    </row>
    <row r="108" spans="1:18" x14ac:dyDescent="0.2">
      <c r="A108" s="17" t="s">
        <v>44</v>
      </c>
      <c r="B108" s="21" t="s">
        <v>219</v>
      </c>
      <c r="C108" s="21" t="s">
        <v>215</v>
      </c>
      <c r="D108" s="17" t="s">
        <v>46</v>
      </c>
      <c r="E108" s="22" t="s">
        <v>216</v>
      </c>
      <c r="F108" s="23" t="s">
        <v>112</v>
      </c>
      <c r="G108" s="24">
        <v>156</v>
      </c>
      <c r="H108" s="56"/>
      <c r="I108" s="25">
        <f>ROUND(ROUND(H108,2)*ROUND(G108,3),2)</f>
        <v>0</v>
      </c>
      <c r="O108">
        <f>(I108*21)/100</f>
        <v>0</v>
      </c>
      <c r="P108" t="s">
        <v>22</v>
      </c>
    </row>
    <row r="109" spans="1:18" ht="25.5" x14ac:dyDescent="0.2">
      <c r="A109" s="26" t="s">
        <v>49</v>
      </c>
      <c r="E109" s="27" t="s">
        <v>384</v>
      </c>
    </row>
    <row r="110" spans="1:18" x14ac:dyDescent="0.2">
      <c r="A110" s="28" t="s">
        <v>51</v>
      </c>
      <c r="E110" s="29" t="s">
        <v>385</v>
      </c>
    </row>
    <row r="111" spans="1:18" ht="51" x14ac:dyDescent="0.2">
      <c r="A111" t="s">
        <v>53</v>
      </c>
      <c r="E111" s="27" t="s">
        <v>208</v>
      </c>
    </row>
    <row r="112" spans="1:18" x14ac:dyDescent="0.2">
      <c r="A112" s="17" t="s">
        <v>44</v>
      </c>
      <c r="B112" s="21" t="s">
        <v>224</v>
      </c>
      <c r="C112" s="21" t="s">
        <v>220</v>
      </c>
      <c r="D112" s="17" t="s">
        <v>46</v>
      </c>
      <c r="E112" s="22" t="s">
        <v>221</v>
      </c>
      <c r="F112" s="23" t="s">
        <v>112</v>
      </c>
      <c r="G112" s="24">
        <v>245</v>
      </c>
      <c r="H112" s="56"/>
      <c r="I112" s="25">
        <f>ROUND(ROUND(H112,2)*ROUND(G112,3),2)</f>
        <v>0</v>
      </c>
      <c r="O112">
        <f>(I112*21)/100</f>
        <v>0</v>
      </c>
      <c r="P112" t="s">
        <v>22</v>
      </c>
    </row>
    <row r="113" spans="1:16" x14ac:dyDescent="0.2">
      <c r="A113" s="26" t="s">
        <v>49</v>
      </c>
      <c r="E113" s="27" t="s">
        <v>222</v>
      </c>
    </row>
    <row r="114" spans="1:16" ht="38.25" x14ac:dyDescent="0.2">
      <c r="A114" s="28" t="s">
        <v>51</v>
      </c>
      <c r="E114" s="29" t="s">
        <v>382</v>
      </c>
    </row>
    <row r="115" spans="1:16" ht="51" x14ac:dyDescent="0.2">
      <c r="A115" t="s">
        <v>53</v>
      </c>
      <c r="E115" s="27" t="s">
        <v>208</v>
      </c>
    </row>
    <row r="116" spans="1:16" x14ac:dyDescent="0.2">
      <c r="A116" s="17" t="s">
        <v>44</v>
      </c>
      <c r="B116" s="21" t="s">
        <v>229</v>
      </c>
      <c r="C116" s="21" t="s">
        <v>225</v>
      </c>
      <c r="D116" s="17" t="s">
        <v>46</v>
      </c>
      <c r="E116" s="22" t="s">
        <v>226</v>
      </c>
      <c r="F116" s="23" t="s">
        <v>112</v>
      </c>
      <c r="G116" s="24">
        <v>190</v>
      </c>
      <c r="H116" s="56"/>
      <c r="I116" s="25">
        <f>ROUND(ROUND(H116,2)*ROUND(G116,3),2)</f>
        <v>0</v>
      </c>
      <c r="O116">
        <f>(I116*21)/100</f>
        <v>0</v>
      </c>
      <c r="P116" t="s">
        <v>22</v>
      </c>
    </row>
    <row r="117" spans="1:16" x14ac:dyDescent="0.2">
      <c r="A117" s="26" t="s">
        <v>49</v>
      </c>
      <c r="E117" s="27" t="s">
        <v>227</v>
      </c>
    </row>
    <row r="118" spans="1:16" x14ac:dyDescent="0.2">
      <c r="A118" s="28" t="s">
        <v>51</v>
      </c>
      <c r="E118" s="29" t="s">
        <v>386</v>
      </c>
    </row>
    <row r="119" spans="1:16" ht="51" x14ac:dyDescent="0.2">
      <c r="A119" t="s">
        <v>53</v>
      </c>
      <c r="E119" s="27" t="s">
        <v>228</v>
      </c>
    </row>
    <row r="120" spans="1:16" x14ac:dyDescent="0.2">
      <c r="A120" s="17" t="s">
        <v>44</v>
      </c>
      <c r="B120" s="21" t="s">
        <v>233</v>
      </c>
      <c r="C120" s="21" t="s">
        <v>230</v>
      </c>
      <c r="D120" s="17" t="s">
        <v>46</v>
      </c>
      <c r="E120" s="22" t="s">
        <v>231</v>
      </c>
      <c r="F120" s="23" t="s">
        <v>112</v>
      </c>
      <c r="G120" s="24">
        <v>380</v>
      </c>
      <c r="H120" s="56"/>
      <c r="I120" s="25">
        <f>ROUND(ROUND(H120,2)*ROUND(G120,3),2)</f>
        <v>0</v>
      </c>
      <c r="O120">
        <f>(I120*21)/100</f>
        <v>0</v>
      </c>
      <c r="P120" t="s">
        <v>22</v>
      </c>
    </row>
    <row r="121" spans="1:16" x14ac:dyDescent="0.2">
      <c r="A121" s="26" t="s">
        <v>49</v>
      </c>
      <c r="E121" s="27" t="s">
        <v>387</v>
      </c>
    </row>
    <row r="122" spans="1:16" x14ac:dyDescent="0.2">
      <c r="A122" s="28" t="s">
        <v>51</v>
      </c>
      <c r="E122" s="29" t="s">
        <v>388</v>
      </c>
    </row>
    <row r="123" spans="1:16" ht="51" x14ac:dyDescent="0.2">
      <c r="A123" t="s">
        <v>53</v>
      </c>
      <c r="E123" s="27" t="s">
        <v>228</v>
      </c>
    </row>
    <row r="124" spans="1:16" x14ac:dyDescent="0.2">
      <c r="A124" s="17" t="s">
        <v>44</v>
      </c>
      <c r="B124" s="21" t="s">
        <v>239</v>
      </c>
      <c r="C124" s="21" t="s">
        <v>389</v>
      </c>
      <c r="D124" s="17" t="s">
        <v>46</v>
      </c>
      <c r="E124" s="22" t="s">
        <v>390</v>
      </c>
      <c r="F124" s="23" t="s">
        <v>112</v>
      </c>
      <c r="G124" s="24">
        <v>190</v>
      </c>
      <c r="H124" s="56"/>
      <c r="I124" s="25">
        <f>ROUND(ROUND(H124,2)*ROUND(G124,3),2)</f>
        <v>0</v>
      </c>
      <c r="O124">
        <f>(I124*21)/100</f>
        <v>0</v>
      </c>
      <c r="P124" t="s">
        <v>22</v>
      </c>
    </row>
    <row r="125" spans="1:16" x14ac:dyDescent="0.2">
      <c r="A125" s="26" t="s">
        <v>49</v>
      </c>
      <c r="E125" s="27" t="s">
        <v>391</v>
      </c>
    </row>
    <row r="126" spans="1:16" x14ac:dyDescent="0.2">
      <c r="A126" s="28" t="s">
        <v>51</v>
      </c>
      <c r="E126" s="29" t="s">
        <v>386</v>
      </c>
    </row>
    <row r="127" spans="1:16" ht="140.25" x14ac:dyDescent="0.2">
      <c r="A127" t="s">
        <v>53</v>
      </c>
      <c r="E127" s="27" t="s">
        <v>238</v>
      </c>
    </row>
    <row r="128" spans="1:16" x14ac:dyDescent="0.2">
      <c r="A128" s="17" t="s">
        <v>44</v>
      </c>
      <c r="B128" s="21" t="s">
        <v>243</v>
      </c>
      <c r="C128" s="21" t="s">
        <v>392</v>
      </c>
      <c r="D128" s="17" t="s">
        <v>46</v>
      </c>
      <c r="E128" s="22" t="s">
        <v>393</v>
      </c>
      <c r="F128" s="23" t="s">
        <v>112</v>
      </c>
      <c r="G128" s="24">
        <v>190</v>
      </c>
      <c r="H128" s="56"/>
      <c r="I128" s="25">
        <f>ROUND(ROUND(H128,2)*ROUND(G128,3),2)</f>
        <v>0</v>
      </c>
      <c r="O128">
        <f>(I128*21)/100</f>
        <v>0</v>
      </c>
      <c r="P128" t="s">
        <v>22</v>
      </c>
    </row>
    <row r="129" spans="1:16" x14ac:dyDescent="0.2">
      <c r="A129" s="26" t="s">
        <v>49</v>
      </c>
      <c r="E129" s="27" t="s">
        <v>394</v>
      </c>
    </row>
    <row r="130" spans="1:16" x14ac:dyDescent="0.2">
      <c r="A130" s="28" t="s">
        <v>51</v>
      </c>
      <c r="E130" s="29" t="s">
        <v>386</v>
      </c>
    </row>
    <row r="131" spans="1:16" ht="140.25" x14ac:dyDescent="0.2">
      <c r="A131" t="s">
        <v>53</v>
      </c>
      <c r="E131" s="27" t="s">
        <v>238</v>
      </c>
    </row>
    <row r="132" spans="1:16" x14ac:dyDescent="0.2">
      <c r="A132" s="17" t="s">
        <v>44</v>
      </c>
      <c r="B132" s="21" t="s">
        <v>249</v>
      </c>
      <c r="C132" s="21" t="s">
        <v>395</v>
      </c>
      <c r="D132" s="17" t="s">
        <v>46</v>
      </c>
      <c r="E132" s="22" t="s">
        <v>396</v>
      </c>
      <c r="F132" s="23" t="s">
        <v>112</v>
      </c>
      <c r="G132" s="24">
        <v>190</v>
      </c>
      <c r="H132" s="56"/>
      <c r="I132" s="25">
        <f>ROUND(ROUND(H132,2)*ROUND(G132,3),2)</f>
        <v>0</v>
      </c>
      <c r="O132">
        <f>(I132*21)/100</f>
        <v>0</v>
      </c>
      <c r="P132" t="s">
        <v>22</v>
      </c>
    </row>
    <row r="133" spans="1:16" x14ac:dyDescent="0.2">
      <c r="A133" s="26" t="s">
        <v>49</v>
      </c>
      <c r="E133" s="27" t="s">
        <v>397</v>
      </c>
    </row>
    <row r="134" spans="1:16" ht="38.25" x14ac:dyDescent="0.2">
      <c r="A134" s="28" t="s">
        <v>51</v>
      </c>
      <c r="E134" s="29" t="s">
        <v>398</v>
      </c>
    </row>
    <row r="135" spans="1:16" ht="140.25" x14ac:dyDescent="0.2">
      <c r="A135" t="s">
        <v>53</v>
      </c>
      <c r="E135" s="27" t="s">
        <v>238</v>
      </c>
    </row>
    <row r="136" spans="1:16" x14ac:dyDescent="0.2">
      <c r="A136" s="17" t="s">
        <v>44</v>
      </c>
      <c r="B136" s="21" t="s">
        <v>255</v>
      </c>
      <c r="C136" s="21" t="s">
        <v>399</v>
      </c>
      <c r="D136" s="17" t="s">
        <v>46</v>
      </c>
      <c r="E136" s="22" t="s">
        <v>400</v>
      </c>
      <c r="F136" s="23" t="s">
        <v>112</v>
      </c>
      <c r="G136" s="24">
        <v>190</v>
      </c>
      <c r="H136" s="56"/>
      <c r="I136" s="25">
        <f>ROUND(ROUND(H136,2)*ROUND(G136,3),2)</f>
        <v>0</v>
      </c>
      <c r="O136">
        <f>(I136*21)/100</f>
        <v>0</v>
      </c>
      <c r="P136" t="s">
        <v>22</v>
      </c>
    </row>
    <row r="137" spans="1:16" x14ac:dyDescent="0.2">
      <c r="A137" s="26" t="s">
        <v>49</v>
      </c>
      <c r="E137" s="27" t="s">
        <v>401</v>
      </c>
    </row>
    <row r="138" spans="1:16" x14ac:dyDescent="0.2">
      <c r="A138" s="28" t="s">
        <v>51</v>
      </c>
      <c r="E138" s="29" t="s">
        <v>386</v>
      </c>
    </row>
    <row r="139" spans="1:16" ht="25.5" x14ac:dyDescent="0.2">
      <c r="A139" t="s">
        <v>53</v>
      </c>
      <c r="E139" s="27" t="s">
        <v>402</v>
      </c>
    </row>
    <row r="140" spans="1:16" x14ac:dyDescent="0.2">
      <c r="A140" s="17" t="s">
        <v>44</v>
      </c>
      <c r="B140" s="21" t="s">
        <v>260</v>
      </c>
      <c r="C140" s="21" t="s">
        <v>403</v>
      </c>
      <c r="D140" s="17" t="s">
        <v>46</v>
      </c>
      <c r="E140" s="22" t="s">
        <v>404</v>
      </c>
      <c r="F140" s="23" t="s">
        <v>112</v>
      </c>
      <c r="G140" s="24">
        <v>55</v>
      </c>
      <c r="H140" s="56"/>
      <c r="I140" s="25">
        <f>ROUND(ROUND(H140,2)*ROUND(G140,3),2)</f>
        <v>0</v>
      </c>
      <c r="O140">
        <f>(I140*21)/100</f>
        <v>0</v>
      </c>
      <c r="P140" t="s">
        <v>22</v>
      </c>
    </row>
    <row r="141" spans="1:16" ht="25.5" x14ac:dyDescent="0.2">
      <c r="A141" s="26" t="s">
        <v>49</v>
      </c>
      <c r="E141" s="27" t="s">
        <v>405</v>
      </c>
    </row>
    <row r="142" spans="1:16" x14ac:dyDescent="0.2">
      <c r="A142" s="28" t="s">
        <v>51</v>
      </c>
      <c r="E142" s="29" t="s">
        <v>406</v>
      </c>
    </row>
    <row r="143" spans="1:16" ht="165.75" x14ac:dyDescent="0.2">
      <c r="A143" t="s">
        <v>53</v>
      </c>
      <c r="E143" s="27" t="s">
        <v>248</v>
      </c>
    </row>
    <row r="144" spans="1:16" x14ac:dyDescent="0.2">
      <c r="A144" s="17" t="s">
        <v>44</v>
      </c>
      <c r="B144" s="21" t="s">
        <v>267</v>
      </c>
      <c r="C144" s="21" t="s">
        <v>244</v>
      </c>
      <c r="D144" s="17" t="s">
        <v>46</v>
      </c>
      <c r="E144" s="22" t="s">
        <v>245</v>
      </c>
      <c r="F144" s="23" t="s">
        <v>112</v>
      </c>
      <c r="G144" s="24">
        <v>141</v>
      </c>
      <c r="H144" s="56"/>
      <c r="I144" s="25">
        <f>ROUND(ROUND(H144,2)*ROUND(G144,3),2)</f>
        <v>0</v>
      </c>
      <c r="O144">
        <f>(I144*21)/100</f>
        <v>0</v>
      </c>
      <c r="P144" t="s">
        <v>22</v>
      </c>
    </row>
    <row r="145" spans="1:18" x14ac:dyDescent="0.2">
      <c r="A145" s="26" t="s">
        <v>49</v>
      </c>
      <c r="E145" s="27" t="s">
        <v>246</v>
      </c>
    </row>
    <row r="146" spans="1:18" x14ac:dyDescent="0.2">
      <c r="A146" s="28" t="s">
        <v>51</v>
      </c>
      <c r="E146" s="29" t="s">
        <v>407</v>
      </c>
    </row>
    <row r="147" spans="1:18" ht="165.75" x14ac:dyDescent="0.2">
      <c r="A147" t="s">
        <v>53</v>
      </c>
      <c r="E147" s="27" t="s">
        <v>248</v>
      </c>
    </row>
    <row r="148" spans="1:18" ht="25.5" x14ac:dyDescent="0.2">
      <c r="A148" s="17" t="s">
        <v>44</v>
      </c>
      <c r="B148" s="21" t="s">
        <v>273</v>
      </c>
      <c r="C148" s="21" t="s">
        <v>250</v>
      </c>
      <c r="D148" s="17" t="s">
        <v>46</v>
      </c>
      <c r="E148" s="22" t="s">
        <v>251</v>
      </c>
      <c r="F148" s="23" t="s">
        <v>112</v>
      </c>
      <c r="G148" s="24">
        <v>15</v>
      </c>
      <c r="H148" s="56"/>
      <c r="I148" s="25">
        <f>ROUND(ROUND(H148,2)*ROUND(G148,3),2)</f>
        <v>0</v>
      </c>
      <c r="O148">
        <f>(I148*21)/100</f>
        <v>0</v>
      </c>
      <c r="P148" t="s">
        <v>22</v>
      </c>
    </row>
    <row r="149" spans="1:18" ht="25.5" x14ac:dyDescent="0.2">
      <c r="A149" s="26" t="s">
        <v>49</v>
      </c>
      <c r="E149" s="27" t="s">
        <v>252</v>
      </c>
    </row>
    <row r="150" spans="1:18" x14ac:dyDescent="0.2">
      <c r="A150" s="28" t="s">
        <v>51</v>
      </c>
      <c r="E150" s="29" t="s">
        <v>408</v>
      </c>
    </row>
    <row r="151" spans="1:18" ht="165.75" x14ac:dyDescent="0.2">
      <c r="A151" t="s">
        <v>53</v>
      </c>
      <c r="E151" s="27" t="s">
        <v>248</v>
      </c>
    </row>
    <row r="152" spans="1:18" ht="12.75" customHeight="1" x14ac:dyDescent="0.2">
      <c r="A152" s="5" t="s">
        <v>42</v>
      </c>
      <c r="B152" s="5"/>
      <c r="C152" s="30" t="s">
        <v>73</v>
      </c>
      <c r="D152" s="5"/>
      <c r="E152" s="19" t="s">
        <v>254</v>
      </c>
      <c r="F152" s="5"/>
      <c r="G152" s="5"/>
      <c r="H152" s="5"/>
      <c r="I152" s="31">
        <f>0+Q152</f>
        <v>0</v>
      </c>
      <c r="O152">
        <f>0+R152</f>
        <v>0</v>
      </c>
      <c r="Q152">
        <f>0+I153</f>
        <v>0</v>
      </c>
      <c r="R152">
        <f>0+O153</f>
        <v>0</v>
      </c>
    </row>
    <row r="153" spans="1:18" x14ac:dyDescent="0.2">
      <c r="A153" s="17" t="s">
        <v>44</v>
      </c>
      <c r="B153" s="21" t="s">
        <v>278</v>
      </c>
      <c r="C153" s="21" t="s">
        <v>261</v>
      </c>
      <c r="D153" s="17" t="s">
        <v>46</v>
      </c>
      <c r="E153" s="22" t="s">
        <v>262</v>
      </c>
      <c r="F153" s="23" t="s">
        <v>263</v>
      </c>
      <c r="G153" s="24">
        <v>3</v>
      </c>
      <c r="H153" s="56"/>
      <c r="I153" s="25">
        <f>ROUND(ROUND(H153,2)*ROUND(G153,3),2)</f>
        <v>0</v>
      </c>
      <c r="O153">
        <f>(I153*21)/100</f>
        <v>0</v>
      </c>
      <c r="P153" t="s">
        <v>22</v>
      </c>
    </row>
    <row r="154" spans="1:18" x14ac:dyDescent="0.2">
      <c r="A154" s="26" t="s">
        <v>49</v>
      </c>
      <c r="E154" s="27" t="s">
        <v>264</v>
      </c>
    </row>
    <row r="155" spans="1:18" x14ac:dyDescent="0.2">
      <c r="A155" s="28" t="s">
        <v>51</v>
      </c>
      <c r="E155" s="29" t="s">
        <v>46</v>
      </c>
    </row>
    <row r="156" spans="1:18" ht="89.25" x14ac:dyDescent="0.2">
      <c r="A156" t="s">
        <v>53</v>
      </c>
      <c r="E156" s="27" t="s">
        <v>265</v>
      </c>
    </row>
    <row r="157" spans="1:18" ht="12.75" customHeight="1" x14ac:dyDescent="0.2">
      <c r="A157" s="5" t="s">
        <v>42</v>
      </c>
      <c r="B157" s="5"/>
      <c r="C157" s="30" t="s">
        <v>39</v>
      </c>
      <c r="D157" s="5"/>
      <c r="E157" s="19" t="s">
        <v>266</v>
      </c>
      <c r="F157" s="5"/>
      <c r="G157" s="5"/>
      <c r="H157" s="5"/>
      <c r="I157" s="31">
        <f>0+Q157</f>
        <v>0</v>
      </c>
      <c r="O157">
        <f>0+R157</f>
        <v>0</v>
      </c>
      <c r="Q157">
        <f>0+I158+I162+I166+I170+I174+I178+I182+I186+I190+I194+I198+I202+I206+I210+I214+I218+I222</f>
        <v>0</v>
      </c>
      <c r="R157">
        <f>0+O158+O162+O166+O170+O174+O178+O182+O186+O190+O194+O198+O202+O206+O210+O214+O218+O222</f>
        <v>0</v>
      </c>
    </row>
    <row r="158" spans="1:18" x14ac:dyDescent="0.2">
      <c r="A158" s="17" t="s">
        <v>44</v>
      </c>
      <c r="B158" s="21" t="s">
        <v>283</v>
      </c>
      <c r="C158" s="21" t="s">
        <v>268</v>
      </c>
      <c r="D158" s="17" t="s">
        <v>46</v>
      </c>
      <c r="E158" s="22" t="s">
        <v>269</v>
      </c>
      <c r="F158" s="23" t="s">
        <v>127</v>
      </c>
      <c r="G158" s="24">
        <v>56</v>
      </c>
      <c r="H158" s="56"/>
      <c r="I158" s="25">
        <f>ROUND(ROUND(H158,2)*ROUND(G158,3),2)</f>
        <v>0</v>
      </c>
      <c r="O158">
        <f>(I158*21)/100</f>
        <v>0</v>
      </c>
      <c r="P158" t="s">
        <v>22</v>
      </c>
    </row>
    <row r="159" spans="1:18" x14ac:dyDescent="0.2">
      <c r="A159" s="26" t="s">
        <v>49</v>
      </c>
      <c r="E159" s="27" t="s">
        <v>270</v>
      </c>
    </row>
    <row r="160" spans="1:18" x14ac:dyDescent="0.2">
      <c r="A160" s="28" t="s">
        <v>51</v>
      </c>
      <c r="E160" s="29" t="s">
        <v>409</v>
      </c>
    </row>
    <row r="161" spans="1:16" ht="63.75" x14ac:dyDescent="0.2">
      <c r="A161" t="s">
        <v>53</v>
      </c>
      <c r="E161" s="27" t="s">
        <v>272</v>
      </c>
    </row>
    <row r="162" spans="1:16" x14ac:dyDescent="0.2">
      <c r="A162" s="17" t="s">
        <v>44</v>
      </c>
      <c r="B162" s="21" t="s">
        <v>286</v>
      </c>
      <c r="C162" s="21" t="s">
        <v>410</v>
      </c>
      <c r="D162" s="17" t="s">
        <v>46</v>
      </c>
      <c r="E162" s="22" t="s">
        <v>411</v>
      </c>
      <c r="F162" s="23" t="s">
        <v>127</v>
      </c>
      <c r="G162" s="24">
        <v>7</v>
      </c>
      <c r="H162" s="56"/>
      <c r="I162" s="25">
        <f>ROUND(ROUND(H162,2)*ROUND(G162,3),2)</f>
        <v>0</v>
      </c>
      <c r="O162">
        <f>(I162*21)/100</f>
        <v>0</v>
      </c>
      <c r="P162" t="s">
        <v>22</v>
      </c>
    </row>
    <row r="163" spans="1:16" x14ac:dyDescent="0.2">
      <c r="A163" s="26" t="s">
        <v>49</v>
      </c>
      <c r="E163" s="27" t="s">
        <v>412</v>
      </c>
    </row>
    <row r="164" spans="1:16" x14ac:dyDescent="0.2">
      <c r="A164" s="28" t="s">
        <v>51</v>
      </c>
      <c r="E164" s="29" t="s">
        <v>46</v>
      </c>
    </row>
    <row r="165" spans="1:16" ht="38.25" x14ac:dyDescent="0.2">
      <c r="A165" t="s">
        <v>53</v>
      </c>
      <c r="E165" s="27" t="s">
        <v>413</v>
      </c>
    </row>
    <row r="166" spans="1:16" ht="25.5" x14ac:dyDescent="0.2">
      <c r="A166" s="17" t="s">
        <v>44</v>
      </c>
      <c r="B166" s="21" t="s">
        <v>291</v>
      </c>
      <c r="C166" s="21" t="s">
        <v>414</v>
      </c>
      <c r="D166" s="17" t="s">
        <v>46</v>
      </c>
      <c r="E166" s="22" t="s">
        <v>415</v>
      </c>
      <c r="F166" s="23" t="s">
        <v>127</v>
      </c>
      <c r="G166" s="24">
        <v>88</v>
      </c>
      <c r="H166" s="56"/>
      <c r="I166" s="25">
        <f>ROUND(ROUND(H166,2)*ROUND(G166,3),2)</f>
        <v>0</v>
      </c>
      <c r="O166">
        <f>(I166*21)/100</f>
        <v>0</v>
      </c>
      <c r="P166" t="s">
        <v>22</v>
      </c>
    </row>
    <row r="167" spans="1:16" x14ac:dyDescent="0.2">
      <c r="A167" s="26" t="s">
        <v>49</v>
      </c>
      <c r="E167" s="27" t="s">
        <v>46</v>
      </c>
    </row>
    <row r="168" spans="1:16" x14ac:dyDescent="0.2">
      <c r="A168" s="28" t="s">
        <v>51</v>
      </c>
      <c r="E168" s="29" t="s">
        <v>416</v>
      </c>
    </row>
    <row r="169" spans="1:16" ht="38.25" x14ac:dyDescent="0.2">
      <c r="A169" t="s">
        <v>53</v>
      </c>
      <c r="E169" s="27" t="s">
        <v>413</v>
      </c>
    </row>
    <row r="170" spans="1:16" ht="25.5" x14ac:dyDescent="0.2">
      <c r="A170" s="17" t="s">
        <v>44</v>
      </c>
      <c r="B170" s="21" t="s">
        <v>296</v>
      </c>
      <c r="C170" s="21" t="s">
        <v>417</v>
      </c>
      <c r="D170" s="17" t="s">
        <v>46</v>
      </c>
      <c r="E170" s="22" t="s">
        <v>418</v>
      </c>
      <c r="F170" s="23" t="s">
        <v>263</v>
      </c>
      <c r="G170" s="24">
        <v>6</v>
      </c>
      <c r="H170" s="56"/>
      <c r="I170" s="25">
        <f>ROUND(ROUND(H170,2)*ROUND(G170,3),2)</f>
        <v>0</v>
      </c>
      <c r="O170">
        <f>(I170*21)/100</f>
        <v>0</v>
      </c>
      <c r="P170" t="s">
        <v>22</v>
      </c>
    </row>
    <row r="171" spans="1:16" x14ac:dyDescent="0.2">
      <c r="A171" s="26" t="s">
        <v>49</v>
      </c>
      <c r="E171" s="27" t="s">
        <v>46</v>
      </c>
    </row>
    <row r="172" spans="1:16" x14ac:dyDescent="0.2">
      <c r="A172" s="28" t="s">
        <v>51</v>
      </c>
      <c r="E172" s="29" t="s">
        <v>46</v>
      </c>
    </row>
    <row r="173" spans="1:16" ht="25.5" x14ac:dyDescent="0.2">
      <c r="A173" t="s">
        <v>53</v>
      </c>
      <c r="E173" s="27" t="s">
        <v>419</v>
      </c>
    </row>
    <row r="174" spans="1:16" ht="25.5" x14ac:dyDescent="0.2">
      <c r="A174" s="17" t="s">
        <v>44</v>
      </c>
      <c r="B174" s="21" t="s">
        <v>302</v>
      </c>
      <c r="C174" s="21" t="s">
        <v>420</v>
      </c>
      <c r="D174" s="17" t="s">
        <v>46</v>
      </c>
      <c r="E174" s="22" t="s">
        <v>421</v>
      </c>
      <c r="F174" s="23" t="s">
        <v>263</v>
      </c>
      <c r="G174" s="24">
        <v>6</v>
      </c>
      <c r="H174" s="56"/>
      <c r="I174" s="25">
        <f>ROUND(ROUND(H174,2)*ROUND(G174,3),2)</f>
        <v>0</v>
      </c>
      <c r="O174">
        <f>(I174*21)/100</f>
        <v>0</v>
      </c>
      <c r="P174" t="s">
        <v>22</v>
      </c>
    </row>
    <row r="175" spans="1:16" x14ac:dyDescent="0.2">
      <c r="A175" s="26" t="s">
        <v>49</v>
      </c>
      <c r="E175" s="27" t="s">
        <v>46</v>
      </c>
    </row>
    <row r="176" spans="1:16" x14ac:dyDescent="0.2">
      <c r="A176" s="28" t="s">
        <v>51</v>
      </c>
      <c r="E176" s="29" t="s">
        <v>46</v>
      </c>
    </row>
    <row r="177" spans="1:16" ht="38.25" x14ac:dyDescent="0.2">
      <c r="A177" t="s">
        <v>53</v>
      </c>
      <c r="E177" s="27" t="s">
        <v>422</v>
      </c>
    </row>
    <row r="178" spans="1:16" ht="25.5" x14ac:dyDescent="0.2">
      <c r="A178" s="17" t="s">
        <v>44</v>
      </c>
      <c r="B178" s="21" t="s">
        <v>307</v>
      </c>
      <c r="C178" s="21" t="s">
        <v>423</v>
      </c>
      <c r="D178" s="17" t="s">
        <v>46</v>
      </c>
      <c r="E178" s="22" t="s">
        <v>424</v>
      </c>
      <c r="F178" s="23" t="s">
        <v>112</v>
      </c>
      <c r="G178" s="24">
        <v>120</v>
      </c>
      <c r="H178" s="56"/>
      <c r="I178" s="25">
        <f>ROUND(ROUND(H178,2)*ROUND(G178,3),2)</f>
        <v>0</v>
      </c>
      <c r="O178">
        <f>(I178*21)/100</f>
        <v>0</v>
      </c>
      <c r="P178" t="s">
        <v>22</v>
      </c>
    </row>
    <row r="179" spans="1:16" x14ac:dyDescent="0.2">
      <c r="A179" s="26" t="s">
        <v>49</v>
      </c>
      <c r="E179" s="27" t="s">
        <v>46</v>
      </c>
    </row>
    <row r="180" spans="1:16" x14ac:dyDescent="0.2">
      <c r="A180" s="28" t="s">
        <v>51</v>
      </c>
      <c r="E180" s="29" t="s">
        <v>46</v>
      </c>
    </row>
    <row r="181" spans="1:16" ht="38.25" x14ac:dyDescent="0.2">
      <c r="A181" t="s">
        <v>53</v>
      </c>
      <c r="E181" s="27" t="s">
        <v>295</v>
      </c>
    </row>
    <row r="182" spans="1:16" x14ac:dyDescent="0.2">
      <c r="A182" s="17" t="s">
        <v>44</v>
      </c>
      <c r="B182" s="21" t="s">
        <v>310</v>
      </c>
      <c r="C182" s="21" t="s">
        <v>292</v>
      </c>
      <c r="D182" s="17" t="s">
        <v>46</v>
      </c>
      <c r="E182" s="22" t="s">
        <v>293</v>
      </c>
      <c r="F182" s="23" t="s">
        <v>112</v>
      </c>
      <c r="G182" s="24">
        <v>16</v>
      </c>
      <c r="H182" s="56"/>
      <c r="I182" s="25">
        <f>ROUND(ROUND(H182,2)*ROUND(G182,3),2)</f>
        <v>0</v>
      </c>
      <c r="O182">
        <f>(I182*21)/100</f>
        <v>0</v>
      </c>
      <c r="P182" t="s">
        <v>22</v>
      </c>
    </row>
    <row r="183" spans="1:16" x14ac:dyDescent="0.2">
      <c r="A183" s="26" t="s">
        <v>49</v>
      </c>
      <c r="E183" s="27" t="s">
        <v>46</v>
      </c>
    </row>
    <row r="184" spans="1:16" x14ac:dyDescent="0.2">
      <c r="A184" s="28" t="s">
        <v>51</v>
      </c>
      <c r="E184" s="29" t="s">
        <v>46</v>
      </c>
    </row>
    <row r="185" spans="1:16" ht="38.25" x14ac:dyDescent="0.2">
      <c r="A185" t="s">
        <v>53</v>
      </c>
      <c r="E185" s="27" t="s">
        <v>295</v>
      </c>
    </row>
    <row r="186" spans="1:16" x14ac:dyDescent="0.2">
      <c r="A186" s="17" t="s">
        <v>44</v>
      </c>
      <c r="B186" s="21" t="s">
        <v>313</v>
      </c>
      <c r="C186" s="21" t="s">
        <v>425</v>
      </c>
      <c r="D186" s="17" t="s">
        <v>46</v>
      </c>
      <c r="E186" s="22" t="s">
        <v>426</v>
      </c>
      <c r="F186" s="23" t="s">
        <v>263</v>
      </c>
      <c r="G186" s="24">
        <v>4</v>
      </c>
      <c r="H186" s="56"/>
      <c r="I186" s="25">
        <f>ROUND(ROUND(H186,2)*ROUND(G186,3),2)</f>
        <v>0</v>
      </c>
      <c r="O186">
        <f>(I186*21)/100</f>
        <v>0</v>
      </c>
      <c r="P186" t="s">
        <v>22</v>
      </c>
    </row>
    <row r="187" spans="1:16" x14ac:dyDescent="0.2">
      <c r="A187" s="26" t="s">
        <v>49</v>
      </c>
      <c r="E187" s="27" t="s">
        <v>46</v>
      </c>
    </row>
    <row r="188" spans="1:16" x14ac:dyDescent="0.2">
      <c r="A188" s="28" t="s">
        <v>51</v>
      </c>
      <c r="E188" s="29" t="s">
        <v>46</v>
      </c>
    </row>
    <row r="189" spans="1:16" ht="38.25" x14ac:dyDescent="0.2">
      <c r="A189" t="s">
        <v>53</v>
      </c>
      <c r="E189" s="27" t="s">
        <v>427</v>
      </c>
    </row>
    <row r="190" spans="1:16" x14ac:dyDescent="0.2">
      <c r="A190" s="17" t="s">
        <v>44</v>
      </c>
      <c r="B190" s="21" t="s">
        <v>318</v>
      </c>
      <c r="C190" s="21" t="s">
        <v>297</v>
      </c>
      <c r="D190" s="17" t="s">
        <v>46</v>
      </c>
      <c r="E190" s="22" t="s">
        <v>298</v>
      </c>
      <c r="F190" s="23" t="s">
        <v>127</v>
      </c>
      <c r="G190" s="24">
        <v>89.5</v>
      </c>
      <c r="H190" s="56"/>
      <c r="I190" s="25">
        <f>ROUND(ROUND(H190,2)*ROUND(G190,3),2)</f>
        <v>0</v>
      </c>
      <c r="O190">
        <f>(I190*21)/100</f>
        <v>0</v>
      </c>
      <c r="P190" t="s">
        <v>22</v>
      </c>
    </row>
    <row r="191" spans="1:16" ht="25.5" x14ac:dyDescent="0.2">
      <c r="A191" s="26" t="s">
        <v>49</v>
      </c>
      <c r="E191" s="27" t="s">
        <v>299</v>
      </c>
    </row>
    <row r="192" spans="1:16" x14ac:dyDescent="0.2">
      <c r="A192" s="28" t="s">
        <v>51</v>
      </c>
      <c r="E192" s="29" t="s">
        <v>428</v>
      </c>
    </row>
    <row r="193" spans="1:16" ht="38.25" x14ac:dyDescent="0.2">
      <c r="A193" t="s">
        <v>53</v>
      </c>
      <c r="E193" s="27" t="s">
        <v>301</v>
      </c>
    </row>
    <row r="194" spans="1:16" x14ac:dyDescent="0.2">
      <c r="A194" s="17" t="s">
        <v>44</v>
      </c>
      <c r="B194" s="21" t="s">
        <v>324</v>
      </c>
      <c r="C194" s="21" t="s">
        <v>303</v>
      </c>
      <c r="D194" s="17" t="s">
        <v>28</v>
      </c>
      <c r="E194" s="22" t="s">
        <v>304</v>
      </c>
      <c r="F194" s="23" t="s">
        <v>127</v>
      </c>
      <c r="G194" s="24">
        <v>70</v>
      </c>
      <c r="H194" s="56"/>
      <c r="I194" s="25">
        <f>ROUND(ROUND(H194,2)*ROUND(G194,3),2)</f>
        <v>0</v>
      </c>
      <c r="O194">
        <f>(I194*21)/100</f>
        <v>0</v>
      </c>
      <c r="P194" t="s">
        <v>22</v>
      </c>
    </row>
    <row r="195" spans="1:16" x14ac:dyDescent="0.2">
      <c r="A195" s="26" t="s">
        <v>49</v>
      </c>
      <c r="E195" s="27" t="s">
        <v>305</v>
      </c>
    </row>
    <row r="196" spans="1:16" x14ac:dyDescent="0.2">
      <c r="A196" s="28" t="s">
        <v>51</v>
      </c>
      <c r="E196" s="29" t="s">
        <v>429</v>
      </c>
    </row>
    <row r="197" spans="1:16" ht="38.25" x14ac:dyDescent="0.2">
      <c r="A197" t="s">
        <v>53</v>
      </c>
      <c r="E197" s="27" t="s">
        <v>301</v>
      </c>
    </row>
    <row r="198" spans="1:16" x14ac:dyDescent="0.2">
      <c r="A198" s="17" t="s">
        <v>44</v>
      </c>
      <c r="B198" s="21" t="s">
        <v>330</v>
      </c>
      <c r="C198" s="21" t="s">
        <v>303</v>
      </c>
      <c r="D198" s="17" t="s">
        <v>22</v>
      </c>
      <c r="E198" s="22" t="s">
        <v>304</v>
      </c>
      <c r="F198" s="23" t="s">
        <v>127</v>
      </c>
      <c r="G198" s="24">
        <v>17</v>
      </c>
      <c r="H198" s="56"/>
      <c r="I198" s="25">
        <f>ROUND(ROUND(H198,2)*ROUND(G198,3),2)</f>
        <v>0</v>
      </c>
      <c r="O198">
        <f>(I198*21)/100</f>
        <v>0</v>
      </c>
      <c r="P198" t="s">
        <v>22</v>
      </c>
    </row>
    <row r="199" spans="1:16" x14ac:dyDescent="0.2">
      <c r="A199" s="26" t="s">
        <v>49</v>
      </c>
      <c r="E199" s="27" t="s">
        <v>308</v>
      </c>
    </row>
    <row r="200" spans="1:16" x14ac:dyDescent="0.2">
      <c r="A200" s="28" t="s">
        <v>51</v>
      </c>
      <c r="E200" s="29" t="s">
        <v>430</v>
      </c>
    </row>
    <row r="201" spans="1:16" ht="38.25" x14ac:dyDescent="0.2">
      <c r="A201" t="s">
        <v>53</v>
      </c>
      <c r="E201" s="27" t="s">
        <v>301</v>
      </c>
    </row>
    <row r="202" spans="1:16" x14ac:dyDescent="0.2">
      <c r="A202" s="17" t="s">
        <v>44</v>
      </c>
      <c r="B202" s="21" t="s">
        <v>431</v>
      </c>
      <c r="C202" s="21" t="s">
        <v>303</v>
      </c>
      <c r="D202" s="17" t="s">
        <v>21</v>
      </c>
      <c r="E202" s="22" t="s">
        <v>304</v>
      </c>
      <c r="F202" s="23" t="s">
        <v>127</v>
      </c>
      <c r="G202" s="24">
        <v>36.5</v>
      </c>
      <c r="H202" s="56"/>
      <c r="I202" s="25">
        <f>ROUND(ROUND(H202,2)*ROUND(G202,3),2)</f>
        <v>0</v>
      </c>
      <c r="O202">
        <f>(I202*21)/100</f>
        <v>0</v>
      </c>
      <c r="P202" t="s">
        <v>22</v>
      </c>
    </row>
    <row r="203" spans="1:16" ht="25.5" x14ac:dyDescent="0.2">
      <c r="A203" s="26" t="s">
        <v>49</v>
      </c>
      <c r="E203" s="27" t="s">
        <v>311</v>
      </c>
    </row>
    <row r="204" spans="1:16" x14ac:dyDescent="0.2">
      <c r="A204" s="28" t="s">
        <v>51</v>
      </c>
      <c r="E204" s="29" t="s">
        <v>432</v>
      </c>
    </row>
    <row r="205" spans="1:16" ht="38.25" x14ac:dyDescent="0.2">
      <c r="A205" t="s">
        <v>53</v>
      </c>
      <c r="E205" s="27" t="s">
        <v>301</v>
      </c>
    </row>
    <row r="206" spans="1:16" x14ac:dyDescent="0.2">
      <c r="A206" s="17" t="s">
        <v>44</v>
      </c>
      <c r="B206" s="21" t="s">
        <v>433</v>
      </c>
      <c r="C206" s="21" t="s">
        <v>434</v>
      </c>
      <c r="D206" s="17" t="s">
        <v>46</v>
      </c>
      <c r="E206" s="22" t="s">
        <v>435</v>
      </c>
      <c r="F206" s="23" t="s">
        <v>127</v>
      </c>
      <c r="G206" s="24">
        <v>44</v>
      </c>
      <c r="H206" s="56"/>
      <c r="I206" s="25">
        <f>ROUND(ROUND(H206,2)*ROUND(G206,3),2)</f>
        <v>0</v>
      </c>
      <c r="O206">
        <f>(I206*21)/100</f>
        <v>0</v>
      </c>
      <c r="P206" t="s">
        <v>22</v>
      </c>
    </row>
    <row r="207" spans="1:16" x14ac:dyDescent="0.2">
      <c r="A207" s="26" t="s">
        <v>49</v>
      </c>
      <c r="E207" s="27" t="s">
        <v>436</v>
      </c>
    </row>
    <row r="208" spans="1:16" x14ac:dyDescent="0.2">
      <c r="A208" s="28" t="s">
        <v>51</v>
      </c>
      <c r="E208" s="29" t="s">
        <v>437</v>
      </c>
    </row>
    <row r="209" spans="1:16" ht="38.25" x14ac:dyDescent="0.2">
      <c r="A209" t="s">
        <v>53</v>
      </c>
      <c r="E209" s="27" t="s">
        <v>301</v>
      </c>
    </row>
    <row r="210" spans="1:16" x14ac:dyDescent="0.2">
      <c r="A210" s="17" t="s">
        <v>44</v>
      </c>
      <c r="B210" s="21" t="s">
        <v>438</v>
      </c>
      <c r="C210" s="21" t="s">
        <v>319</v>
      </c>
      <c r="D210" s="17" t="s">
        <v>46</v>
      </c>
      <c r="E210" s="22" t="s">
        <v>320</v>
      </c>
      <c r="F210" s="23" t="s">
        <v>127</v>
      </c>
      <c r="G210" s="24">
        <v>131</v>
      </c>
      <c r="H210" s="56"/>
      <c r="I210" s="25">
        <f>ROUND(ROUND(H210,2)*ROUND(G210,3),2)</f>
        <v>0</v>
      </c>
      <c r="O210">
        <f>(I210*21)/100</f>
        <v>0</v>
      </c>
      <c r="P210" t="s">
        <v>22</v>
      </c>
    </row>
    <row r="211" spans="1:16" x14ac:dyDescent="0.2">
      <c r="A211" s="26" t="s">
        <v>49</v>
      </c>
      <c r="E211" s="27" t="s">
        <v>321</v>
      </c>
    </row>
    <row r="212" spans="1:16" x14ac:dyDescent="0.2">
      <c r="A212" s="28" t="s">
        <v>51</v>
      </c>
      <c r="E212" s="29" t="s">
        <v>439</v>
      </c>
    </row>
    <row r="213" spans="1:16" ht="25.5" x14ac:dyDescent="0.2">
      <c r="A213" t="s">
        <v>53</v>
      </c>
      <c r="E213" s="27" t="s">
        <v>323</v>
      </c>
    </row>
    <row r="214" spans="1:16" x14ac:dyDescent="0.2">
      <c r="A214" s="17" t="s">
        <v>44</v>
      </c>
      <c r="B214" s="21" t="s">
        <v>440</v>
      </c>
      <c r="C214" s="21" t="s">
        <v>325</v>
      </c>
      <c r="D214" s="17" t="s">
        <v>46</v>
      </c>
      <c r="E214" s="22" t="s">
        <v>326</v>
      </c>
      <c r="F214" s="23" t="s">
        <v>127</v>
      </c>
      <c r="G214" s="24">
        <v>131</v>
      </c>
      <c r="H214" s="56"/>
      <c r="I214" s="25">
        <f>ROUND(ROUND(H214,2)*ROUND(G214,3),2)</f>
        <v>0</v>
      </c>
      <c r="O214">
        <f>(I214*21)/100</f>
        <v>0</v>
      </c>
      <c r="P214" t="s">
        <v>22</v>
      </c>
    </row>
    <row r="215" spans="1:16" x14ac:dyDescent="0.2">
      <c r="A215" s="26" t="s">
        <v>49</v>
      </c>
      <c r="E215" s="27" t="s">
        <v>327</v>
      </c>
    </row>
    <row r="216" spans="1:16" x14ac:dyDescent="0.2">
      <c r="A216" s="28" t="s">
        <v>51</v>
      </c>
      <c r="E216" s="29" t="s">
        <v>441</v>
      </c>
    </row>
    <row r="217" spans="1:16" ht="38.25" x14ac:dyDescent="0.2">
      <c r="A217" t="s">
        <v>53</v>
      </c>
      <c r="E217" s="27" t="s">
        <v>329</v>
      </c>
    </row>
    <row r="218" spans="1:16" x14ac:dyDescent="0.2">
      <c r="A218" s="17" t="s">
        <v>44</v>
      </c>
      <c r="B218" s="21" t="s">
        <v>442</v>
      </c>
      <c r="C218" s="21" t="s">
        <v>443</v>
      </c>
      <c r="D218" s="17" t="s">
        <v>46</v>
      </c>
      <c r="E218" s="22" t="s">
        <v>444</v>
      </c>
      <c r="F218" s="23" t="s">
        <v>127</v>
      </c>
      <c r="G218" s="24">
        <v>29</v>
      </c>
      <c r="H218" s="56"/>
      <c r="I218" s="25">
        <f>ROUND(ROUND(H218,2)*ROUND(G218,3),2)</f>
        <v>0</v>
      </c>
      <c r="O218">
        <f>(I218*21)/100</f>
        <v>0</v>
      </c>
      <c r="P218" t="s">
        <v>22</v>
      </c>
    </row>
    <row r="219" spans="1:16" x14ac:dyDescent="0.2">
      <c r="A219" s="26" t="s">
        <v>49</v>
      </c>
      <c r="E219" s="27" t="s">
        <v>281</v>
      </c>
    </row>
    <row r="220" spans="1:16" x14ac:dyDescent="0.2">
      <c r="A220" s="28" t="s">
        <v>51</v>
      </c>
      <c r="E220" s="29" t="s">
        <v>46</v>
      </c>
    </row>
    <row r="221" spans="1:16" ht="140.25" x14ac:dyDescent="0.2">
      <c r="A221" t="s">
        <v>53</v>
      </c>
      <c r="E221" s="27" t="s">
        <v>445</v>
      </c>
    </row>
    <row r="222" spans="1:16" x14ac:dyDescent="0.2">
      <c r="A222" s="17" t="s">
        <v>44</v>
      </c>
      <c r="B222" s="21" t="s">
        <v>446</v>
      </c>
      <c r="C222" s="21" t="s">
        <v>331</v>
      </c>
      <c r="D222" s="17" t="s">
        <v>46</v>
      </c>
      <c r="E222" s="22" t="s">
        <v>332</v>
      </c>
      <c r="F222" s="23" t="s">
        <v>80</v>
      </c>
      <c r="G222" s="24">
        <v>0.45</v>
      </c>
      <c r="H222" s="56"/>
      <c r="I222" s="25">
        <f>ROUND(ROUND(H222,2)*ROUND(G222,3),2)</f>
        <v>0</v>
      </c>
      <c r="O222">
        <f>(I222*21)/100</f>
        <v>0</v>
      </c>
      <c r="P222" t="s">
        <v>22</v>
      </c>
    </row>
    <row r="223" spans="1:16" x14ac:dyDescent="0.2">
      <c r="A223" s="26" t="s">
        <v>49</v>
      </c>
      <c r="E223" s="27" t="s">
        <v>333</v>
      </c>
    </row>
    <row r="224" spans="1:16" ht="25.5" x14ac:dyDescent="0.2">
      <c r="A224" s="28" t="s">
        <v>51</v>
      </c>
      <c r="E224" s="29" t="s">
        <v>447</v>
      </c>
    </row>
    <row r="225" spans="1:5" ht="89.25" x14ac:dyDescent="0.2">
      <c r="A225" t="s">
        <v>53</v>
      </c>
      <c r="E225" s="27" t="s">
        <v>335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zoomScaleNormal="100" workbookViewId="0">
      <pane ySplit="7" topLeftCell="A8" activePane="bottomLeft" state="frozen"/>
      <selection pane="bottomLeft" activeCell="H99" sqref="H9:H99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0+O8+O17+O78+O87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448</v>
      </c>
      <c r="I3" s="32">
        <f>0+I8+I17+I78+I87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448</v>
      </c>
      <c r="D4" s="66"/>
      <c r="E4" s="13" t="s">
        <v>449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8" x14ac:dyDescent="0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28.8</v>
      </c>
      <c r="H9" s="56"/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27" t="s">
        <v>100</v>
      </c>
    </row>
    <row r="11" spans="1:18" x14ac:dyDescent="0.2">
      <c r="A11" s="28" t="s">
        <v>51</v>
      </c>
      <c r="E11" s="29" t="s">
        <v>450</v>
      </c>
    </row>
    <row r="12" spans="1:18" ht="25.5" x14ac:dyDescent="0.2">
      <c r="A12" t="s">
        <v>53</v>
      </c>
      <c r="E12" s="27" t="s">
        <v>54</v>
      </c>
    </row>
    <row r="13" spans="1:18" x14ac:dyDescent="0.2">
      <c r="A13" s="17" t="s">
        <v>44</v>
      </c>
      <c r="B13" s="21" t="s">
        <v>22</v>
      </c>
      <c r="C13" s="21" t="s">
        <v>106</v>
      </c>
      <c r="D13" s="17" t="s">
        <v>46</v>
      </c>
      <c r="E13" s="22" t="s">
        <v>107</v>
      </c>
      <c r="F13" s="23" t="s">
        <v>48</v>
      </c>
      <c r="G13" s="24">
        <v>112.5</v>
      </c>
      <c r="H13" s="56"/>
      <c r="I13" s="25">
        <f>ROUND(ROUND(H13,2)*ROUND(G13,3),2)</f>
        <v>0</v>
      </c>
      <c r="O13">
        <f>(I13*21)/100</f>
        <v>0</v>
      </c>
      <c r="P13" t="s">
        <v>22</v>
      </c>
    </row>
    <row r="14" spans="1:18" x14ac:dyDescent="0.2">
      <c r="A14" s="26" t="s">
        <v>49</v>
      </c>
      <c r="E14" s="27" t="s">
        <v>46</v>
      </c>
    </row>
    <row r="15" spans="1:18" x14ac:dyDescent="0.2">
      <c r="A15" s="28" t="s">
        <v>51</v>
      </c>
      <c r="E15" s="29" t="s">
        <v>451</v>
      </c>
    </row>
    <row r="16" spans="1:18" ht="38.25" x14ac:dyDescent="0.2">
      <c r="A16" t="s">
        <v>53</v>
      </c>
      <c r="E16" s="27" t="s">
        <v>109</v>
      </c>
    </row>
    <row r="17" spans="1:18" ht="12.75" customHeight="1" x14ac:dyDescent="0.2">
      <c r="A17" s="5" t="s">
        <v>42</v>
      </c>
      <c r="B17" s="5"/>
      <c r="C17" s="30" t="s">
        <v>28</v>
      </c>
      <c r="D17" s="5"/>
      <c r="E17" s="19" t="s">
        <v>77</v>
      </c>
      <c r="F17" s="5"/>
      <c r="G17" s="5"/>
      <c r="H17" s="5"/>
      <c r="I17" s="31">
        <f>0+Q17</f>
        <v>0</v>
      </c>
      <c r="O17">
        <f>0+R17</f>
        <v>0</v>
      </c>
      <c r="Q17">
        <f>0+I18+I22+I26+I30+I34+I38+I42+I46+I50+I54+I58+I62+I66+I70+I74</f>
        <v>0</v>
      </c>
      <c r="R17">
        <f>0+O18+O22+O26+O30+O34+O38+O42+O46+O50+O54+O58+O62+O66+O70+O74</f>
        <v>0</v>
      </c>
    </row>
    <row r="18" spans="1:18" x14ac:dyDescent="0.2">
      <c r="A18" s="17" t="s">
        <v>44</v>
      </c>
      <c r="B18" s="21" t="s">
        <v>21</v>
      </c>
      <c r="C18" s="21" t="s">
        <v>110</v>
      </c>
      <c r="D18" s="17" t="s">
        <v>46</v>
      </c>
      <c r="E18" s="22" t="s">
        <v>111</v>
      </c>
      <c r="F18" s="23" t="s">
        <v>112</v>
      </c>
      <c r="G18" s="24">
        <v>140</v>
      </c>
      <c r="H18" s="56"/>
      <c r="I18" s="25">
        <f>ROUND(ROUND(H18,2)*ROUND(G18,3),2)</f>
        <v>0</v>
      </c>
      <c r="O18">
        <f>(I18*21)/100</f>
        <v>0</v>
      </c>
      <c r="P18" t="s">
        <v>22</v>
      </c>
    </row>
    <row r="19" spans="1:18" x14ac:dyDescent="0.2">
      <c r="A19" s="26" t="s">
        <v>49</v>
      </c>
      <c r="E19" s="27" t="s">
        <v>113</v>
      </c>
    </row>
    <row r="20" spans="1:18" x14ac:dyDescent="0.2">
      <c r="A20" s="28" t="s">
        <v>51</v>
      </c>
      <c r="E20" s="29" t="s">
        <v>452</v>
      </c>
    </row>
    <row r="21" spans="1:18" x14ac:dyDescent="0.2">
      <c r="A21" t="s">
        <v>53</v>
      </c>
      <c r="E21" s="27" t="s">
        <v>115</v>
      </c>
    </row>
    <row r="22" spans="1:18" x14ac:dyDescent="0.2">
      <c r="A22" s="17" t="s">
        <v>44</v>
      </c>
      <c r="B22" s="21" t="s">
        <v>32</v>
      </c>
      <c r="C22" s="21" t="s">
        <v>453</v>
      </c>
      <c r="D22" s="17" t="s">
        <v>46</v>
      </c>
      <c r="E22" s="22" t="s">
        <v>454</v>
      </c>
      <c r="F22" s="23" t="s">
        <v>80</v>
      </c>
      <c r="G22" s="24">
        <v>900</v>
      </c>
      <c r="H22" s="56"/>
      <c r="I22" s="25">
        <f>ROUND(ROUND(H22,2)*ROUND(G22,3),2)</f>
        <v>0</v>
      </c>
      <c r="O22">
        <f>(I22*21)/100</f>
        <v>0</v>
      </c>
      <c r="P22" t="s">
        <v>22</v>
      </c>
    </row>
    <row r="23" spans="1:18" x14ac:dyDescent="0.2">
      <c r="A23" s="26" t="s">
        <v>49</v>
      </c>
      <c r="E23" s="27" t="s">
        <v>455</v>
      </c>
    </row>
    <row r="24" spans="1:18" x14ac:dyDescent="0.2">
      <c r="A24" s="28" t="s">
        <v>51</v>
      </c>
      <c r="E24" s="29" t="s">
        <v>456</v>
      </c>
    </row>
    <row r="25" spans="1:18" ht="395.25" x14ac:dyDescent="0.2">
      <c r="A25" t="s">
        <v>53</v>
      </c>
      <c r="E25" s="27" t="s">
        <v>145</v>
      </c>
    </row>
    <row r="26" spans="1:18" x14ac:dyDescent="0.2">
      <c r="A26" s="17" t="s">
        <v>44</v>
      </c>
      <c r="B26" s="21" t="s">
        <v>34</v>
      </c>
      <c r="C26" s="21" t="s">
        <v>146</v>
      </c>
      <c r="D26" s="17" t="s">
        <v>46</v>
      </c>
      <c r="E26" s="22" t="s">
        <v>147</v>
      </c>
      <c r="F26" s="23" t="s">
        <v>80</v>
      </c>
      <c r="G26" s="24">
        <v>1218.75</v>
      </c>
      <c r="H26" s="56"/>
      <c r="I26" s="25">
        <f>ROUND(ROUND(H26,2)*ROUND(G26,3),2)</f>
        <v>0</v>
      </c>
      <c r="O26">
        <f>(I26*21)/100</f>
        <v>0</v>
      </c>
      <c r="P26" t="s">
        <v>22</v>
      </c>
    </row>
    <row r="27" spans="1:18" x14ac:dyDescent="0.2">
      <c r="A27" s="26" t="s">
        <v>49</v>
      </c>
      <c r="E27" s="27" t="s">
        <v>457</v>
      </c>
    </row>
    <row r="28" spans="1:18" ht="114.75" x14ac:dyDescent="0.2">
      <c r="A28" s="28" t="s">
        <v>51</v>
      </c>
      <c r="E28" s="29" t="s">
        <v>458</v>
      </c>
    </row>
    <row r="29" spans="1:18" ht="318.75" x14ac:dyDescent="0.2">
      <c r="A29" t="s">
        <v>53</v>
      </c>
      <c r="E29" s="27" t="s">
        <v>88</v>
      </c>
    </row>
    <row r="30" spans="1:18" x14ac:dyDescent="0.2">
      <c r="A30" s="17" t="s">
        <v>44</v>
      </c>
      <c r="B30" s="21" t="s">
        <v>36</v>
      </c>
      <c r="C30" s="21" t="s">
        <v>84</v>
      </c>
      <c r="D30" s="17" t="s">
        <v>46</v>
      </c>
      <c r="E30" s="22" t="s">
        <v>85</v>
      </c>
      <c r="F30" s="23" t="s">
        <v>80</v>
      </c>
      <c r="G30" s="24">
        <v>112.5</v>
      </c>
      <c r="H30" s="56"/>
      <c r="I30" s="25">
        <f>ROUND(ROUND(H30,2)*ROUND(G30,3),2)</f>
        <v>0</v>
      </c>
      <c r="O30">
        <f>(I30*21)/100</f>
        <v>0</v>
      </c>
      <c r="P30" t="s">
        <v>22</v>
      </c>
    </row>
    <row r="31" spans="1:18" x14ac:dyDescent="0.2">
      <c r="A31" s="26" t="s">
        <v>49</v>
      </c>
      <c r="E31" s="27" t="s">
        <v>459</v>
      </c>
    </row>
    <row r="32" spans="1:18" x14ac:dyDescent="0.2">
      <c r="A32" s="28" t="s">
        <v>51</v>
      </c>
      <c r="E32" s="29" t="s">
        <v>451</v>
      </c>
    </row>
    <row r="33" spans="1:16" ht="318.75" x14ac:dyDescent="0.2">
      <c r="A33" t="s">
        <v>53</v>
      </c>
      <c r="E33" s="27" t="s">
        <v>88</v>
      </c>
    </row>
    <row r="34" spans="1:16" x14ac:dyDescent="0.2">
      <c r="A34" s="17" t="s">
        <v>44</v>
      </c>
      <c r="B34" s="21" t="s">
        <v>70</v>
      </c>
      <c r="C34" s="21" t="s">
        <v>460</v>
      </c>
      <c r="D34" s="17" t="s">
        <v>46</v>
      </c>
      <c r="E34" s="22" t="s">
        <v>461</v>
      </c>
      <c r="F34" s="23" t="s">
        <v>80</v>
      </c>
      <c r="G34" s="24">
        <v>14.4</v>
      </c>
      <c r="H34" s="56"/>
      <c r="I34" s="25">
        <f>ROUND(ROUND(H34,2)*ROUND(G34,3),2)</f>
        <v>0</v>
      </c>
      <c r="O34">
        <f>(I34*21)/100</f>
        <v>0</v>
      </c>
      <c r="P34" t="s">
        <v>22</v>
      </c>
    </row>
    <row r="35" spans="1:16" ht="25.5" x14ac:dyDescent="0.2">
      <c r="A35" s="26" t="s">
        <v>49</v>
      </c>
      <c r="E35" s="27" t="s">
        <v>462</v>
      </c>
    </row>
    <row r="36" spans="1:16" x14ac:dyDescent="0.2">
      <c r="A36" s="28" t="s">
        <v>51</v>
      </c>
      <c r="E36" s="29" t="s">
        <v>463</v>
      </c>
    </row>
    <row r="37" spans="1:16" ht="357" x14ac:dyDescent="0.2">
      <c r="A37" t="s">
        <v>53</v>
      </c>
      <c r="E37" s="27" t="s">
        <v>157</v>
      </c>
    </row>
    <row r="38" spans="1:16" x14ac:dyDescent="0.2">
      <c r="A38" s="17" t="s">
        <v>44</v>
      </c>
      <c r="B38" s="21" t="s">
        <v>73</v>
      </c>
      <c r="C38" s="21" t="s">
        <v>153</v>
      </c>
      <c r="D38" s="17" t="s">
        <v>46</v>
      </c>
      <c r="E38" s="22" t="s">
        <v>154</v>
      </c>
      <c r="F38" s="23" t="s">
        <v>80</v>
      </c>
      <c r="G38" s="24">
        <v>14.4</v>
      </c>
      <c r="H38" s="56"/>
      <c r="I38" s="25">
        <f>ROUND(ROUND(H38,2)*ROUND(G38,3),2)</f>
        <v>0</v>
      </c>
      <c r="O38">
        <f>(I38*21)/100</f>
        <v>0</v>
      </c>
      <c r="P38" t="s">
        <v>22</v>
      </c>
    </row>
    <row r="39" spans="1:16" ht="25.5" x14ac:dyDescent="0.2">
      <c r="A39" s="26" t="s">
        <v>49</v>
      </c>
      <c r="E39" s="27" t="s">
        <v>464</v>
      </c>
    </row>
    <row r="40" spans="1:16" x14ac:dyDescent="0.2">
      <c r="A40" s="28" t="s">
        <v>51</v>
      </c>
      <c r="E40" s="29" t="s">
        <v>463</v>
      </c>
    </row>
    <row r="41" spans="1:16" ht="357" x14ac:dyDescent="0.2">
      <c r="A41" t="s">
        <v>53</v>
      </c>
      <c r="E41" s="27" t="s">
        <v>157</v>
      </c>
    </row>
    <row r="42" spans="1:16" x14ac:dyDescent="0.2">
      <c r="A42" s="17" t="s">
        <v>44</v>
      </c>
      <c r="B42" s="21" t="s">
        <v>39</v>
      </c>
      <c r="C42" s="21" t="s">
        <v>465</v>
      </c>
      <c r="D42" s="17" t="s">
        <v>46</v>
      </c>
      <c r="E42" s="22" t="s">
        <v>466</v>
      </c>
      <c r="F42" s="23" t="s">
        <v>80</v>
      </c>
      <c r="G42" s="24">
        <v>112.5</v>
      </c>
      <c r="H42" s="56"/>
      <c r="I42" s="25">
        <f>ROUND(ROUND(H42,2)*ROUND(G42,3),2)</f>
        <v>0</v>
      </c>
      <c r="O42">
        <f>(I42*21)/100</f>
        <v>0</v>
      </c>
      <c r="P42" t="s">
        <v>22</v>
      </c>
    </row>
    <row r="43" spans="1:16" ht="25.5" x14ac:dyDescent="0.2">
      <c r="A43" s="26" t="s">
        <v>49</v>
      </c>
      <c r="E43" s="27" t="s">
        <v>467</v>
      </c>
    </row>
    <row r="44" spans="1:16" x14ac:dyDescent="0.2">
      <c r="A44" s="28" t="s">
        <v>51</v>
      </c>
      <c r="E44" s="29" t="s">
        <v>468</v>
      </c>
    </row>
    <row r="45" spans="1:16" ht="267.75" x14ac:dyDescent="0.2">
      <c r="A45" t="s">
        <v>53</v>
      </c>
      <c r="E45" s="27" t="s">
        <v>168</v>
      </c>
    </row>
    <row r="46" spans="1:16" x14ac:dyDescent="0.2">
      <c r="A46" s="17" t="s">
        <v>44</v>
      </c>
      <c r="B46" s="21" t="s">
        <v>41</v>
      </c>
      <c r="C46" s="21" t="s">
        <v>90</v>
      </c>
      <c r="D46" s="17" t="s">
        <v>28</v>
      </c>
      <c r="E46" s="22" t="s">
        <v>91</v>
      </c>
      <c r="F46" s="23" t="s">
        <v>80</v>
      </c>
      <c r="G46" s="24">
        <v>14.4</v>
      </c>
      <c r="H46" s="56"/>
      <c r="I46" s="25">
        <f>ROUND(ROUND(H46,2)*ROUND(G46,3),2)</f>
        <v>0</v>
      </c>
      <c r="O46">
        <f>(I46*21)/100</f>
        <v>0</v>
      </c>
      <c r="P46" t="s">
        <v>22</v>
      </c>
    </row>
    <row r="47" spans="1:16" x14ac:dyDescent="0.2">
      <c r="A47" s="26" t="s">
        <v>49</v>
      </c>
      <c r="E47" s="27" t="s">
        <v>170</v>
      </c>
    </row>
    <row r="48" spans="1:16" x14ac:dyDescent="0.2">
      <c r="A48" s="28" t="s">
        <v>51</v>
      </c>
      <c r="E48" s="29" t="s">
        <v>469</v>
      </c>
    </row>
    <row r="49" spans="1:16" ht="191.25" x14ac:dyDescent="0.2">
      <c r="A49" t="s">
        <v>53</v>
      </c>
      <c r="E49" s="27" t="s">
        <v>94</v>
      </c>
    </row>
    <row r="50" spans="1:16" x14ac:dyDescent="0.2">
      <c r="A50" s="17" t="s">
        <v>44</v>
      </c>
      <c r="B50" s="21" t="s">
        <v>89</v>
      </c>
      <c r="C50" s="21" t="s">
        <v>90</v>
      </c>
      <c r="D50" s="17" t="s">
        <v>22</v>
      </c>
      <c r="E50" s="22" t="s">
        <v>91</v>
      </c>
      <c r="F50" s="23" t="s">
        <v>80</v>
      </c>
      <c r="G50" s="24">
        <v>900</v>
      </c>
      <c r="H50" s="56"/>
      <c r="I50" s="25">
        <f>ROUND(ROUND(H50,2)*ROUND(G50,3),2)</f>
        <v>0</v>
      </c>
      <c r="O50">
        <f>(I50*21)/100</f>
        <v>0</v>
      </c>
      <c r="P50" t="s">
        <v>22</v>
      </c>
    </row>
    <row r="51" spans="1:16" x14ac:dyDescent="0.2">
      <c r="A51" s="26" t="s">
        <v>49</v>
      </c>
      <c r="E51" s="27" t="s">
        <v>358</v>
      </c>
    </row>
    <row r="52" spans="1:16" x14ac:dyDescent="0.2">
      <c r="A52" s="28" t="s">
        <v>51</v>
      </c>
      <c r="E52" s="29" t="s">
        <v>470</v>
      </c>
    </row>
    <row r="53" spans="1:16" ht="191.25" x14ac:dyDescent="0.2">
      <c r="A53" t="s">
        <v>53</v>
      </c>
      <c r="E53" s="27" t="s">
        <v>94</v>
      </c>
    </row>
    <row r="54" spans="1:16" x14ac:dyDescent="0.2">
      <c r="A54" s="17" t="s">
        <v>44</v>
      </c>
      <c r="B54" s="21" t="s">
        <v>95</v>
      </c>
      <c r="C54" s="21" t="s">
        <v>471</v>
      </c>
      <c r="D54" s="17" t="s">
        <v>46</v>
      </c>
      <c r="E54" s="22" t="s">
        <v>472</v>
      </c>
      <c r="F54" s="23" t="s">
        <v>80</v>
      </c>
      <c r="G54" s="24">
        <v>1125</v>
      </c>
      <c r="H54" s="56"/>
      <c r="I54" s="25">
        <f>ROUND(ROUND(H54,2)*ROUND(G54,3),2)</f>
        <v>0</v>
      </c>
      <c r="O54">
        <f>(I54*21)/100</f>
        <v>0</v>
      </c>
      <c r="P54" t="s">
        <v>22</v>
      </c>
    </row>
    <row r="55" spans="1:16" ht="25.5" x14ac:dyDescent="0.2">
      <c r="A55" s="26" t="s">
        <v>49</v>
      </c>
      <c r="E55" s="27" t="s">
        <v>473</v>
      </c>
    </row>
    <row r="56" spans="1:16" x14ac:dyDescent="0.2">
      <c r="A56" s="28" t="s">
        <v>51</v>
      </c>
      <c r="E56" s="29" t="s">
        <v>474</v>
      </c>
    </row>
    <row r="57" spans="1:16" ht="267.75" x14ac:dyDescent="0.2">
      <c r="A57" t="s">
        <v>53</v>
      </c>
      <c r="E57" s="27" t="s">
        <v>168</v>
      </c>
    </row>
    <row r="58" spans="1:16" x14ac:dyDescent="0.2">
      <c r="A58" s="17" t="s">
        <v>44</v>
      </c>
      <c r="B58" s="21" t="s">
        <v>152</v>
      </c>
      <c r="C58" s="21" t="s">
        <v>475</v>
      </c>
      <c r="D58" s="17" t="s">
        <v>46</v>
      </c>
      <c r="E58" s="22" t="s">
        <v>476</v>
      </c>
      <c r="F58" s="23" t="s">
        <v>80</v>
      </c>
      <c r="G58" s="24">
        <v>14.4</v>
      </c>
      <c r="H58" s="56"/>
      <c r="I58" s="25">
        <f>ROUND(ROUND(H58,2)*ROUND(G58,3),2)</f>
        <v>0</v>
      </c>
      <c r="O58">
        <f>(I58*21)/100</f>
        <v>0</v>
      </c>
      <c r="P58" t="s">
        <v>22</v>
      </c>
    </row>
    <row r="59" spans="1:16" x14ac:dyDescent="0.2">
      <c r="A59" s="26" t="s">
        <v>49</v>
      </c>
      <c r="E59" s="27" t="s">
        <v>477</v>
      </c>
    </row>
    <row r="60" spans="1:16" x14ac:dyDescent="0.2">
      <c r="A60" s="28" t="s">
        <v>51</v>
      </c>
      <c r="E60" s="29" t="s">
        <v>478</v>
      </c>
    </row>
    <row r="61" spans="1:16" ht="229.5" x14ac:dyDescent="0.2">
      <c r="A61" t="s">
        <v>53</v>
      </c>
      <c r="E61" s="27" t="s">
        <v>479</v>
      </c>
    </row>
    <row r="62" spans="1:16" x14ac:dyDescent="0.2">
      <c r="A62" s="17" t="s">
        <v>44</v>
      </c>
      <c r="B62" s="21" t="s">
        <v>158</v>
      </c>
      <c r="C62" s="21" t="s">
        <v>480</v>
      </c>
      <c r="D62" s="17" t="s">
        <v>46</v>
      </c>
      <c r="E62" s="22" t="s">
        <v>481</v>
      </c>
      <c r="F62" s="23" t="s">
        <v>80</v>
      </c>
      <c r="G62" s="24">
        <v>14.4</v>
      </c>
      <c r="H62" s="56"/>
      <c r="I62" s="25">
        <f>ROUND(ROUND(H62,2)*ROUND(G62,3),2)</f>
        <v>0</v>
      </c>
      <c r="O62">
        <f>(I62*21)/100</f>
        <v>0</v>
      </c>
      <c r="P62" t="s">
        <v>22</v>
      </c>
    </row>
    <row r="63" spans="1:16" x14ac:dyDescent="0.2">
      <c r="A63" s="26" t="s">
        <v>49</v>
      </c>
      <c r="E63" s="27" t="s">
        <v>482</v>
      </c>
    </row>
    <row r="64" spans="1:16" x14ac:dyDescent="0.2">
      <c r="A64" s="28" t="s">
        <v>51</v>
      </c>
      <c r="E64" s="29" t="s">
        <v>469</v>
      </c>
    </row>
    <row r="65" spans="1:18" ht="306" x14ac:dyDescent="0.2">
      <c r="A65" t="s">
        <v>53</v>
      </c>
      <c r="E65" s="27" t="s">
        <v>483</v>
      </c>
    </row>
    <row r="66" spans="1:18" x14ac:dyDescent="0.2">
      <c r="A66" s="17" t="s">
        <v>44</v>
      </c>
      <c r="B66" s="21" t="s">
        <v>163</v>
      </c>
      <c r="C66" s="21" t="s">
        <v>484</v>
      </c>
      <c r="D66" s="17" t="s">
        <v>46</v>
      </c>
      <c r="E66" s="22" t="s">
        <v>485</v>
      </c>
      <c r="F66" s="23" t="s">
        <v>112</v>
      </c>
      <c r="G66" s="24">
        <v>300</v>
      </c>
      <c r="H66" s="56"/>
      <c r="I66" s="25">
        <f>ROUND(ROUND(H66,2)*ROUND(G66,3),2)</f>
        <v>0</v>
      </c>
      <c r="O66">
        <f>(I66*21)/100</f>
        <v>0</v>
      </c>
      <c r="P66" t="s">
        <v>22</v>
      </c>
    </row>
    <row r="67" spans="1:18" ht="25.5" x14ac:dyDescent="0.2">
      <c r="A67" s="26" t="s">
        <v>49</v>
      </c>
      <c r="E67" s="27" t="s">
        <v>486</v>
      </c>
    </row>
    <row r="68" spans="1:18" x14ac:dyDescent="0.2">
      <c r="A68" s="28" t="s">
        <v>51</v>
      </c>
      <c r="E68" s="29" t="s">
        <v>487</v>
      </c>
    </row>
    <row r="69" spans="1:18" ht="38.25" x14ac:dyDescent="0.2">
      <c r="A69" t="s">
        <v>53</v>
      </c>
      <c r="E69" s="27" t="s">
        <v>488</v>
      </c>
    </row>
    <row r="70" spans="1:18" x14ac:dyDescent="0.2">
      <c r="A70" s="17" t="s">
        <v>44</v>
      </c>
      <c r="B70" s="21" t="s">
        <v>169</v>
      </c>
      <c r="C70" s="21" t="s">
        <v>184</v>
      </c>
      <c r="D70" s="17" t="s">
        <v>46</v>
      </c>
      <c r="E70" s="22" t="s">
        <v>185</v>
      </c>
      <c r="F70" s="23" t="s">
        <v>112</v>
      </c>
      <c r="G70" s="24">
        <v>25</v>
      </c>
      <c r="H70" s="56"/>
      <c r="I70" s="25">
        <f>ROUND(ROUND(H70,2)*ROUND(G70,3),2)</f>
        <v>0</v>
      </c>
      <c r="O70">
        <f>(I70*21)/100</f>
        <v>0</v>
      </c>
      <c r="P70" t="s">
        <v>22</v>
      </c>
    </row>
    <row r="71" spans="1:18" x14ac:dyDescent="0.2">
      <c r="A71" s="26" t="s">
        <v>49</v>
      </c>
      <c r="E71" s="27" t="s">
        <v>186</v>
      </c>
    </row>
    <row r="72" spans="1:18" x14ac:dyDescent="0.2">
      <c r="A72" s="28" t="s">
        <v>51</v>
      </c>
      <c r="E72" s="29" t="s">
        <v>489</v>
      </c>
    </row>
    <row r="73" spans="1:18" ht="38.25" x14ac:dyDescent="0.2">
      <c r="A73" t="s">
        <v>53</v>
      </c>
      <c r="E73" s="27" t="s">
        <v>188</v>
      </c>
    </row>
    <row r="74" spans="1:18" x14ac:dyDescent="0.2">
      <c r="A74" s="17" t="s">
        <v>44</v>
      </c>
      <c r="B74" s="21" t="s">
        <v>172</v>
      </c>
      <c r="C74" s="21" t="s">
        <v>190</v>
      </c>
      <c r="D74" s="17" t="s">
        <v>46</v>
      </c>
      <c r="E74" s="22" t="s">
        <v>191</v>
      </c>
      <c r="F74" s="23" t="s">
        <v>112</v>
      </c>
      <c r="G74" s="24">
        <v>325</v>
      </c>
      <c r="H74" s="56"/>
      <c r="I74" s="25">
        <f>ROUND(ROUND(H74,2)*ROUND(G74,3),2)</f>
        <v>0</v>
      </c>
      <c r="O74">
        <f>(I74*21)/100</f>
        <v>0</v>
      </c>
      <c r="P74" t="s">
        <v>22</v>
      </c>
    </row>
    <row r="75" spans="1:18" x14ac:dyDescent="0.2">
      <c r="A75" s="26" t="s">
        <v>49</v>
      </c>
      <c r="E75" s="27" t="s">
        <v>46</v>
      </c>
    </row>
    <row r="76" spans="1:18" x14ac:dyDescent="0.2">
      <c r="A76" s="28" t="s">
        <v>51</v>
      </c>
      <c r="E76" s="29" t="s">
        <v>490</v>
      </c>
    </row>
    <row r="77" spans="1:18" ht="25.5" x14ac:dyDescent="0.2">
      <c r="A77" t="s">
        <v>53</v>
      </c>
      <c r="E77" s="27" t="s">
        <v>194</v>
      </c>
    </row>
    <row r="78" spans="1:18" ht="12.75" customHeight="1" x14ac:dyDescent="0.2">
      <c r="A78" s="5" t="s">
        <v>42</v>
      </c>
      <c r="B78" s="5"/>
      <c r="C78" s="30" t="s">
        <v>22</v>
      </c>
      <c r="D78" s="5"/>
      <c r="E78" s="19" t="s">
        <v>368</v>
      </c>
      <c r="F78" s="5"/>
      <c r="G78" s="5"/>
      <c r="H78" s="5"/>
      <c r="I78" s="31">
        <f>0+Q78</f>
        <v>0</v>
      </c>
      <c r="O78">
        <f>0+R78</f>
        <v>0</v>
      </c>
      <c r="Q78">
        <f>0+I79+I83</f>
        <v>0</v>
      </c>
      <c r="R78">
        <f>0+O79+O83</f>
        <v>0</v>
      </c>
    </row>
    <row r="79" spans="1:18" x14ac:dyDescent="0.2">
      <c r="A79" s="17" t="s">
        <v>44</v>
      </c>
      <c r="B79" s="21" t="s">
        <v>178</v>
      </c>
      <c r="C79" s="21" t="s">
        <v>491</v>
      </c>
      <c r="D79" s="17" t="s">
        <v>46</v>
      </c>
      <c r="E79" s="22" t="s">
        <v>492</v>
      </c>
      <c r="F79" s="23" t="s">
        <v>112</v>
      </c>
      <c r="G79" s="24">
        <v>1875</v>
      </c>
      <c r="H79" s="56"/>
      <c r="I79" s="25">
        <f>ROUND(ROUND(H79,2)*ROUND(G79,3),2)</f>
        <v>0</v>
      </c>
      <c r="O79">
        <f>(I79*21)/100</f>
        <v>0</v>
      </c>
      <c r="P79" t="s">
        <v>22</v>
      </c>
    </row>
    <row r="80" spans="1:18" x14ac:dyDescent="0.2">
      <c r="A80" s="26" t="s">
        <v>49</v>
      </c>
      <c r="E80" s="27" t="s">
        <v>493</v>
      </c>
    </row>
    <row r="81" spans="1:18" x14ac:dyDescent="0.2">
      <c r="A81" s="28" t="s">
        <v>51</v>
      </c>
      <c r="E81" s="29" t="s">
        <v>494</v>
      </c>
    </row>
    <row r="82" spans="1:18" ht="102" x14ac:dyDescent="0.2">
      <c r="A82" t="s">
        <v>53</v>
      </c>
      <c r="E82" s="27" t="s">
        <v>495</v>
      </c>
    </row>
    <row r="83" spans="1:18" x14ac:dyDescent="0.2">
      <c r="A83" s="17" t="s">
        <v>44</v>
      </c>
      <c r="B83" s="21" t="s">
        <v>183</v>
      </c>
      <c r="C83" s="21" t="s">
        <v>496</v>
      </c>
      <c r="D83" s="17" t="s">
        <v>64</v>
      </c>
      <c r="E83" s="22" t="s">
        <v>497</v>
      </c>
      <c r="F83" s="23" t="s">
        <v>112</v>
      </c>
      <c r="G83" s="24">
        <v>300</v>
      </c>
      <c r="H83" s="56"/>
      <c r="I83" s="25">
        <f>ROUND(ROUND(H83,2)*ROUND(G83,3),2)</f>
        <v>0</v>
      </c>
      <c r="O83">
        <f>(I83*21)/100</f>
        <v>0</v>
      </c>
      <c r="P83" t="s">
        <v>22</v>
      </c>
    </row>
    <row r="84" spans="1:18" ht="25.5" x14ac:dyDescent="0.2">
      <c r="A84" s="26" t="s">
        <v>49</v>
      </c>
      <c r="E84" s="27" t="s">
        <v>498</v>
      </c>
    </row>
    <row r="85" spans="1:18" x14ac:dyDescent="0.2">
      <c r="A85" s="28" t="s">
        <v>51</v>
      </c>
      <c r="E85" s="29" t="s">
        <v>499</v>
      </c>
    </row>
    <row r="86" spans="1:18" ht="102" x14ac:dyDescent="0.2">
      <c r="A86" t="s">
        <v>53</v>
      </c>
      <c r="E86" s="27" t="s">
        <v>500</v>
      </c>
    </row>
    <row r="87" spans="1:18" ht="12.75" customHeight="1" x14ac:dyDescent="0.2">
      <c r="A87" s="5" t="s">
        <v>42</v>
      </c>
      <c r="B87" s="5"/>
      <c r="C87" s="30" t="s">
        <v>70</v>
      </c>
      <c r="D87" s="5"/>
      <c r="E87" s="19" t="s">
        <v>501</v>
      </c>
      <c r="F87" s="5"/>
      <c r="G87" s="5"/>
      <c r="H87" s="5"/>
      <c r="I87" s="31">
        <f>0+Q87</f>
        <v>0</v>
      </c>
      <c r="O87">
        <f>0+R87</f>
        <v>0</v>
      </c>
      <c r="Q87">
        <f>0+I88+I92+I96</f>
        <v>0</v>
      </c>
      <c r="R87">
        <f>0+O88+O92+O96</f>
        <v>0</v>
      </c>
    </row>
    <row r="88" spans="1:18" x14ac:dyDescent="0.2">
      <c r="A88" s="17" t="s">
        <v>44</v>
      </c>
      <c r="B88" s="21" t="s">
        <v>189</v>
      </c>
      <c r="C88" s="21" t="s">
        <v>502</v>
      </c>
      <c r="D88" s="17" t="s">
        <v>46</v>
      </c>
      <c r="E88" s="22" t="s">
        <v>503</v>
      </c>
      <c r="F88" s="23" t="s">
        <v>127</v>
      </c>
      <c r="G88" s="24">
        <v>36</v>
      </c>
      <c r="H88" s="56"/>
      <c r="I88" s="25">
        <f>ROUND(ROUND(H88,2)*ROUND(G88,3),2)</f>
        <v>0</v>
      </c>
      <c r="O88">
        <f>(I88*21)/100</f>
        <v>0</v>
      </c>
      <c r="P88" t="s">
        <v>22</v>
      </c>
    </row>
    <row r="89" spans="1:18" x14ac:dyDescent="0.2">
      <c r="A89" s="26" t="s">
        <v>49</v>
      </c>
      <c r="E89" s="27" t="s">
        <v>504</v>
      </c>
    </row>
    <row r="90" spans="1:18" x14ac:dyDescent="0.2">
      <c r="A90" s="28" t="s">
        <v>51</v>
      </c>
      <c r="E90" s="29" t="s">
        <v>46</v>
      </c>
    </row>
    <row r="91" spans="1:18" ht="102" x14ac:dyDescent="0.2">
      <c r="A91" t="s">
        <v>53</v>
      </c>
      <c r="E91" s="27" t="s">
        <v>505</v>
      </c>
    </row>
    <row r="92" spans="1:18" x14ac:dyDescent="0.2">
      <c r="A92" s="17" t="s">
        <v>44</v>
      </c>
      <c r="B92" s="21" t="s">
        <v>196</v>
      </c>
      <c r="C92" s="21" t="s">
        <v>506</v>
      </c>
      <c r="D92" s="17" t="s">
        <v>46</v>
      </c>
      <c r="E92" s="22" t="s">
        <v>507</v>
      </c>
      <c r="F92" s="23" t="s">
        <v>127</v>
      </c>
      <c r="G92" s="24">
        <v>36</v>
      </c>
      <c r="H92" s="56"/>
      <c r="I92" s="25">
        <f>ROUND(ROUND(H92,2)*ROUND(G92,3),2)</f>
        <v>0</v>
      </c>
      <c r="O92">
        <f>(I92*21)/100</f>
        <v>0</v>
      </c>
      <c r="P92" t="s">
        <v>22</v>
      </c>
    </row>
    <row r="93" spans="1:18" x14ac:dyDescent="0.2">
      <c r="A93" s="26" t="s">
        <v>49</v>
      </c>
      <c r="E93" s="27" t="s">
        <v>508</v>
      </c>
    </row>
    <row r="94" spans="1:18" x14ac:dyDescent="0.2">
      <c r="A94" s="28" t="s">
        <v>51</v>
      </c>
      <c r="E94" s="29" t="s">
        <v>46</v>
      </c>
    </row>
    <row r="95" spans="1:18" ht="153" x14ac:dyDescent="0.2">
      <c r="A95" t="s">
        <v>53</v>
      </c>
      <c r="E95" s="27" t="s">
        <v>509</v>
      </c>
    </row>
    <row r="96" spans="1:18" x14ac:dyDescent="0.2">
      <c r="A96" s="17" t="s">
        <v>44</v>
      </c>
      <c r="B96" s="21" t="s">
        <v>203</v>
      </c>
      <c r="C96" s="21" t="s">
        <v>510</v>
      </c>
      <c r="D96" s="17" t="s">
        <v>64</v>
      </c>
      <c r="E96" s="22" t="s">
        <v>511</v>
      </c>
      <c r="F96" s="23" t="s">
        <v>127</v>
      </c>
      <c r="G96" s="24">
        <v>36</v>
      </c>
      <c r="H96" s="56"/>
      <c r="I96" s="25">
        <f>ROUND(ROUND(H96,2)*ROUND(G96,3),2)</f>
        <v>0</v>
      </c>
      <c r="O96">
        <f>(I96*21)/100</f>
        <v>0</v>
      </c>
      <c r="P96" t="s">
        <v>22</v>
      </c>
    </row>
    <row r="97" spans="1:5" x14ac:dyDescent="0.2">
      <c r="A97" s="26" t="s">
        <v>49</v>
      </c>
      <c r="E97" s="27" t="s">
        <v>512</v>
      </c>
    </row>
    <row r="98" spans="1:5" x14ac:dyDescent="0.2">
      <c r="A98" s="28" t="s">
        <v>51</v>
      </c>
      <c r="E98" s="29" t="s">
        <v>46</v>
      </c>
    </row>
    <row r="99" spans="1:5" ht="51" x14ac:dyDescent="0.2">
      <c r="A99" t="s">
        <v>53</v>
      </c>
      <c r="E99" s="27" t="s">
        <v>513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6"/>
  <sheetViews>
    <sheetView topLeftCell="B1" zoomScaleNormal="100" workbookViewId="0">
      <pane ySplit="7" topLeftCell="A8" activePane="bottomLeft" state="frozen"/>
      <selection pane="bottomLeft" activeCell="H116" sqref="H9:H116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0+O8+O21+O66+O91+O104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514</v>
      </c>
      <c r="I3" s="32">
        <f>0+I8+I21+I66+I91+I104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514</v>
      </c>
      <c r="D4" s="66"/>
      <c r="E4" s="13" t="s">
        <v>515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8" x14ac:dyDescent="0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471</v>
      </c>
      <c r="H9" s="56"/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27" t="s">
        <v>100</v>
      </c>
    </row>
    <row r="11" spans="1:18" ht="51" x14ac:dyDescent="0.2">
      <c r="A11" s="28" t="s">
        <v>51</v>
      </c>
      <c r="E11" s="29" t="s">
        <v>516</v>
      </c>
    </row>
    <row r="12" spans="1:18" ht="25.5" x14ac:dyDescent="0.2">
      <c r="A12" t="s">
        <v>53</v>
      </c>
      <c r="E12" s="27" t="s">
        <v>54</v>
      </c>
    </row>
    <row r="13" spans="1:18" x14ac:dyDescent="0.2">
      <c r="A13" s="17" t="s">
        <v>44</v>
      </c>
      <c r="B13" s="21" t="s">
        <v>22</v>
      </c>
      <c r="C13" s="21" t="s">
        <v>102</v>
      </c>
      <c r="D13" s="17" t="s">
        <v>46</v>
      </c>
      <c r="E13" s="22" t="s">
        <v>103</v>
      </c>
      <c r="F13" s="23" t="s">
        <v>48</v>
      </c>
      <c r="G13" s="24">
        <v>35.603000000000002</v>
      </c>
      <c r="H13" s="56"/>
      <c r="I13" s="25">
        <f>ROUND(ROUND(H13,2)*ROUND(G13,3),2)</f>
        <v>0</v>
      </c>
      <c r="O13">
        <f>(I13*21)/100</f>
        <v>0</v>
      </c>
      <c r="P13" t="s">
        <v>22</v>
      </c>
    </row>
    <row r="14" spans="1:18" x14ac:dyDescent="0.2">
      <c r="A14" s="26" t="s">
        <v>49</v>
      </c>
      <c r="E14" s="27" t="s">
        <v>104</v>
      </c>
    </row>
    <row r="15" spans="1:18" ht="76.5" x14ac:dyDescent="0.2">
      <c r="A15" s="28" t="s">
        <v>51</v>
      </c>
      <c r="E15" s="29" t="s">
        <v>517</v>
      </c>
    </row>
    <row r="16" spans="1:18" ht="25.5" x14ac:dyDescent="0.2">
      <c r="A16" t="s">
        <v>53</v>
      </c>
      <c r="E16" s="27" t="s">
        <v>54</v>
      </c>
    </row>
    <row r="17" spans="1:18" x14ac:dyDescent="0.2">
      <c r="A17" s="17" t="s">
        <v>44</v>
      </c>
      <c r="B17" s="21" t="s">
        <v>21</v>
      </c>
      <c r="C17" s="21" t="s">
        <v>106</v>
      </c>
      <c r="D17" s="17" t="s">
        <v>46</v>
      </c>
      <c r="E17" s="22" t="s">
        <v>107</v>
      </c>
      <c r="F17" s="23" t="s">
        <v>48</v>
      </c>
      <c r="G17" s="24">
        <v>465</v>
      </c>
      <c r="H17" s="56"/>
      <c r="I17" s="25">
        <f>ROUND(ROUND(H17,2)*ROUND(G17,3),2)</f>
        <v>0</v>
      </c>
      <c r="O17">
        <f>(I17*21)/100</f>
        <v>0</v>
      </c>
      <c r="P17" t="s">
        <v>22</v>
      </c>
    </row>
    <row r="18" spans="1:18" x14ac:dyDescent="0.2">
      <c r="A18" s="26" t="s">
        <v>49</v>
      </c>
      <c r="E18" s="27" t="s">
        <v>46</v>
      </c>
    </row>
    <row r="19" spans="1:18" x14ac:dyDescent="0.2">
      <c r="A19" s="28" t="s">
        <v>51</v>
      </c>
      <c r="E19" s="29" t="s">
        <v>518</v>
      </c>
    </row>
    <row r="20" spans="1:18" ht="38.25" x14ac:dyDescent="0.2">
      <c r="A20" t="s">
        <v>53</v>
      </c>
      <c r="E20" s="27" t="s">
        <v>109</v>
      </c>
    </row>
    <row r="21" spans="1:18" ht="12.75" customHeight="1" x14ac:dyDescent="0.2">
      <c r="A21" s="5" t="s">
        <v>42</v>
      </c>
      <c r="B21" s="5"/>
      <c r="C21" s="30" t="s">
        <v>28</v>
      </c>
      <c r="D21" s="5"/>
      <c r="E21" s="19" t="s">
        <v>77</v>
      </c>
      <c r="F21" s="5"/>
      <c r="G21" s="5"/>
      <c r="H21" s="5"/>
      <c r="I21" s="31">
        <f>0+Q21</f>
        <v>0</v>
      </c>
      <c r="O21">
        <f>0+R21</f>
        <v>0</v>
      </c>
      <c r="Q21">
        <f>0+I22+I26+I30+I34+I38+I42+I46+I50+I54+I58+I62</f>
        <v>0</v>
      </c>
      <c r="R21">
        <f>0+O22+O26+O30+O34+O38+O42+O46+O50+O54+O58+O62</f>
        <v>0</v>
      </c>
    </row>
    <row r="22" spans="1:18" x14ac:dyDescent="0.2">
      <c r="A22" s="17" t="s">
        <v>44</v>
      </c>
      <c r="B22" s="21" t="s">
        <v>32</v>
      </c>
      <c r="C22" s="21" t="s">
        <v>110</v>
      </c>
      <c r="D22" s="17" t="s">
        <v>46</v>
      </c>
      <c r="E22" s="22" t="s">
        <v>111</v>
      </c>
      <c r="F22" s="23" t="s">
        <v>112</v>
      </c>
      <c r="G22" s="24">
        <v>681.25</v>
      </c>
      <c r="H22" s="56"/>
      <c r="I22" s="25">
        <f>ROUND(ROUND(H22,2)*ROUND(G22,3),2)</f>
        <v>0</v>
      </c>
      <c r="O22">
        <f>(I22*21)/100</f>
        <v>0</v>
      </c>
      <c r="P22" t="s">
        <v>22</v>
      </c>
    </row>
    <row r="23" spans="1:18" x14ac:dyDescent="0.2">
      <c r="A23" s="26" t="s">
        <v>49</v>
      </c>
      <c r="E23" s="27" t="s">
        <v>519</v>
      </c>
    </row>
    <row r="24" spans="1:18" x14ac:dyDescent="0.2">
      <c r="A24" s="28" t="s">
        <v>51</v>
      </c>
      <c r="E24" s="29" t="s">
        <v>520</v>
      </c>
    </row>
    <row r="25" spans="1:18" x14ac:dyDescent="0.2">
      <c r="A25" t="s">
        <v>53</v>
      </c>
      <c r="E25" s="27" t="s">
        <v>115</v>
      </c>
    </row>
    <row r="26" spans="1:18" x14ac:dyDescent="0.2">
      <c r="A26" s="17" t="s">
        <v>44</v>
      </c>
      <c r="B26" s="21" t="s">
        <v>34</v>
      </c>
      <c r="C26" s="21" t="s">
        <v>521</v>
      </c>
      <c r="D26" s="17" t="s">
        <v>64</v>
      </c>
      <c r="E26" s="22" t="s">
        <v>522</v>
      </c>
      <c r="F26" s="23" t="s">
        <v>57</v>
      </c>
      <c r="G26" s="24">
        <v>1</v>
      </c>
      <c r="H26" s="56"/>
      <c r="I26" s="25">
        <f>ROUND(ROUND(H26,2)*ROUND(G26,3),2)</f>
        <v>0</v>
      </c>
      <c r="O26">
        <f>(I26*21)/100</f>
        <v>0</v>
      </c>
      <c r="P26" t="s">
        <v>22</v>
      </c>
    </row>
    <row r="27" spans="1:18" ht="38.25" x14ac:dyDescent="0.2">
      <c r="A27" s="26" t="s">
        <v>49</v>
      </c>
      <c r="E27" s="27" t="s">
        <v>523</v>
      </c>
    </row>
    <row r="28" spans="1:18" x14ac:dyDescent="0.2">
      <c r="A28" s="28" t="s">
        <v>51</v>
      </c>
      <c r="E28" s="29" t="s">
        <v>46</v>
      </c>
    </row>
    <row r="29" spans="1:18" ht="38.25" x14ac:dyDescent="0.2">
      <c r="A29" t="s">
        <v>53</v>
      </c>
      <c r="E29" s="27" t="s">
        <v>524</v>
      </c>
    </row>
    <row r="30" spans="1:18" x14ac:dyDescent="0.2">
      <c r="A30" s="17" t="s">
        <v>44</v>
      </c>
      <c r="B30" s="21" t="s">
        <v>36</v>
      </c>
      <c r="C30" s="21" t="s">
        <v>146</v>
      </c>
      <c r="D30" s="17" t="s">
        <v>46</v>
      </c>
      <c r="E30" s="22" t="s">
        <v>147</v>
      </c>
      <c r="F30" s="23" t="s">
        <v>80</v>
      </c>
      <c r="G30" s="24">
        <v>331.8</v>
      </c>
      <c r="H30" s="56"/>
      <c r="I30" s="25">
        <f>ROUND(ROUND(H30,2)*ROUND(G30,3),2)</f>
        <v>0</v>
      </c>
      <c r="O30">
        <f>(I30*21)/100</f>
        <v>0</v>
      </c>
      <c r="P30" t="s">
        <v>22</v>
      </c>
    </row>
    <row r="31" spans="1:18" x14ac:dyDescent="0.2">
      <c r="A31" s="26" t="s">
        <v>49</v>
      </c>
      <c r="E31" s="27" t="s">
        <v>457</v>
      </c>
    </row>
    <row r="32" spans="1:18" ht="76.5" x14ac:dyDescent="0.2">
      <c r="A32" s="28" t="s">
        <v>51</v>
      </c>
      <c r="E32" s="29" t="s">
        <v>525</v>
      </c>
    </row>
    <row r="33" spans="1:16" ht="318.75" x14ac:dyDescent="0.2">
      <c r="A33" t="s">
        <v>53</v>
      </c>
      <c r="E33" s="27" t="s">
        <v>88</v>
      </c>
    </row>
    <row r="34" spans="1:16" x14ac:dyDescent="0.2">
      <c r="A34" s="17" t="s">
        <v>44</v>
      </c>
      <c r="B34" s="21" t="s">
        <v>70</v>
      </c>
      <c r="C34" s="21" t="s">
        <v>84</v>
      </c>
      <c r="D34" s="17" t="s">
        <v>46</v>
      </c>
      <c r="E34" s="22" t="s">
        <v>85</v>
      </c>
      <c r="F34" s="23" t="s">
        <v>80</v>
      </c>
      <c r="G34" s="24">
        <v>232.5</v>
      </c>
      <c r="H34" s="25"/>
      <c r="I34" s="25">
        <f>ROUND(ROUND(H34,2)*ROUND(G34,3),2)</f>
        <v>0</v>
      </c>
      <c r="O34">
        <f>(I34*21)/100</f>
        <v>0</v>
      </c>
      <c r="P34" t="s">
        <v>22</v>
      </c>
    </row>
    <row r="35" spans="1:16" x14ac:dyDescent="0.2">
      <c r="A35" s="26" t="s">
        <v>49</v>
      </c>
      <c r="E35" s="27" t="s">
        <v>526</v>
      </c>
    </row>
    <row r="36" spans="1:16" x14ac:dyDescent="0.2">
      <c r="A36" s="28" t="s">
        <v>51</v>
      </c>
      <c r="E36" s="29" t="s">
        <v>527</v>
      </c>
    </row>
    <row r="37" spans="1:16" ht="318.75" x14ac:dyDescent="0.2">
      <c r="A37" t="s">
        <v>53</v>
      </c>
      <c r="E37" s="27" t="s">
        <v>88</v>
      </c>
    </row>
    <row r="38" spans="1:16" x14ac:dyDescent="0.2">
      <c r="A38" s="17" t="s">
        <v>44</v>
      </c>
      <c r="B38" s="21" t="s">
        <v>73</v>
      </c>
      <c r="C38" s="21" t="s">
        <v>528</v>
      </c>
      <c r="D38" s="17" t="s">
        <v>46</v>
      </c>
      <c r="E38" s="22" t="s">
        <v>529</v>
      </c>
      <c r="F38" s="23" t="s">
        <v>127</v>
      </c>
      <c r="G38" s="24">
        <v>6</v>
      </c>
      <c r="H38" s="56"/>
      <c r="I38" s="25">
        <f>ROUND(ROUND(H38,2)*ROUND(G38,3),2)</f>
        <v>0</v>
      </c>
      <c r="O38">
        <f>(I38*21)/100</f>
        <v>0</v>
      </c>
      <c r="P38" t="s">
        <v>22</v>
      </c>
    </row>
    <row r="39" spans="1:16" x14ac:dyDescent="0.2">
      <c r="A39" s="26" t="s">
        <v>49</v>
      </c>
      <c r="E39" s="27" t="s">
        <v>530</v>
      </c>
    </row>
    <row r="40" spans="1:16" x14ac:dyDescent="0.2">
      <c r="A40" s="28" t="s">
        <v>51</v>
      </c>
      <c r="E40" s="29" t="s">
        <v>531</v>
      </c>
    </row>
    <row r="41" spans="1:16" ht="63.75" x14ac:dyDescent="0.2">
      <c r="A41" t="s">
        <v>53</v>
      </c>
      <c r="E41" s="27" t="s">
        <v>532</v>
      </c>
    </row>
    <row r="42" spans="1:16" x14ac:dyDescent="0.2">
      <c r="A42" s="17" t="s">
        <v>44</v>
      </c>
      <c r="B42" s="21" t="s">
        <v>39</v>
      </c>
      <c r="C42" s="21" t="s">
        <v>533</v>
      </c>
      <c r="D42" s="17" t="s">
        <v>46</v>
      </c>
      <c r="E42" s="22" t="s">
        <v>534</v>
      </c>
      <c r="F42" s="23" t="s">
        <v>80</v>
      </c>
      <c r="G42" s="24">
        <v>232.5</v>
      </c>
      <c r="H42" s="56"/>
      <c r="I42" s="25">
        <f>ROUND(ROUND(H42,2)*ROUND(G42,3),2)</f>
        <v>0</v>
      </c>
      <c r="O42">
        <f>(I42*21)/100</f>
        <v>0</v>
      </c>
      <c r="P42" t="s">
        <v>22</v>
      </c>
    </row>
    <row r="43" spans="1:16" ht="25.5" x14ac:dyDescent="0.2">
      <c r="A43" s="26" t="s">
        <v>49</v>
      </c>
      <c r="E43" s="27" t="s">
        <v>535</v>
      </c>
    </row>
    <row r="44" spans="1:16" ht="25.5" x14ac:dyDescent="0.2">
      <c r="A44" s="28" t="s">
        <v>51</v>
      </c>
      <c r="E44" s="29" t="s">
        <v>536</v>
      </c>
    </row>
    <row r="45" spans="1:16" ht="357" x14ac:dyDescent="0.2">
      <c r="A45" t="s">
        <v>53</v>
      </c>
      <c r="E45" s="27" t="s">
        <v>157</v>
      </c>
    </row>
    <row r="46" spans="1:16" x14ac:dyDescent="0.2">
      <c r="A46" s="17" t="s">
        <v>44</v>
      </c>
      <c r="B46" s="21" t="s">
        <v>41</v>
      </c>
      <c r="C46" s="21" t="s">
        <v>537</v>
      </c>
      <c r="D46" s="17" t="s">
        <v>46</v>
      </c>
      <c r="E46" s="22" t="s">
        <v>538</v>
      </c>
      <c r="F46" s="23" t="s">
        <v>80</v>
      </c>
      <c r="G46" s="24">
        <v>232.5</v>
      </c>
      <c r="H46" s="56"/>
      <c r="I46" s="25">
        <f>ROUND(ROUND(H46,2)*ROUND(G46,3),2)</f>
        <v>0</v>
      </c>
      <c r="O46">
        <f>(I46*21)/100</f>
        <v>0</v>
      </c>
      <c r="P46" t="s">
        <v>22</v>
      </c>
    </row>
    <row r="47" spans="1:16" ht="25.5" x14ac:dyDescent="0.2">
      <c r="A47" s="26" t="s">
        <v>49</v>
      </c>
      <c r="E47" s="27" t="s">
        <v>539</v>
      </c>
    </row>
    <row r="48" spans="1:16" x14ac:dyDescent="0.2">
      <c r="A48" s="28" t="s">
        <v>51</v>
      </c>
      <c r="E48" s="29" t="s">
        <v>540</v>
      </c>
    </row>
    <row r="49" spans="1:16" ht="357" x14ac:dyDescent="0.2">
      <c r="A49" t="s">
        <v>53</v>
      </c>
      <c r="E49" s="27" t="s">
        <v>157</v>
      </c>
    </row>
    <row r="50" spans="1:16" x14ac:dyDescent="0.2">
      <c r="A50" s="17" t="s">
        <v>44</v>
      </c>
      <c r="B50" s="21" t="s">
        <v>89</v>
      </c>
      <c r="C50" s="21" t="s">
        <v>90</v>
      </c>
      <c r="D50" s="17" t="s">
        <v>46</v>
      </c>
      <c r="E50" s="22" t="s">
        <v>91</v>
      </c>
      <c r="F50" s="23" t="s">
        <v>80</v>
      </c>
      <c r="G50" s="24">
        <v>465</v>
      </c>
      <c r="H50" s="56"/>
      <c r="I50" s="25">
        <f>ROUND(ROUND(H50,2)*ROUND(G50,3),2)</f>
        <v>0</v>
      </c>
      <c r="O50">
        <f>(I50*21)/100</f>
        <v>0</v>
      </c>
      <c r="P50" t="s">
        <v>22</v>
      </c>
    </row>
    <row r="51" spans="1:16" x14ac:dyDescent="0.2">
      <c r="A51" s="26" t="s">
        <v>49</v>
      </c>
      <c r="E51" s="27" t="s">
        <v>541</v>
      </c>
    </row>
    <row r="52" spans="1:16" ht="38.25" x14ac:dyDescent="0.2">
      <c r="A52" s="28" t="s">
        <v>51</v>
      </c>
      <c r="E52" s="29" t="s">
        <v>542</v>
      </c>
    </row>
    <row r="53" spans="1:16" ht="191.25" x14ac:dyDescent="0.2">
      <c r="A53" t="s">
        <v>53</v>
      </c>
      <c r="E53" s="27" t="s">
        <v>94</v>
      </c>
    </row>
    <row r="54" spans="1:16" x14ac:dyDescent="0.2">
      <c r="A54" s="17" t="s">
        <v>44</v>
      </c>
      <c r="B54" s="21" t="s">
        <v>95</v>
      </c>
      <c r="C54" s="21" t="s">
        <v>475</v>
      </c>
      <c r="D54" s="17" t="s">
        <v>28</v>
      </c>
      <c r="E54" s="22" t="s">
        <v>476</v>
      </c>
      <c r="F54" s="23" t="s">
        <v>80</v>
      </c>
      <c r="G54" s="24">
        <v>331.8</v>
      </c>
      <c r="H54" s="56"/>
      <c r="I54" s="25">
        <f>ROUND(ROUND(H54,2)*ROUND(G54,3),2)</f>
        <v>0</v>
      </c>
      <c r="O54">
        <f>(I54*21)/100</f>
        <v>0</v>
      </c>
      <c r="P54" t="s">
        <v>22</v>
      </c>
    </row>
    <row r="55" spans="1:16" ht="25.5" x14ac:dyDescent="0.2">
      <c r="A55" s="26" t="s">
        <v>49</v>
      </c>
      <c r="E55" s="27" t="s">
        <v>543</v>
      </c>
    </row>
    <row r="56" spans="1:16" ht="51" x14ac:dyDescent="0.2">
      <c r="A56" s="28" t="s">
        <v>51</v>
      </c>
      <c r="E56" s="29" t="s">
        <v>544</v>
      </c>
    </row>
    <row r="57" spans="1:16" ht="229.5" x14ac:dyDescent="0.2">
      <c r="A57" t="s">
        <v>53</v>
      </c>
      <c r="E57" s="27" t="s">
        <v>479</v>
      </c>
    </row>
    <row r="58" spans="1:16" x14ac:dyDescent="0.2">
      <c r="A58" s="17" t="s">
        <v>44</v>
      </c>
      <c r="B58" s="21" t="s">
        <v>152</v>
      </c>
      <c r="C58" s="21" t="s">
        <v>475</v>
      </c>
      <c r="D58" s="17" t="s">
        <v>22</v>
      </c>
      <c r="E58" s="22" t="s">
        <v>476</v>
      </c>
      <c r="F58" s="23" t="s">
        <v>80</v>
      </c>
      <c r="G58" s="24">
        <v>232.5</v>
      </c>
      <c r="H58" s="56"/>
      <c r="I58" s="25">
        <f>ROUND(ROUND(H58,2)*ROUND(G58,3),2)</f>
        <v>0</v>
      </c>
      <c r="O58">
        <f>(I58*21)/100</f>
        <v>0</v>
      </c>
      <c r="P58" t="s">
        <v>22</v>
      </c>
    </row>
    <row r="59" spans="1:16" ht="38.25" x14ac:dyDescent="0.2">
      <c r="A59" s="26" t="s">
        <v>49</v>
      </c>
      <c r="E59" s="27" t="s">
        <v>545</v>
      </c>
    </row>
    <row r="60" spans="1:16" ht="25.5" x14ac:dyDescent="0.2">
      <c r="A60" s="28" t="s">
        <v>51</v>
      </c>
      <c r="E60" s="29" t="s">
        <v>546</v>
      </c>
    </row>
    <row r="61" spans="1:16" ht="229.5" x14ac:dyDescent="0.2">
      <c r="A61" t="s">
        <v>53</v>
      </c>
      <c r="E61" s="27" t="s">
        <v>479</v>
      </c>
    </row>
    <row r="62" spans="1:16" x14ac:dyDescent="0.2">
      <c r="A62" s="17" t="s">
        <v>44</v>
      </c>
      <c r="B62" s="21" t="s">
        <v>158</v>
      </c>
      <c r="C62" s="21" t="s">
        <v>480</v>
      </c>
      <c r="D62" s="17" t="s">
        <v>46</v>
      </c>
      <c r="E62" s="22" t="s">
        <v>481</v>
      </c>
      <c r="F62" s="23" t="s">
        <v>80</v>
      </c>
      <c r="G62" s="24">
        <v>205.2</v>
      </c>
      <c r="H62" s="56"/>
      <c r="I62" s="25">
        <f>ROUND(ROUND(H62,2)*ROUND(G62,3),2)</f>
        <v>0</v>
      </c>
      <c r="O62">
        <f>(I62*21)/100</f>
        <v>0</v>
      </c>
      <c r="P62" t="s">
        <v>22</v>
      </c>
    </row>
    <row r="63" spans="1:16" ht="25.5" x14ac:dyDescent="0.2">
      <c r="A63" s="26" t="s">
        <v>49</v>
      </c>
      <c r="E63" s="27" t="s">
        <v>547</v>
      </c>
    </row>
    <row r="64" spans="1:16" x14ac:dyDescent="0.2">
      <c r="A64" s="28" t="s">
        <v>51</v>
      </c>
      <c r="E64" s="29" t="s">
        <v>548</v>
      </c>
    </row>
    <row r="65" spans="1:18" ht="306" x14ac:dyDescent="0.2">
      <c r="A65" t="s">
        <v>53</v>
      </c>
      <c r="E65" s="27" t="s">
        <v>483</v>
      </c>
    </row>
    <row r="66" spans="1:18" ht="12.75" customHeight="1" x14ac:dyDescent="0.2">
      <c r="A66" s="5" t="s">
        <v>42</v>
      </c>
      <c r="B66" s="5"/>
      <c r="C66" s="30" t="s">
        <v>32</v>
      </c>
      <c r="D66" s="5"/>
      <c r="E66" s="19" t="s">
        <v>195</v>
      </c>
      <c r="F66" s="5"/>
      <c r="G66" s="5"/>
      <c r="H66" s="5"/>
      <c r="I66" s="31">
        <f>0+Q66</f>
        <v>0</v>
      </c>
      <c r="O66">
        <f>0+R66</f>
        <v>0</v>
      </c>
      <c r="Q66">
        <f>0+I67+I71+I75+I79+I83+I87</f>
        <v>0</v>
      </c>
      <c r="R66">
        <f>0+O67+O71+O75+O79+O83+O87</f>
        <v>0</v>
      </c>
    </row>
    <row r="67" spans="1:18" x14ac:dyDescent="0.2">
      <c r="A67" s="17" t="s">
        <v>44</v>
      </c>
      <c r="B67" s="21" t="s">
        <v>163</v>
      </c>
      <c r="C67" s="21" t="s">
        <v>549</v>
      </c>
      <c r="D67" s="17" t="s">
        <v>46</v>
      </c>
      <c r="E67" s="22" t="s">
        <v>550</v>
      </c>
      <c r="F67" s="23" t="s">
        <v>80</v>
      </c>
      <c r="G67" s="24">
        <v>18.675000000000001</v>
      </c>
      <c r="H67" s="56"/>
      <c r="I67" s="25">
        <f>ROUND(ROUND(H67,2)*ROUND(G67,3),2)</f>
        <v>0</v>
      </c>
      <c r="O67">
        <f>(I67*21)/100</f>
        <v>0</v>
      </c>
      <c r="P67" t="s">
        <v>22</v>
      </c>
    </row>
    <row r="68" spans="1:18" x14ac:dyDescent="0.2">
      <c r="A68" s="26" t="s">
        <v>49</v>
      </c>
      <c r="E68" s="27" t="s">
        <v>551</v>
      </c>
    </row>
    <row r="69" spans="1:18" x14ac:dyDescent="0.2">
      <c r="A69" s="28" t="s">
        <v>51</v>
      </c>
      <c r="E69" s="29" t="s">
        <v>552</v>
      </c>
    </row>
    <row r="70" spans="1:18" ht="395.25" x14ac:dyDescent="0.2">
      <c r="A70" t="s">
        <v>53</v>
      </c>
      <c r="E70" s="27" t="s">
        <v>553</v>
      </c>
    </row>
    <row r="71" spans="1:18" x14ac:dyDescent="0.2">
      <c r="A71" s="17" t="s">
        <v>44</v>
      </c>
      <c r="B71" s="21" t="s">
        <v>169</v>
      </c>
      <c r="C71" s="21" t="s">
        <v>554</v>
      </c>
      <c r="D71" s="17" t="s">
        <v>46</v>
      </c>
      <c r="E71" s="22" t="s">
        <v>555</v>
      </c>
      <c r="F71" s="23" t="s">
        <v>80</v>
      </c>
      <c r="G71" s="24">
        <v>20.664999999999999</v>
      </c>
      <c r="H71" s="56"/>
      <c r="I71" s="25">
        <f>ROUND(ROUND(H71,2)*ROUND(G71,3),2)</f>
        <v>0</v>
      </c>
      <c r="O71">
        <f>(I71*21)/100</f>
        <v>0</v>
      </c>
      <c r="P71" t="s">
        <v>22</v>
      </c>
    </row>
    <row r="72" spans="1:18" x14ac:dyDescent="0.2">
      <c r="A72" s="26" t="s">
        <v>49</v>
      </c>
      <c r="E72" s="27" t="s">
        <v>556</v>
      </c>
    </row>
    <row r="73" spans="1:18" ht="76.5" x14ac:dyDescent="0.2">
      <c r="A73" s="28" t="s">
        <v>51</v>
      </c>
      <c r="E73" s="29" t="s">
        <v>557</v>
      </c>
    </row>
    <row r="74" spans="1:18" ht="395.25" x14ac:dyDescent="0.2">
      <c r="A74" t="s">
        <v>53</v>
      </c>
      <c r="E74" s="27" t="s">
        <v>553</v>
      </c>
    </row>
    <row r="75" spans="1:18" x14ac:dyDescent="0.2">
      <c r="A75" s="17" t="s">
        <v>44</v>
      </c>
      <c r="B75" s="21" t="s">
        <v>172</v>
      </c>
      <c r="C75" s="21" t="s">
        <v>558</v>
      </c>
      <c r="D75" s="17" t="s">
        <v>46</v>
      </c>
      <c r="E75" s="22" t="s">
        <v>559</v>
      </c>
      <c r="F75" s="23" t="s">
        <v>80</v>
      </c>
      <c r="G75" s="24">
        <v>49.8</v>
      </c>
      <c r="H75" s="25"/>
      <c r="I75" s="25">
        <f>ROUND(ROUND(H75,2)*ROUND(G75,3),2)</f>
        <v>0</v>
      </c>
      <c r="O75">
        <f>(I75*21)/100</f>
        <v>0</v>
      </c>
      <c r="P75" t="s">
        <v>22</v>
      </c>
    </row>
    <row r="76" spans="1:18" x14ac:dyDescent="0.2">
      <c r="A76" s="26" t="s">
        <v>49</v>
      </c>
      <c r="E76" s="27" t="s">
        <v>560</v>
      </c>
    </row>
    <row r="77" spans="1:18" x14ac:dyDescent="0.2">
      <c r="A77" s="28" t="s">
        <v>51</v>
      </c>
      <c r="E77" s="29" t="s">
        <v>561</v>
      </c>
    </row>
    <row r="78" spans="1:18" ht="38.25" x14ac:dyDescent="0.2">
      <c r="A78" t="s">
        <v>53</v>
      </c>
      <c r="E78" s="27" t="s">
        <v>562</v>
      </c>
    </row>
    <row r="79" spans="1:18" x14ac:dyDescent="0.2">
      <c r="A79" s="17" t="s">
        <v>44</v>
      </c>
      <c r="B79" s="21" t="s">
        <v>178</v>
      </c>
      <c r="C79" s="21" t="s">
        <v>563</v>
      </c>
      <c r="D79" s="17" t="s">
        <v>46</v>
      </c>
      <c r="E79" s="22" t="s">
        <v>564</v>
      </c>
      <c r="F79" s="23" t="s">
        <v>80</v>
      </c>
      <c r="G79" s="24">
        <v>1.6</v>
      </c>
      <c r="H79" s="56"/>
      <c r="I79" s="25">
        <f>ROUND(ROUND(H79,2)*ROUND(G79,3),2)</f>
        <v>0</v>
      </c>
      <c r="O79">
        <f>(I79*21)/100</f>
        <v>0</v>
      </c>
      <c r="P79" t="s">
        <v>22</v>
      </c>
    </row>
    <row r="80" spans="1:18" x14ac:dyDescent="0.2">
      <c r="A80" s="26" t="s">
        <v>49</v>
      </c>
      <c r="E80" s="27" t="s">
        <v>565</v>
      </c>
    </row>
    <row r="81" spans="1:18" x14ac:dyDescent="0.2">
      <c r="A81" s="28" t="s">
        <v>51</v>
      </c>
      <c r="E81" s="29" t="s">
        <v>566</v>
      </c>
    </row>
    <row r="82" spans="1:18" ht="38.25" x14ac:dyDescent="0.2">
      <c r="A82" t="s">
        <v>53</v>
      </c>
      <c r="E82" s="27" t="s">
        <v>562</v>
      </c>
    </row>
    <row r="83" spans="1:18" x14ac:dyDescent="0.2">
      <c r="A83" s="17" t="s">
        <v>44</v>
      </c>
      <c r="B83" s="21" t="s">
        <v>183</v>
      </c>
      <c r="C83" s="21" t="s">
        <v>197</v>
      </c>
      <c r="D83" s="17" t="s">
        <v>46</v>
      </c>
      <c r="E83" s="22" t="s">
        <v>198</v>
      </c>
      <c r="F83" s="23" t="s">
        <v>80</v>
      </c>
      <c r="G83" s="24">
        <v>3.2</v>
      </c>
      <c r="H83" s="56"/>
      <c r="I83" s="25">
        <f>ROUND(ROUND(H83,2)*ROUND(G83,3),2)</f>
        <v>0</v>
      </c>
      <c r="O83">
        <f>(I83*21)/100</f>
        <v>0</v>
      </c>
      <c r="P83" t="s">
        <v>22</v>
      </c>
    </row>
    <row r="84" spans="1:18" x14ac:dyDescent="0.2">
      <c r="A84" s="26" t="s">
        <v>49</v>
      </c>
      <c r="E84" s="27" t="s">
        <v>567</v>
      </c>
    </row>
    <row r="85" spans="1:18" x14ac:dyDescent="0.2">
      <c r="A85" s="28" t="s">
        <v>51</v>
      </c>
      <c r="E85" s="29" t="s">
        <v>568</v>
      </c>
    </row>
    <row r="86" spans="1:18" ht="102" x14ac:dyDescent="0.2">
      <c r="A86" t="s">
        <v>53</v>
      </c>
      <c r="E86" s="27" t="s">
        <v>201</v>
      </c>
    </row>
    <row r="87" spans="1:18" x14ac:dyDescent="0.2">
      <c r="A87" s="17" t="s">
        <v>44</v>
      </c>
      <c r="B87" s="21" t="s">
        <v>189</v>
      </c>
      <c r="C87" s="21" t="s">
        <v>569</v>
      </c>
      <c r="D87" s="17" t="s">
        <v>46</v>
      </c>
      <c r="E87" s="22" t="s">
        <v>570</v>
      </c>
      <c r="F87" s="23" t="s">
        <v>80</v>
      </c>
      <c r="G87" s="24">
        <v>1.92</v>
      </c>
      <c r="H87" s="56"/>
      <c r="I87" s="25">
        <f>ROUND(ROUND(H87,2)*ROUND(G87,3),2)</f>
        <v>0</v>
      </c>
      <c r="O87">
        <f>(I87*21)/100</f>
        <v>0</v>
      </c>
      <c r="P87" t="s">
        <v>22</v>
      </c>
    </row>
    <row r="88" spans="1:18" ht="25.5" x14ac:dyDescent="0.2">
      <c r="A88" s="26" t="s">
        <v>49</v>
      </c>
      <c r="E88" s="27" t="s">
        <v>571</v>
      </c>
    </row>
    <row r="89" spans="1:18" x14ac:dyDescent="0.2">
      <c r="A89" s="28" t="s">
        <v>51</v>
      </c>
      <c r="E89" s="29" t="s">
        <v>572</v>
      </c>
    </row>
    <row r="90" spans="1:18" ht="409.5" x14ac:dyDescent="0.2">
      <c r="A90" t="s">
        <v>53</v>
      </c>
      <c r="E90" s="27" t="s">
        <v>573</v>
      </c>
    </row>
    <row r="91" spans="1:18" ht="12.75" customHeight="1" x14ac:dyDescent="0.2">
      <c r="A91" s="5" t="s">
        <v>42</v>
      </c>
      <c r="B91" s="5"/>
      <c r="C91" s="30" t="s">
        <v>73</v>
      </c>
      <c r="D91" s="5"/>
      <c r="E91" s="19" t="s">
        <v>254</v>
      </c>
      <c r="F91" s="5"/>
      <c r="G91" s="5"/>
      <c r="H91" s="5"/>
      <c r="I91" s="31">
        <f>0+Q91</f>
        <v>0</v>
      </c>
      <c r="O91">
        <f>0+R91</f>
        <v>0</v>
      </c>
      <c r="Q91">
        <f>0+I92+I96+I100</f>
        <v>0</v>
      </c>
      <c r="R91">
        <f>0+O92+O96+O100</f>
        <v>0</v>
      </c>
    </row>
    <row r="92" spans="1:18" x14ac:dyDescent="0.2">
      <c r="A92" s="17" t="s">
        <v>44</v>
      </c>
      <c r="B92" s="21" t="s">
        <v>196</v>
      </c>
      <c r="C92" s="21" t="s">
        <v>574</v>
      </c>
      <c r="D92" s="17" t="s">
        <v>46</v>
      </c>
      <c r="E92" s="22" t="s">
        <v>575</v>
      </c>
      <c r="F92" s="23" t="s">
        <v>127</v>
      </c>
      <c r="G92" s="24">
        <v>83</v>
      </c>
      <c r="H92" s="56"/>
      <c r="I92" s="25">
        <f>ROUND(ROUND(H92,2)*ROUND(G92,3),2)</f>
        <v>0</v>
      </c>
      <c r="O92">
        <f>(I92*21)/100</f>
        <v>0</v>
      </c>
      <c r="P92" t="s">
        <v>22</v>
      </c>
    </row>
    <row r="93" spans="1:18" ht="25.5" x14ac:dyDescent="0.2">
      <c r="A93" s="26" t="s">
        <v>49</v>
      </c>
      <c r="E93" s="27" t="s">
        <v>576</v>
      </c>
    </row>
    <row r="94" spans="1:18" x14ac:dyDescent="0.2">
      <c r="A94" s="28" t="s">
        <v>51</v>
      </c>
      <c r="E94" s="29" t="s">
        <v>577</v>
      </c>
    </row>
    <row r="95" spans="1:18" ht="255" x14ac:dyDescent="0.2">
      <c r="A95" t="s">
        <v>53</v>
      </c>
      <c r="E95" s="27" t="s">
        <v>578</v>
      </c>
    </row>
    <row r="96" spans="1:18" x14ac:dyDescent="0.2">
      <c r="A96" s="17" t="s">
        <v>44</v>
      </c>
      <c r="B96" s="21" t="s">
        <v>203</v>
      </c>
      <c r="C96" s="21" t="s">
        <v>579</v>
      </c>
      <c r="D96" s="17" t="s">
        <v>46</v>
      </c>
      <c r="E96" s="22" t="s">
        <v>580</v>
      </c>
      <c r="F96" s="23" t="s">
        <v>127</v>
      </c>
      <c r="G96" s="24">
        <v>0.5</v>
      </c>
      <c r="H96" s="56"/>
      <c r="I96" s="25">
        <f>ROUND(ROUND(H96,2)*ROUND(G96,3),2)</f>
        <v>0</v>
      </c>
      <c r="O96">
        <f>(I96*21)/100</f>
        <v>0</v>
      </c>
      <c r="P96" t="s">
        <v>22</v>
      </c>
    </row>
    <row r="97" spans="1:18" x14ac:dyDescent="0.2">
      <c r="A97" s="26" t="s">
        <v>49</v>
      </c>
      <c r="E97" s="27" t="s">
        <v>581</v>
      </c>
    </row>
    <row r="98" spans="1:18" x14ac:dyDescent="0.2">
      <c r="A98" s="28" t="s">
        <v>51</v>
      </c>
      <c r="E98" s="29" t="s">
        <v>582</v>
      </c>
    </row>
    <row r="99" spans="1:18" ht="255" x14ac:dyDescent="0.2">
      <c r="A99" t="s">
        <v>53</v>
      </c>
      <c r="E99" s="27" t="s">
        <v>578</v>
      </c>
    </row>
    <row r="100" spans="1:18" x14ac:dyDescent="0.2">
      <c r="A100" s="17" t="s">
        <v>44</v>
      </c>
      <c r="B100" s="21" t="s">
        <v>209</v>
      </c>
      <c r="C100" s="21" t="s">
        <v>583</v>
      </c>
      <c r="D100" s="17" t="s">
        <v>46</v>
      </c>
      <c r="E100" s="22" t="s">
        <v>584</v>
      </c>
      <c r="F100" s="23" t="s">
        <v>263</v>
      </c>
      <c r="G100" s="24">
        <v>1</v>
      </c>
      <c r="H100" s="56"/>
      <c r="I100" s="25">
        <f>ROUND(ROUND(H100,2)*ROUND(G100,3),2)</f>
        <v>0</v>
      </c>
      <c r="O100">
        <f>(I100*21)/100</f>
        <v>0</v>
      </c>
      <c r="P100" t="s">
        <v>22</v>
      </c>
    </row>
    <row r="101" spans="1:18" ht="63.75" x14ac:dyDescent="0.2">
      <c r="A101" s="26" t="s">
        <v>49</v>
      </c>
      <c r="E101" s="27" t="s">
        <v>585</v>
      </c>
    </row>
    <row r="102" spans="1:18" x14ac:dyDescent="0.2">
      <c r="A102" s="28" t="s">
        <v>51</v>
      </c>
      <c r="E102" s="29" t="s">
        <v>46</v>
      </c>
    </row>
    <row r="103" spans="1:18" ht="409.5" x14ac:dyDescent="0.2">
      <c r="A103" t="s">
        <v>53</v>
      </c>
      <c r="E103" s="27" t="s">
        <v>586</v>
      </c>
    </row>
    <row r="104" spans="1:18" ht="12.75" customHeight="1" x14ac:dyDescent="0.2">
      <c r="A104" s="5" t="s">
        <v>42</v>
      </c>
      <c r="B104" s="5"/>
      <c r="C104" s="30" t="s">
        <v>39</v>
      </c>
      <c r="D104" s="5"/>
      <c r="E104" s="19" t="s">
        <v>266</v>
      </c>
      <c r="F104" s="5"/>
      <c r="G104" s="5"/>
      <c r="H104" s="5"/>
      <c r="I104" s="31">
        <f>0+Q104</f>
        <v>0</v>
      </c>
      <c r="O104">
        <f>0+R104</f>
        <v>0</v>
      </c>
      <c r="Q104">
        <f>0+I105+I109+I113</f>
        <v>0</v>
      </c>
      <c r="R104">
        <f>0+O105+O109+O113</f>
        <v>0</v>
      </c>
    </row>
    <row r="105" spans="1:18" x14ac:dyDescent="0.2">
      <c r="A105" s="17" t="s">
        <v>44</v>
      </c>
      <c r="B105" s="21" t="s">
        <v>214</v>
      </c>
      <c r="C105" s="21" t="s">
        <v>587</v>
      </c>
      <c r="D105" s="17" t="s">
        <v>46</v>
      </c>
      <c r="E105" s="22" t="s">
        <v>588</v>
      </c>
      <c r="F105" s="23" t="s">
        <v>80</v>
      </c>
      <c r="G105" s="24">
        <v>12.04</v>
      </c>
      <c r="H105" s="56"/>
      <c r="I105" s="25">
        <f>ROUND(ROUND(H105,2)*ROUND(G105,3),2)</f>
        <v>0</v>
      </c>
      <c r="O105">
        <f>(I105*21)/100</f>
        <v>0</v>
      </c>
      <c r="P105" t="s">
        <v>22</v>
      </c>
    </row>
    <row r="106" spans="1:18" x14ac:dyDescent="0.2">
      <c r="A106" s="26" t="s">
        <v>49</v>
      </c>
      <c r="E106" s="27" t="s">
        <v>333</v>
      </c>
    </row>
    <row r="107" spans="1:18" ht="76.5" x14ac:dyDescent="0.2">
      <c r="A107" s="28" t="s">
        <v>51</v>
      </c>
      <c r="E107" s="29" t="s">
        <v>589</v>
      </c>
    </row>
    <row r="108" spans="1:18" ht="114.75" x14ac:dyDescent="0.2">
      <c r="A108" t="s">
        <v>53</v>
      </c>
      <c r="E108" s="27" t="s">
        <v>590</v>
      </c>
    </row>
    <row r="109" spans="1:18" x14ac:dyDescent="0.2">
      <c r="A109" s="17" t="s">
        <v>44</v>
      </c>
      <c r="B109" s="21" t="s">
        <v>219</v>
      </c>
      <c r="C109" s="21" t="s">
        <v>591</v>
      </c>
      <c r="D109" s="17" t="s">
        <v>46</v>
      </c>
      <c r="E109" s="22" t="s">
        <v>592</v>
      </c>
      <c r="F109" s="23" t="s">
        <v>127</v>
      </c>
      <c r="G109" s="24">
        <v>8.5</v>
      </c>
      <c r="H109" s="56"/>
      <c r="I109" s="25">
        <f>ROUND(ROUND(H109,2)*ROUND(G109,3),2)</f>
        <v>0</v>
      </c>
      <c r="O109">
        <f>(I109*21)/100</f>
        <v>0</v>
      </c>
      <c r="P109" t="s">
        <v>22</v>
      </c>
    </row>
    <row r="110" spans="1:18" x14ac:dyDescent="0.2">
      <c r="A110" s="26" t="s">
        <v>49</v>
      </c>
      <c r="E110" s="27" t="s">
        <v>593</v>
      </c>
    </row>
    <row r="111" spans="1:18" x14ac:dyDescent="0.2">
      <c r="A111" s="28" t="s">
        <v>51</v>
      </c>
      <c r="E111" s="29" t="s">
        <v>46</v>
      </c>
    </row>
    <row r="112" spans="1:18" ht="127.5" x14ac:dyDescent="0.2">
      <c r="A112" t="s">
        <v>53</v>
      </c>
      <c r="E112" s="27" t="s">
        <v>594</v>
      </c>
    </row>
    <row r="113" spans="1:16" x14ac:dyDescent="0.2">
      <c r="A113" s="17" t="s">
        <v>44</v>
      </c>
      <c r="B113" s="21" t="s">
        <v>224</v>
      </c>
      <c r="C113" s="21" t="s">
        <v>595</v>
      </c>
      <c r="D113" s="17" t="s">
        <v>46</v>
      </c>
      <c r="E113" s="22" t="s">
        <v>596</v>
      </c>
      <c r="F113" s="23" t="s">
        <v>127</v>
      </c>
      <c r="G113" s="24">
        <v>11</v>
      </c>
      <c r="H113" s="56"/>
      <c r="I113" s="25">
        <f>ROUND(ROUND(H113,2)*ROUND(G113,3),2)</f>
        <v>0</v>
      </c>
      <c r="O113">
        <f>(I113*21)/100</f>
        <v>0</v>
      </c>
      <c r="P113" t="s">
        <v>22</v>
      </c>
    </row>
    <row r="114" spans="1:16" x14ac:dyDescent="0.2">
      <c r="A114" s="26" t="s">
        <v>49</v>
      </c>
      <c r="E114" s="27" t="s">
        <v>597</v>
      </c>
    </row>
    <row r="115" spans="1:16" x14ac:dyDescent="0.2">
      <c r="A115" s="28" t="s">
        <v>51</v>
      </c>
      <c r="E115" s="29" t="s">
        <v>598</v>
      </c>
    </row>
    <row r="116" spans="1:16" ht="127.5" x14ac:dyDescent="0.2">
      <c r="A116" t="s">
        <v>53</v>
      </c>
      <c r="E116" s="27" t="s">
        <v>594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Normal="100" workbookViewId="0">
      <pane ySplit="7" topLeftCell="A8" activePane="bottomLeft" state="frozen"/>
      <selection pane="bottomLeft" activeCell="H10" sqref="H10:H34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6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6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 t="e">
        <f>0+#REF!</f>
        <v>#REF!</v>
      </c>
      <c r="P2" t="s">
        <v>21</v>
      </c>
    </row>
    <row r="3" spans="1:16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599</v>
      </c>
      <c r="I3" s="53">
        <f>SUM(I9+I21+I31)</f>
        <v>0</v>
      </c>
      <c r="O3" t="s">
        <v>18</v>
      </c>
      <c r="P3" t="s">
        <v>22</v>
      </c>
    </row>
    <row r="4" spans="1:16" ht="15" customHeight="1" x14ac:dyDescent="0.2">
      <c r="A4" t="s">
        <v>16</v>
      </c>
      <c r="B4" s="12" t="s">
        <v>17</v>
      </c>
      <c r="C4" s="65" t="s">
        <v>599</v>
      </c>
      <c r="D4" s="66"/>
      <c r="E4" s="13" t="s">
        <v>600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6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6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6" x14ac:dyDescent="0.2">
      <c r="A8" t="s">
        <v>53</v>
      </c>
      <c r="E8" s="33"/>
      <c r="F8" s="34"/>
      <c r="G8" s="35"/>
      <c r="H8" s="36"/>
      <c r="I8" s="36"/>
    </row>
    <row r="9" spans="1:16" ht="12.75" customHeight="1" x14ac:dyDescent="0.2">
      <c r="E9" s="37" t="s">
        <v>669</v>
      </c>
      <c r="F9" s="34"/>
      <c r="G9" s="35"/>
      <c r="H9" s="36"/>
      <c r="I9" s="50">
        <f>SUM(I10:I20)</f>
        <v>0</v>
      </c>
    </row>
    <row r="10" spans="1:16" ht="12.75" customHeight="1" x14ac:dyDescent="0.2">
      <c r="E10" s="38" t="s">
        <v>670</v>
      </c>
      <c r="F10" s="39" t="s">
        <v>671</v>
      </c>
      <c r="G10" s="35">
        <v>0.4</v>
      </c>
      <c r="H10" s="57"/>
      <c r="I10" s="36">
        <f t="shared" ref="I10:I25" si="0">SUM(G10*H10)</f>
        <v>0</v>
      </c>
    </row>
    <row r="11" spans="1:16" ht="12.75" customHeight="1" x14ac:dyDescent="0.2">
      <c r="E11" s="38" t="s">
        <v>672</v>
      </c>
      <c r="F11" s="39" t="s">
        <v>673</v>
      </c>
      <c r="G11" s="35">
        <v>6.8</v>
      </c>
      <c r="H11" s="57"/>
      <c r="I11" s="36">
        <f t="shared" si="0"/>
        <v>0</v>
      </c>
    </row>
    <row r="12" spans="1:16" ht="12.75" customHeight="1" x14ac:dyDescent="0.2">
      <c r="E12" s="38" t="s">
        <v>674</v>
      </c>
      <c r="F12" s="39" t="s">
        <v>673</v>
      </c>
      <c r="G12" s="35">
        <v>9.8000000000000007</v>
      </c>
      <c r="H12" s="57"/>
      <c r="I12" s="36">
        <f t="shared" si="0"/>
        <v>0</v>
      </c>
    </row>
    <row r="13" spans="1:16" ht="12.75" customHeight="1" x14ac:dyDescent="0.2">
      <c r="E13" s="38" t="s">
        <v>675</v>
      </c>
      <c r="F13" s="39" t="s">
        <v>673</v>
      </c>
      <c r="G13" s="35">
        <v>9</v>
      </c>
      <c r="H13" s="58"/>
      <c r="I13" s="36">
        <f t="shared" si="0"/>
        <v>0</v>
      </c>
    </row>
    <row r="14" spans="1:16" ht="12.75" customHeight="1" x14ac:dyDescent="0.2">
      <c r="E14" s="38" t="s">
        <v>676</v>
      </c>
      <c r="F14" s="39" t="s">
        <v>677</v>
      </c>
      <c r="G14" s="35">
        <v>98</v>
      </c>
      <c r="H14" s="57"/>
      <c r="I14" s="36">
        <f t="shared" si="0"/>
        <v>0</v>
      </c>
    </row>
    <row r="15" spans="1:16" ht="12.75" customHeight="1" x14ac:dyDescent="0.2">
      <c r="E15" s="38" t="s">
        <v>678</v>
      </c>
      <c r="F15" s="39" t="s">
        <v>679</v>
      </c>
      <c r="G15" s="35">
        <v>425</v>
      </c>
      <c r="H15" s="57"/>
      <c r="I15" s="36">
        <f t="shared" si="0"/>
        <v>0</v>
      </c>
    </row>
    <row r="16" spans="1:16" ht="12.75" customHeight="1" x14ac:dyDescent="0.2">
      <c r="E16" s="38" t="s">
        <v>680</v>
      </c>
      <c r="F16" s="39" t="s">
        <v>679</v>
      </c>
      <c r="G16" s="35">
        <v>295</v>
      </c>
      <c r="H16" s="57"/>
      <c r="I16" s="36">
        <f t="shared" si="0"/>
        <v>0</v>
      </c>
    </row>
    <row r="17" spans="5:9" ht="12.75" customHeight="1" x14ac:dyDescent="0.2">
      <c r="E17" s="38" t="s">
        <v>681</v>
      </c>
      <c r="F17" s="39" t="s">
        <v>679</v>
      </c>
      <c r="G17" s="35">
        <v>123</v>
      </c>
      <c r="H17" s="57"/>
      <c r="I17" s="36">
        <f t="shared" si="0"/>
        <v>0</v>
      </c>
    </row>
    <row r="18" spans="5:9" ht="12.75" customHeight="1" x14ac:dyDescent="0.2">
      <c r="E18" s="38" t="s">
        <v>682</v>
      </c>
      <c r="F18" s="39" t="s">
        <v>683</v>
      </c>
      <c r="G18" s="35">
        <v>69</v>
      </c>
      <c r="H18" s="57"/>
      <c r="I18" s="36">
        <f t="shared" si="0"/>
        <v>0</v>
      </c>
    </row>
    <row r="19" spans="5:9" ht="12.75" customHeight="1" x14ac:dyDescent="0.2">
      <c r="E19" s="38" t="s">
        <v>684</v>
      </c>
      <c r="F19" s="39" t="s">
        <v>679</v>
      </c>
      <c r="G19" s="35">
        <v>48</v>
      </c>
      <c r="H19" s="57"/>
      <c r="I19" s="36">
        <f t="shared" si="0"/>
        <v>0</v>
      </c>
    </row>
    <row r="20" spans="5:9" ht="12.75" customHeight="1" x14ac:dyDescent="0.2">
      <c r="E20" s="33" t="s">
        <v>685</v>
      </c>
      <c r="F20" s="34" t="s">
        <v>679</v>
      </c>
      <c r="G20" s="35">
        <v>51</v>
      </c>
      <c r="H20" s="57"/>
      <c r="I20" s="36">
        <f t="shared" si="0"/>
        <v>0</v>
      </c>
    </row>
    <row r="21" spans="5:9" ht="12.75" customHeight="1" x14ac:dyDescent="0.2">
      <c r="E21" s="37" t="s">
        <v>686</v>
      </c>
      <c r="F21" s="34"/>
      <c r="G21" s="35"/>
      <c r="H21" s="36"/>
      <c r="I21" s="50">
        <f>SUM(I22:I30)</f>
        <v>0</v>
      </c>
    </row>
    <row r="22" spans="5:9" ht="12.75" customHeight="1" x14ac:dyDescent="0.2">
      <c r="E22" s="38" t="s">
        <v>687</v>
      </c>
      <c r="F22" s="39" t="s">
        <v>688</v>
      </c>
      <c r="G22" s="35">
        <v>9</v>
      </c>
      <c r="H22" s="57"/>
      <c r="I22" s="36">
        <f t="shared" si="0"/>
        <v>0</v>
      </c>
    </row>
    <row r="23" spans="5:9" ht="12.75" customHeight="1" x14ac:dyDescent="0.2">
      <c r="E23" s="38" t="s">
        <v>689</v>
      </c>
      <c r="F23" s="39" t="s">
        <v>679</v>
      </c>
      <c r="G23" s="35">
        <v>432</v>
      </c>
      <c r="H23" s="57"/>
      <c r="I23" s="36">
        <f t="shared" si="0"/>
        <v>0</v>
      </c>
    </row>
    <row r="24" spans="5:9" ht="12.75" customHeight="1" x14ac:dyDescent="0.2">
      <c r="E24" s="38" t="s">
        <v>690</v>
      </c>
      <c r="F24" s="39" t="s">
        <v>691</v>
      </c>
      <c r="G24" s="35">
        <v>10</v>
      </c>
      <c r="H24" s="57"/>
      <c r="I24" s="36">
        <f t="shared" si="0"/>
        <v>0</v>
      </c>
    </row>
    <row r="25" spans="5:9" ht="12.75" customHeight="1" x14ac:dyDescent="0.2">
      <c r="E25" s="38" t="s">
        <v>692</v>
      </c>
      <c r="F25" s="39" t="s">
        <v>679</v>
      </c>
      <c r="G25" s="35">
        <v>408</v>
      </c>
      <c r="H25" s="57"/>
      <c r="I25" s="36">
        <f t="shared" si="0"/>
        <v>0</v>
      </c>
    </row>
    <row r="26" spans="5:9" ht="12.75" customHeight="1" x14ac:dyDescent="0.2">
      <c r="E26" s="38" t="s">
        <v>693</v>
      </c>
      <c r="F26" s="39" t="s">
        <v>683</v>
      </c>
      <c r="G26" s="35">
        <v>1</v>
      </c>
      <c r="H26" s="57"/>
      <c r="I26" s="36">
        <f>SUM(G26*H26)</f>
        <v>0</v>
      </c>
    </row>
    <row r="27" spans="5:9" ht="12.75" customHeight="1" x14ac:dyDescent="0.2">
      <c r="E27" s="38" t="s">
        <v>694</v>
      </c>
      <c r="F27" s="39" t="s">
        <v>691</v>
      </c>
      <c r="G27" s="35">
        <v>10</v>
      </c>
      <c r="H27" s="57"/>
      <c r="I27" s="36">
        <f>SUM(G27*H27)</f>
        <v>0</v>
      </c>
    </row>
    <row r="28" spans="5:9" ht="12.75" customHeight="1" x14ac:dyDescent="0.2">
      <c r="E28" s="38" t="s">
        <v>695</v>
      </c>
      <c r="F28" s="39" t="s">
        <v>691</v>
      </c>
      <c r="G28" s="35">
        <v>10</v>
      </c>
      <c r="H28" s="57"/>
      <c r="I28" s="36">
        <f>SUM(G28*H28)</f>
        <v>0</v>
      </c>
    </row>
    <row r="29" spans="5:9" ht="12.75" customHeight="1" x14ac:dyDescent="0.2">
      <c r="E29" s="38" t="s">
        <v>696</v>
      </c>
      <c r="F29" s="39" t="s">
        <v>683</v>
      </c>
      <c r="G29" s="35">
        <v>24</v>
      </c>
      <c r="H29" s="57"/>
      <c r="I29" s="36">
        <f>SUM(G29*H29)</f>
        <v>0</v>
      </c>
    </row>
    <row r="30" spans="5:9" ht="12.75" customHeight="1" x14ac:dyDescent="0.2">
      <c r="E30" s="38" t="s">
        <v>697</v>
      </c>
      <c r="F30" s="39" t="s">
        <v>698</v>
      </c>
      <c r="G30" s="35">
        <v>1</v>
      </c>
      <c r="H30" s="57"/>
      <c r="I30" s="36">
        <f>SUM(G30*H30)</f>
        <v>0</v>
      </c>
    </row>
    <row r="31" spans="5:9" ht="12.75" customHeight="1" x14ac:dyDescent="0.2">
      <c r="E31" s="40" t="s">
        <v>703</v>
      </c>
      <c r="F31" s="41"/>
      <c r="G31" s="42"/>
      <c r="H31" s="43"/>
      <c r="I31" s="44">
        <f>SUM(I32:I34)</f>
        <v>0</v>
      </c>
    </row>
    <row r="32" spans="5:9" ht="12.75" customHeight="1" x14ac:dyDescent="0.2">
      <c r="E32" s="51" t="s">
        <v>699</v>
      </c>
      <c r="F32" s="52" t="s">
        <v>704</v>
      </c>
      <c r="G32" s="47">
        <v>3.5</v>
      </c>
      <c r="H32" s="59"/>
      <c r="I32" s="36">
        <f>SUM(G32*H32)</f>
        <v>0</v>
      </c>
    </row>
    <row r="33" spans="5:9" ht="12.75" customHeight="1" x14ac:dyDescent="0.2">
      <c r="E33" s="45" t="s">
        <v>700</v>
      </c>
      <c r="F33" s="46" t="s">
        <v>671</v>
      </c>
      <c r="G33" s="47">
        <v>0.4</v>
      </c>
      <c r="H33" s="59"/>
      <c r="I33" s="36">
        <f>SUM(G33*H33)</f>
        <v>0</v>
      </c>
    </row>
    <row r="34" spans="5:9" ht="12.75" customHeight="1" x14ac:dyDescent="0.2">
      <c r="E34" s="45" t="s">
        <v>701</v>
      </c>
      <c r="F34" s="46" t="s">
        <v>702</v>
      </c>
      <c r="G34" s="47">
        <v>24</v>
      </c>
      <c r="H34" s="59"/>
      <c r="I34" s="36">
        <f>SUM(G34*H34)</f>
        <v>0</v>
      </c>
    </row>
    <row r="35" spans="5:9" ht="12.75" customHeight="1" x14ac:dyDescent="0.2">
      <c r="E35" s="45"/>
      <c r="F35" s="46"/>
      <c r="G35" s="47"/>
      <c r="H35" s="48"/>
      <c r="I35" s="49"/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workbookViewId="0">
      <pane ySplit="7" topLeftCell="A8" activePane="bottomLeft" state="frozen"/>
      <selection pane="bottomLeft" activeCell="H10" sqref="H10:H30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601</v>
      </c>
      <c r="I3" s="32">
        <f>0+I8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601</v>
      </c>
      <c r="D4" s="66"/>
      <c r="E4" s="13" t="s">
        <v>602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70</v>
      </c>
      <c r="D8" s="14"/>
      <c r="E8" s="19" t="s">
        <v>501</v>
      </c>
      <c r="F8" s="14"/>
      <c r="G8" s="14"/>
      <c r="H8" s="14"/>
      <c r="I8" s="54">
        <f>SUM(I27+I19+I9)</f>
        <v>0</v>
      </c>
      <c r="O8">
        <f>0+R8</f>
        <v>0</v>
      </c>
      <c r="Q8">
        <f>0+I9</f>
        <v>0</v>
      </c>
      <c r="R8">
        <f>0+O9</f>
        <v>0</v>
      </c>
    </row>
    <row r="9" spans="1:18" x14ac:dyDescent="0.2">
      <c r="A9" s="17" t="s">
        <v>44</v>
      </c>
      <c r="B9" s="21" t="s">
        <v>28</v>
      </c>
      <c r="C9" s="21" t="s">
        <v>603</v>
      </c>
      <c r="D9" s="17" t="s">
        <v>64</v>
      </c>
      <c r="E9" s="37" t="s">
        <v>669</v>
      </c>
      <c r="F9" s="34"/>
      <c r="G9" s="35"/>
      <c r="H9" s="36"/>
      <c r="I9" s="50">
        <f>SUM(I10:I17)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38" t="s">
        <v>670</v>
      </c>
      <c r="F10" s="39" t="s">
        <v>671</v>
      </c>
      <c r="G10" s="35">
        <v>0.1</v>
      </c>
      <c r="H10" s="57"/>
      <c r="I10" s="36">
        <f t="shared" ref="I10:I22" si="0">SUM(G10*H10)</f>
        <v>0</v>
      </c>
    </row>
    <row r="11" spans="1:18" x14ac:dyDescent="0.2">
      <c r="A11" s="28" t="s">
        <v>51</v>
      </c>
      <c r="E11" s="38" t="s">
        <v>674</v>
      </c>
      <c r="F11" s="39" t="s">
        <v>673</v>
      </c>
      <c r="G11" s="35">
        <v>4.4000000000000004</v>
      </c>
      <c r="H11" s="57"/>
      <c r="I11" s="36">
        <f t="shared" si="0"/>
        <v>0</v>
      </c>
    </row>
    <row r="12" spans="1:18" x14ac:dyDescent="0.2">
      <c r="A12" t="s">
        <v>53</v>
      </c>
      <c r="E12" s="38" t="s">
        <v>705</v>
      </c>
      <c r="F12" s="39" t="s">
        <v>677</v>
      </c>
      <c r="G12" s="35">
        <v>12</v>
      </c>
      <c r="H12" s="57"/>
      <c r="I12" s="36">
        <f t="shared" si="0"/>
        <v>0</v>
      </c>
    </row>
    <row r="13" spans="1:18" ht="12.75" customHeight="1" x14ac:dyDescent="0.2">
      <c r="E13" s="38" t="s">
        <v>678</v>
      </c>
      <c r="F13" s="39" t="s">
        <v>679</v>
      </c>
      <c r="G13" s="35">
        <v>38</v>
      </c>
      <c r="H13" s="57"/>
      <c r="I13" s="36">
        <f t="shared" si="0"/>
        <v>0</v>
      </c>
    </row>
    <row r="14" spans="1:18" ht="12.75" customHeight="1" x14ac:dyDescent="0.2">
      <c r="E14" s="38" t="s">
        <v>680</v>
      </c>
      <c r="F14" s="39" t="s">
        <v>679</v>
      </c>
      <c r="G14" s="35">
        <v>18</v>
      </c>
      <c r="H14" s="57"/>
      <c r="I14" s="36">
        <f t="shared" si="0"/>
        <v>0</v>
      </c>
    </row>
    <row r="15" spans="1:18" ht="12.75" customHeight="1" x14ac:dyDescent="0.2">
      <c r="E15" s="38" t="s">
        <v>706</v>
      </c>
      <c r="F15" s="39" t="s">
        <v>679</v>
      </c>
      <c r="G15" s="35">
        <v>29</v>
      </c>
      <c r="H15" s="57"/>
      <c r="I15" s="36">
        <f t="shared" si="0"/>
        <v>0</v>
      </c>
    </row>
    <row r="16" spans="1:18" ht="12.75" customHeight="1" x14ac:dyDescent="0.2">
      <c r="E16" s="38" t="s">
        <v>682</v>
      </c>
      <c r="F16" s="39" t="s">
        <v>683</v>
      </c>
      <c r="G16" s="35">
        <v>4</v>
      </c>
      <c r="H16" s="57"/>
      <c r="I16" s="36">
        <f t="shared" si="0"/>
        <v>0</v>
      </c>
    </row>
    <row r="17" spans="5:9" ht="12.75" customHeight="1" x14ac:dyDescent="0.2">
      <c r="E17" s="38" t="s">
        <v>707</v>
      </c>
      <c r="F17" s="39" t="s">
        <v>673</v>
      </c>
      <c r="G17" s="35">
        <v>16</v>
      </c>
      <c r="H17" s="57"/>
      <c r="I17" s="36">
        <f t="shared" si="0"/>
        <v>0</v>
      </c>
    </row>
    <row r="18" spans="5:9" ht="12.75" customHeight="1" x14ac:dyDescent="0.2">
      <c r="E18" s="33"/>
      <c r="F18" s="34"/>
      <c r="G18" s="35"/>
      <c r="H18" s="36"/>
      <c r="I18" s="36"/>
    </row>
    <row r="19" spans="5:9" ht="12.75" customHeight="1" x14ac:dyDescent="0.2">
      <c r="E19" s="37" t="s">
        <v>686</v>
      </c>
      <c r="F19" s="34"/>
      <c r="G19" s="35"/>
      <c r="H19" s="36"/>
      <c r="I19" s="50">
        <f>SUM(I20:I25)</f>
        <v>0</v>
      </c>
    </row>
    <row r="20" spans="5:9" ht="12.75" customHeight="1" x14ac:dyDescent="0.2">
      <c r="E20" s="38" t="s">
        <v>689</v>
      </c>
      <c r="F20" s="39" t="s">
        <v>679</v>
      </c>
      <c r="G20" s="35">
        <v>58</v>
      </c>
      <c r="H20" s="57"/>
      <c r="I20" s="36">
        <f t="shared" si="0"/>
        <v>0</v>
      </c>
    </row>
    <row r="21" spans="5:9" ht="12.75" customHeight="1" x14ac:dyDescent="0.2">
      <c r="E21" s="38" t="s">
        <v>690</v>
      </c>
      <c r="F21" s="39" t="s">
        <v>691</v>
      </c>
      <c r="G21" s="35">
        <v>4</v>
      </c>
      <c r="H21" s="57"/>
      <c r="I21" s="36">
        <f t="shared" si="0"/>
        <v>0</v>
      </c>
    </row>
    <row r="22" spans="5:9" ht="12.75" customHeight="1" x14ac:dyDescent="0.2">
      <c r="E22" s="38" t="s">
        <v>692</v>
      </c>
      <c r="F22" s="39" t="s">
        <v>679</v>
      </c>
      <c r="G22" s="35">
        <v>54</v>
      </c>
      <c r="H22" s="57"/>
      <c r="I22" s="36">
        <f t="shared" si="0"/>
        <v>0</v>
      </c>
    </row>
    <row r="23" spans="5:9" ht="12.75" customHeight="1" x14ac:dyDescent="0.2">
      <c r="E23" s="38" t="s">
        <v>708</v>
      </c>
      <c r="F23" s="39" t="s">
        <v>691</v>
      </c>
      <c r="G23" s="35">
        <v>4</v>
      </c>
      <c r="H23" s="57"/>
      <c r="I23" s="36">
        <f>SUM(G23*H23)</f>
        <v>0</v>
      </c>
    </row>
    <row r="24" spans="5:9" ht="12.75" customHeight="1" x14ac:dyDescent="0.2">
      <c r="E24" s="38" t="s">
        <v>709</v>
      </c>
      <c r="F24" s="39" t="s">
        <v>691</v>
      </c>
      <c r="G24" s="35">
        <v>4</v>
      </c>
      <c r="H24" s="57"/>
      <c r="I24" s="36">
        <f>SUM(G24*H24)</f>
        <v>0</v>
      </c>
    </row>
    <row r="25" spans="5:9" ht="12.75" customHeight="1" x14ac:dyDescent="0.2">
      <c r="E25" s="38" t="s">
        <v>696</v>
      </c>
      <c r="F25" s="39" t="s">
        <v>683</v>
      </c>
      <c r="G25" s="35">
        <v>8</v>
      </c>
      <c r="H25" s="57"/>
      <c r="I25" s="36">
        <f>SUM(G25*H25)</f>
        <v>0</v>
      </c>
    </row>
    <row r="26" spans="5:9" ht="12.75" customHeight="1" x14ac:dyDescent="0.2">
      <c r="E26" s="38"/>
      <c r="F26" s="39"/>
      <c r="G26" s="35"/>
      <c r="H26" s="36"/>
      <c r="I26" s="36"/>
    </row>
    <row r="27" spans="5:9" ht="12.75" customHeight="1" x14ac:dyDescent="0.2">
      <c r="E27" s="40" t="s">
        <v>703</v>
      </c>
      <c r="F27" s="41"/>
      <c r="G27" s="42"/>
      <c r="H27" s="43"/>
      <c r="I27" s="44">
        <f>SUM(I28:I30)</f>
        <v>0</v>
      </c>
    </row>
    <row r="28" spans="5:9" ht="12.75" customHeight="1" x14ac:dyDescent="0.2">
      <c r="E28" s="45" t="s">
        <v>699</v>
      </c>
      <c r="F28" s="52" t="s">
        <v>704</v>
      </c>
      <c r="G28" s="47">
        <v>3.25</v>
      </c>
      <c r="H28" s="59"/>
      <c r="I28" s="36">
        <f>SUM(G28*H28)</f>
        <v>0</v>
      </c>
    </row>
    <row r="29" spans="5:9" ht="12.75" customHeight="1" x14ac:dyDescent="0.2">
      <c r="E29" s="45" t="s">
        <v>700</v>
      </c>
      <c r="F29" s="46" t="s">
        <v>671</v>
      </c>
      <c r="G29" s="47">
        <v>0.1</v>
      </c>
      <c r="H29" s="59"/>
      <c r="I29" s="36">
        <f>SUM(G29*H29)</f>
        <v>0</v>
      </c>
    </row>
    <row r="30" spans="5:9" ht="12.75" customHeight="1" x14ac:dyDescent="0.2">
      <c r="E30" s="45" t="s">
        <v>701</v>
      </c>
      <c r="F30" s="46" t="s">
        <v>702</v>
      </c>
      <c r="G30" s="47">
        <v>10</v>
      </c>
      <c r="H30" s="59"/>
      <c r="I30" s="36">
        <f>SUM(G30*H30)</f>
        <v>0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Normal="100" workbookViewId="0">
      <pane ySplit="7" topLeftCell="A8" activePane="bottomLeft" state="frozen"/>
      <selection pane="bottomLeft" activeCell="H9" sqref="H9"/>
    </sheetView>
  </sheetViews>
  <sheetFormatPr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1:18" ht="25.1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8" ht="15" customHeight="1" x14ac:dyDescent="0.2">
      <c r="A3" t="s">
        <v>11</v>
      </c>
      <c r="B3" s="9" t="s">
        <v>13</v>
      </c>
      <c r="C3" s="64" t="s">
        <v>14</v>
      </c>
      <c r="D3" s="60"/>
      <c r="E3" s="10" t="s">
        <v>15</v>
      </c>
      <c r="F3" s="1"/>
      <c r="G3" s="8"/>
      <c r="H3" s="7" t="s">
        <v>604</v>
      </c>
      <c r="I3" s="32">
        <f>0+I8</f>
        <v>0</v>
      </c>
      <c r="O3" t="s">
        <v>18</v>
      </c>
      <c r="P3" t="s">
        <v>22</v>
      </c>
    </row>
    <row r="4" spans="1:18" ht="15" customHeight="1" x14ac:dyDescent="0.2">
      <c r="A4" t="s">
        <v>16</v>
      </c>
      <c r="B4" s="12" t="s">
        <v>17</v>
      </c>
      <c r="C4" s="65" t="s">
        <v>604</v>
      </c>
      <c r="D4" s="66"/>
      <c r="E4" s="13" t="s">
        <v>605</v>
      </c>
      <c r="F4" s="5"/>
      <c r="G4" s="5"/>
      <c r="H4" s="14"/>
      <c r="I4" s="14"/>
      <c r="O4" t="s">
        <v>19</v>
      </c>
      <c r="P4" t="s">
        <v>22</v>
      </c>
    </row>
    <row r="5" spans="1:18" ht="12.75" customHeight="1" x14ac:dyDescent="0.2">
      <c r="A5" s="63" t="s">
        <v>25</v>
      </c>
      <c r="B5" s="63" t="s">
        <v>27</v>
      </c>
      <c r="C5" s="63" t="s">
        <v>29</v>
      </c>
      <c r="D5" s="63" t="s">
        <v>30</v>
      </c>
      <c r="E5" s="63" t="s">
        <v>31</v>
      </c>
      <c r="F5" s="63" t="s">
        <v>33</v>
      </c>
      <c r="G5" s="63" t="s">
        <v>35</v>
      </c>
      <c r="H5" s="63" t="s">
        <v>37</v>
      </c>
      <c r="I5" s="63"/>
      <c r="O5" t="s">
        <v>20</v>
      </c>
      <c r="P5" t="s">
        <v>22</v>
      </c>
    </row>
    <row r="6" spans="1:18" ht="12.75" customHeight="1" x14ac:dyDescent="0.2">
      <c r="A6" s="63"/>
      <c r="B6" s="63"/>
      <c r="C6" s="63"/>
      <c r="D6" s="63"/>
      <c r="E6" s="63"/>
      <c r="F6" s="63"/>
      <c r="G6" s="63"/>
      <c r="H6" s="11" t="s">
        <v>38</v>
      </c>
      <c r="I6" s="11" t="s">
        <v>40</v>
      </c>
    </row>
    <row r="7" spans="1:18" ht="12.75" customHeight="1" x14ac:dyDescent="0.2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 x14ac:dyDescent="0.2">
      <c r="A8" s="14" t="s">
        <v>42</v>
      </c>
      <c r="B8" s="14"/>
      <c r="C8" s="18" t="s">
        <v>39</v>
      </c>
      <c r="D8" s="14"/>
      <c r="E8" s="19" t="s">
        <v>266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8" x14ac:dyDescent="0.2">
      <c r="A9" s="17" t="s">
        <v>44</v>
      </c>
      <c r="B9" s="21" t="s">
        <v>28</v>
      </c>
      <c r="C9" s="21" t="s">
        <v>606</v>
      </c>
      <c r="D9" s="17" t="s">
        <v>46</v>
      </c>
      <c r="E9" s="22" t="s">
        <v>607</v>
      </c>
      <c r="F9" s="23" t="s">
        <v>263</v>
      </c>
      <c r="G9" s="24">
        <v>2</v>
      </c>
      <c r="H9" s="56"/>
      <c r="I9" s="25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26" t="s">
        <v>49</v>
      </c>
      <c r="E10" s="27" t="s">
        <v>608</v>
      </c>
    </row>
    <row r="11" spans="1:18" x14ac:dyDescent="0.2">
      <c r="A11" s="28" t="s">
        <v>51</v>
      </c>
      <c r="E11" s="29" t="s">
        <v>46</v>
      </c>
    </row>
    <row r="12" spans="1:18" ht="89.25" x14ac:dyDescent="0.2">
      <c r="A12" t="s">
        <v>53</v>
      </c>
      <c r="E12" s="27" t="s">
        <v>609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ageMargins left="0.75" right="0.75" top="1" bottom="1" header="0.5" footer="0.5"/>
  <pageSetup paperSize="9" fitToHeight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Rekapitulace</vt:lpstr>
      <vt:lpstr>SO 001</vt:lpstr>
      <vt:lpstr>SO 101</vt:lpstr>
      <vt:lpstr>SO 102</vt:lpstr>
      <vt:lpstr>SO 201</vt:lpstr>
      <vt:lpstr>SO 301</vt:lpstr>
      <vt:lpstr>SO 431</vt:lpstr>
      <vt:lpstr>SO 432</vt:lpstr>
      <vt:lpstr>SO 701</vt:lpstr>
      <vt:lpstr>SO 702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blanka2</dc:creator>
  <cp:lastModifiedBy>Pavlína Tůmová</cp:lastModifiedBy>
  <dcterms:created xsi:type="dcterms:W3CDTF">2021-09-25T22:04:18Z</dcterms:created>
  <dcterms:modified xsi:type="dcterms:W3CDTF">2022-11-11T09:12:30Z</dcterms:modified>
</cp:coreProperties>
</file>