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2023_M_01 - SDZ a VDZ Ben..." sheetId="2" r:id="rId2"/>
  </sheets>
  <definedNames>
    <definedName name="_xlnm._FilterDatabase" localSheetId="1" hidden="1">'2023_M_01 - SDZ a VDZ Ben...'!$C$115:$K$140</definedName>
    <definedName name="_xlnm.Print_Area" localSheetId="1">'2023_M_01 - SDZ a VDZ Ben...'!$C$4:$J$76,'2023_M_01 - SDZ a VDZ Ben...'!$C$82:$J$99,'2023_M_01 - SDZ a VDZ Ben...'!$C$105:$J$140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'2023_M_01 - SDZ a VDZ Ben...'!$115:$115</definedName>
  </definedNames>
  <calcPr calcId="162913"/>
</workbook>
</file>

<file path=xl/sharedStrings.xml><?xml version="1.0" encoding="utf-8"?>
<sst xmlns="http://schemas.openxmlformats.org/spreadsheetml/2006/main" count="548" uniqueCount="199">
  <si>
    <t>Export Komplet</t>
  </si>
  <si>
    <t/>
  </si>
  <si>
    <t>2.0</t>
  </si>
  <si>
    <t>ZAMOK</t>
  </si>
  <si>
    <t>False</t>
  </si>
  <si>
    <t>{a35c3f98-0821-4400-8b11-555e98bb36c5}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</si>
  <si>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</si>
  <si>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</si>
  <si>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</si>
  <si>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</si>
  <si>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</si>
  <si>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</si>
  <si>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</si>
  <si>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</si>
  <si>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2023_M_01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</si>
  <si>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</si>
  <si>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</si>
  <si>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SDZ a VDZ Benešov, Červené Vršky</t>
  </si>
  <si>
    <t>KSO:</t>
  </si>
  <si>
    <t>CC-CZ:</t>
  </si>
  <si>
    <t>Místo:</t>
  </si>
  <si>
    <t>Benešov</t>
  </si>
  <si>
    <t>Datum:</t>
  </si>
  <si>
    <t>8. 3. 2023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</si>
  <si>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</si>
  <si>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</si>
  <si>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</si>
  <si>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</si>
  <si>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</si>
  <si>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</si>
  <si>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</si>
  <si>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</si>
  <si>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</si>
  <si>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 xml:space="preserve">Tichovský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</si>
  <si>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</si>
  <si>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</si>
  <si>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</si>
  <si>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</si>
  <si>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</si>
  <si>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</si>
  <si>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</si>
  <si>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</si>
  <si>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</si>
  <si>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</si>
  <si>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</si>
  <si>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</si>
  <si>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</si>
  <si>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</si>
  <si>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</si>
  <si>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</si>
  <si>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</si>
  <si>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</si>
  <si>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</si>
  <si>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</si>
  <si>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</si>
  <si>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</si>
  <si>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</si>
  <si>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</si>
  <si>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</si>
  <si>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</si>
  <si>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</si>
  <si>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</si>
  <si>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</si>
  <si>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</si>
  <si>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</si>
  <si>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</si>
  <si>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</si>
  <si>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</si>
  <si>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</si>
  <si>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</si>
  <si>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</si>
  <si>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</si>
  <si>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</si>
  <si>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</si>
  <si>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</si>
  <si>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</si>
  <si>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</si>
  <si>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</si>
  <si>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</si>
  <si>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</si>
  <si>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</si>
  <si>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</si>
  <si>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</si>
  <si>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</si>
  <si>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</si>
  <si>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</si>
  <si>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</si>
  <si>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</si>
  <si>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</si>
  <si>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</si>
  <si>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</si>
  <si>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</si>
  <si>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</si>
  <si>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</si>
  <si>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</si>
  <si>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</si>
  <si>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</si>
  <si>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</si>
  <si>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</si>
  <si>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</si>
  <si>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</si>
  <si>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</si>
  <si>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</si>
  <si>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</si>
  <si>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</si>
  <si>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</si>
  <si>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</si>
  <si>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</si>
  <si>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</si>
  <si>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</si>
  <si>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</si>
  <si>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4</t>
  </si>
  <si>
    <t>K</t>
  </si>
  <si>
    <t>914111111</t>
  </si>
  <si>
    <t>Montáž svislé dopravní značky do velikosti 1 m2 objímkami na sloupek nebo konzolu</t>
  </si>
  <si>
    <t>kus</t>
  </si>
  <si>
    <t>962395579</t>
  </si>
  <si>
    <t>5</t>
  </si>
  <si>
    <t>M</t>
  </si>
  <si>
    <t>40445654</t>
  </si>
  <si>
    <t>informativní značky zónové IZ5 1000x750mm</t>
  </si>
  <si>
    <t>8</t>
  </si>
  <si>
    <t>1831601070</t>
  </si>
  <si>
    <t>6</t>
  </si>
  <si>
    <t>40445620</t>
  </si>
  <si>
    <t>zákazové, příkazové dopravní značky B1-B34, C1-15 700mm</t>
  </si>
  <si>
    <t>-1213777369</t>
  </si>
  <si>
    <t>7</t>
  </si>
  <si>
    <t>40445621</t>
  </si>
  <si>
    <t>informativní značky provozní IP1-IP3, IP4b-IP7, IP10a, b 500x500mm</t>
  </si>
  <si>
    <t>-1912800323</t>
  </si>
  <si>
    <t>11</t>
  </si>
  <si>
    <t>914511111</t>
  </si>
  <si>
    <t>Montáž sloupku dopravních značek délky do 3,5 m s betonovým základem</t>
  </si>
  <si>
    <t>-295108290</t>
  </si>
  <si>
    <t>12</t>
  </si>
  <si>
    <t>40445230</t>
  </si>
  <si>
    <t>sloupek Zn pro dopravní značku D 70mm v 3,5m</t>
  </si>
  <si>
    <t>-409463509</t>
  </si>
  <si>
    <t>13</t>
  </si>
  <si>
    <t>40445254</t>
  </si>
  <si>
    <t>víčko plastové na sloupek D 70mm</t>
  </si>
  <si>
    <t>-1379259301</t>
  </si>
  <si>
    <t>16</t>
  </si>
  <si>
    <t>40445240</t>
  </si>
  <si>
    <t>patka pro sloupek Al D 60mm</t>
  </si>
  <si>
    <t>1335651528</t>
  </si>
  <si>
    <t>40445256</t>
  </si>
  <si>
    <t>svorka upínací na sloupek dopravní značky D 60mm</t>
  </si>
  <si>
    <t>879292621</t>
  </si>
  <si>
    <t>914511112</t>
  </si>
  <si>
    <t>Montáž sloupku dopravních značek délky do 3,5 m s betonovým základem a patkou D 60 mm</t>
  </si>
  <si>
    <t>939574323</t>
  </si>
  <si>
    <t>10</t>
  </si>
  <si>
    <t>40445225</t>
  </si>
  <si>
    <t>sloupek pro dopravní značku Zn D 60mm v 3,5m</t>
  </si>
  <si>
    <t>-373910009</t>
  </si>
  <si>
    <t>14</t>
  </si>
  <si>
    <t>914531111</t>
  </si>
  <si>
    <t>Montáž nástavce na sloupky velikosti do 1 m2 pro uchycení dopravních značek</t>
  </si>
  <si>
    <t>225819398</t>
  </si>
  <si>
    <t>17</t>
  </si>
  <si>
    <t>R4045000</t>
  </si>
  <si>
    <t xml:space="preserve">nástavec  na sloupek DZ </t>
  </si>
  <si>
    <t>2123634477</t>
  </si>
  <si>
    <t>18</t>
  </si>
  <si>
    <t>40445225.1</t>
  </si>
  <si>
    <t xml:space="preserve">sloupek pro nástevec dopravní značky  Zn D 60mm </t>
  </si>
  <si>
    <t>m</t>
  </si>
  <si>
    <t>1306759598</t>
  </si>
  <si>
    <t>915131112</t>
  </si>
  <si>
    <t>Vodorovné dopravní značení přechody pro chodce, šipky, symboly retroreflexní bílá barva</t>
  </si>
  <si>
    <t>m2</t>
  </si>
  <si>
    <t>1729087705</t>
  </si>
  <si>
    <t>22</t>
  </si>
  <si>
    <t>915621111</t>
  </si>
  <si>
    <t>Předznačení vodorovného plošného značení</t>
  </si>
  <si>
    <t>-193625659</t>
  </si>
  <si>
    <t>19</t>
  </si>
  <si>
    <t>916782112</t>
  </si>
  <si>
    <t>Montáž zpomalovacího polštáře pravoúhlého do 2 m</t>
  </si>
  <si>
    <t>1653718411</t>
  </si>
  <si>
    <t>20</t>
  </si>
  <si>
    <t>56288871</t>
  </si>
  <si>
    <t>polštář zpomalovací 1800x65x2000mm</t>
  </si>
  <si>
    <t>1001095171</t>
  </si>
  <si>
    <t>3</t>
  </si>
  <si>
    <t>966006132</t>
  </si>
  <si>
    <t>Odstranění značek dopravních nebo orientačních se sloupky s betonovými patkami</t>
  </si>
  <si>
    <t>545046060</t>
  </si>
  <si>
    <t>VRN</t>
  </si>
  <si>
    <t>Vedlejší rozpočtové náklady</t>
  </si>
  <si>
    <t>VRN1</t>
  </si>
  <si>
    <t>Průzkumné, geodetické a projektové práce</t>
  </si>
  <si>
    <t>013294000</t>
  </si>
  <si>
    <t xml:space="preserve">Návrh a projednání DIR včetně realizační DIO a DIR </t>
  </si>
  <si>
    <t>kpl</t>
  </si>
  <si>
    <t>1024</t>
  </si>
  <si>
    <t>871157460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</si>
</sst>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19"/>
      <c r="AL5" s="19"/>
      <c r="AM5" s="19"/>
      <c r="AN5" s="19"/>
      <c r="AO5" s="19"/>
      <c r="AP5" s="19"/>
      <c r="AQ5" s="19"/>
      <c r="AR5" s="17"/>
      <c r="BE5" s="20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19"/>
      <c r="AL6" s="19"/>
      <c r="AM6" s="19"/>
      <c r="AN6" s="19"/>
      <c r="AO6" s="19"/>
      <c r="AP6" s="19"/>
      <c r="AQ6" s="19"/>
      <c r="AR6" s="17"/>
      <c r="BE6" s="21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0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0"/>
      <c r="BS13" s="14" t="s">
        <v>6</v>
      </c>
    </row>
    <row r="14" spans="2:71" ht="12.75">
      <c r="B14" s="18"/>
      <c r="C14" s="19"/>
      <c r="D14" s="19"/>
      <c r="E14" s="215" t="s">
        <v>29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2:71" s="1" customFormat="1" ht="18.4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2:71" s="1" customFormat="1" ht="18.4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2:57" s="1" customFormat="1" ht="16.5" customHeight="1">
      <c r="B23" s="18"/>
      <c r="C23" s="19"/>
      <c r="D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9"/>
      <c r="AP23" s="19"/>
      <c r="AQ23" s="19"/>
      <c r="AR23" s="17"/>
      <c r="BE23" s="21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1:57" s="2" customFormat="1" ht="25.9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3"/>
      <c r="AQ26" s="33"/>
      <c r="AR26" s="36"/>
      <c r="BE26" s="21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36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37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38</v>
      </c>
      <c r="AL28" s="220"/>
      <c r="AM28" s="220"/>
      <c r="AN28" s="220"/>
      <c r="AO28" s="220"/>
      <c r="AP28" s="33"/>
      <c r="AQ28" s="33"/>
      <c r="AR28" s="36"/>
      <c r="BE28" s="210"/>
    </row>
    <row r="29" spans="2:57" s="3" customFormat="1" ht="14.45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23">
        <v>0.21</v>
      </c>
      <c r="M29" s="222"/>
      <c r="N29" s="222"/>
      <c r="O29" s="222"/>
      <c r="P29" s="222"/>
      <c r="Q29" s="38"/>
      <c r="R29" s="38"/>
      <c r="S29" s="38"/>
      <c r="T29" s="38"/>
      <c r="U29" s="38"/>
      <c r="V29" s="38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F29" s="38"/>
      <c r="AG29" s="38"/>
      <c r="AH29" s="38"/>
      <c r="AI29" s="38"/>
      <c r="AJ29" s="38"/>
      <c r="AK29" s="221">
        <f>ROUND(AV94,2)</f>
        <v>0</v>
      </c>
      <c r="AL29" s="222"/>
      <c r="AM29" s="222"/>
      <c r="AN29" s="222"/>
      <c r="AO29" s="222"/>
      <c r="AP29" s="38"/>
      <c r="AQ29" s="38"/>
      <c r="AR29" s="39"/>
      <c r="BE29" s="211"/>
    </row>
    <row r="30" spans="2:57" s="3" customFormat="1" ht="14.45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23">
        <v>0.15</v>
      </c>
      <c r="M30" s="222"/>
      <c r="N30" s="222"/>
      <c r="O30" s="222"/>
      <c r="P30" s="222"/>
      <c r="Q30" s="38"/>
      <c r="R30" s="38"/>
      <c r="S30" s="38"/>
      <c r="T30" s="38"/>
      <c r="U30" s="38"/>
      <c r="V30" s="38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F30" s="38"/>
      <c r="AG30" s="38"/>
      <c r="AH30" s="38"/>
      <c r="AI30" s="38"/>
      <c r="AJ30" s="38"/>
      <c r="AK30" s="221">
        <f>ROUND(AW94,2)</f>
        <v>0</v>
      </c>
      <c r="AL30" s="222"/>
      <c r="AM30" s="222"/>
      <c r="AN30" s="222"/>
      <c r="AO30" s="222"/>
      <c r="AP30" s="38"/>
      <c r="AQ30" s="38"/>
      <c r="AR30" s="39"/>
      <c r="BE30" s="211"/>
    </row>
    <row r="31" spans="2:57" s="3" customFormat="1" ht="14.45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23">
        <v>0.21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39"/>
      <c r="BE31" s="211"/>
    </row>
    <row r="32" spans="2:57" s="3" customFormat="1" ht="14.45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23">
        <v>0.15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39"/>
      <c r="BE32" s="211"/>
    </row>
    <row r="33" spans="2:57" s="3" customFormat="1" ht="14.45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23">
        <v>0</v>
      </c>
      <c r="M33" s="222"/>
      <c r="N33" s="222"/>
      <c r="O33" s="222"/>
      <c r="P33" s="222"/>
      <c r="Q33" s="38"/>
      <c r="R33" s="38"/>
      <c r="S33" s="38"/>
      <c r="T33" s="38"/>
      <c r="U33" s="38"/>
      <c r="V33" s="38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F33" s="38"/>
      <c r="AG33" s="38"/>
      <c r="AH33" s="38"/>
      <c r="AI33" s="38"/>
      <c r="AJ33" s="38"/>
      <c r="AK33" s="221">
        <v>0</v>
      </c>
      <c r="AL33" s="222"/>
      <c r="AM33" s="222"/>
      <c r="AN33" s="222"/>
      <c r="AO33" s="222"/>
      <c r="AP33" s="38"/>
      <c r="AQ33" s="38"/>
      <c r="AR33" s="39"/>
      <c r="BE33" s="21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0"/>
    </row>
    <row r="35" spans="1:57" s="2" customFormat="1" ht="25.9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4" t="s">
        <v>47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2023_M_01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SDZ a VDZ Benešov, Červené Vršky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60"/>
      <c r="AL85" s="60"/>
      <c r="AM85" s="60"/>
      <c r="AN85" s="60"/>
      <c r="AO85" s="60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Benešov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0" t="str">
        <f>IF(AN8="","",AN8)</f>
        <v>8. 3. 2023</v>
      </c>
      <c r="AN87" s="23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55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1" t="str">
        <f>IF(E20="","",E20)</f>
        <v xml:space="preserve">Tichovský 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9" t="s">
        <v>56</v>
      </c>
      <c r="D92" s="240"/>
      <c r="E92" s="240"/>
      <c r="F92" s="240"/>
      <c r="G92" s="240"/>
      <c r="H92" s="70"/>
      <c r="I92" s="241" t="s">
        <v>57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58</v>
      </c>
      <c r="AH92" s="240"/>
      <c r="AI92" s="240"/>
      <c r="AJ92" s="240"/>
      <c r="AK92" s="240"/>
      <c r="AL92" s="240"/>
      <c r="AM92" s="240"/>
      <c r="AN92" s="241" t="s">
        <v>59</v>
      </c>
      <c r="AO92" s="240"/>
      <c r="AP92" s="243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0" s="7" customFormat="1" ht="24.75" customHeight="1">
      <c r="A95" s="89" t="s">
        <v>78</v>
      </c>
      <c r="B95" s="90"/>
      <c r="C95" s="91"/>
      <c r="D95" s="246" t="s">
        <v>14</v>
      </c>
      <c r="E95" s="246"/>
      <c r="F95" s="246"/>
      <c r="G95" s="246"/>
      <c r="H95" s="246"/>
      <c r="I95" s="92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'2023_M_01 - SDZ a VDZ Ben...'!J28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3" t="s">
        <v>79</v>
      </c>
      <c r="AR95" s="94"/>
      <c r="AS95" s="95">
        <v>0</v>
      </c>
      <c r="AT95" s="96">
        <f>ROUND(SUM(AV95:AW95),2)</f>
        <v>0</v>
      </c>
      <c r="AU95" s="97">
        <f>'2023_M_01 - SDZ a VDZ Ben...'!P116</f>
        <v>0</v>
      </c>
      <c r="AV95" s="96">
        <f>'2023_M_01 - SDZ a VDZ Ben...'!J31</f>
        <v>0</v>
      </c>
      <c r="AW95" s="96">
        <f>'2023_M_01 - SDZ a VDZ Ben...'!J32</f>
        <v>0</v>
      </c>
      <c r="AX95" s="96">
        <f>'2023_M_01 - SDZ a VDZ Ben...'!J33</f>
        <v>0</v>
      </c>
      <c r="AY95" s="96">
        <f>'2023_M_01 - SDZ a VDZ Ben...'!J34</f>
        <v>0</v>
      </c>
      <c r="AZ95" s="96">
        <f>'2023_M_01 - SDZ a VDZ Ben...'!F31</f>
        <v>0</v>
      </c>
      <c r="BA95" s="96">
        <f>'2023_M_01 - SDZ a VDZ Ben...'!F32</f>
        <v>0</v>
      </c>
      <c r="BB95" s="96">
        <f>'2023_M_01 - SDZ a VDZ Ben...'!F33</f>
        <v>0</v>
      </c>
      <c r="BC95" s="96">
        <f>'2023_M_01 - SDZ a VDZ Ben...'!F34</f>
        <v>0</v>
      </c>
      <c r="BD95" s="98">
        <f>'2023_M_01 - SDZ a VDZ Ben...'!F35</f>
        <v>0</v>
      </c>
      <c r="BT95" s="99" t="s">
        <v>80</v>
      </c>
      <c r="BU95" s="99" t="s">
        <v>81</v>
      </c>
      <c r="BV95" s="99" t="s">
        <v>76</v>
      </c>
      <c r="BW95" s="99" t="s">
        <v>5</v>
      </c>
      <c r="BX95" s="99" t="s">
        <v>77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KP6ofISYwJuuEC8EsV6a/iHlBPsCwG2KfW5ZgpZDcSVcd61Je8Ge4Y4MgoEyYou9PDX4Ao8gC6bC4Zwmb/aLBA==" saltValue="cNw4gcrJpGpp+jYyL32yMMCVm5wxHOTqVkazsCwPOvCjrR+1Lbwl1Jnby8w2xgaXT1XC02caRQHkb6SrN0avlQ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023_M_01 - SDZ a VDZ Be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82</v>
      </c>
    </row>
    <row r="4" spans="2:46" s="1" customFormat="1" ht="24.95" customHeight="1">
      <c r="B4" s="17"/>
      <c r="D4" s="102" t="s">
        <v>83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50" t="s">
        <v>17</v>
      </c>
      <c r="F7" s="251"/>
      <c r="G7" s="251"/>
      <c r="H7" s="25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8. 3. 2023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tr">
        <f>IF('Rekapitulace stavby'!AN10="","",'Rekapitulace stavby'!AN10)</f>
        <v/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tr">
        <f>IF('Rekapitulace stavby'!E11="","",'Rekapitulace stavby'!E11)</f>
        <v xml:space="preserve"> </v>
      </c>
      <c r="F13" s="31"/>
      <c r="G13" s="31"/>
      <c r="H13" s="31"/>
      <c r="I13" s="104" t="s">
        <v>27</v>
      </c>
      <c r="J13" s="105" t="str">
        <f>IF('Rekapitulace stavby'!AN11="","",'Rekapitulace stavby'!AN11)</f>
        <v/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52" t="str">
        <f>'Rekapitulace stavby'!E14</f>
        <v>Vyplň údaj</v>
      </c>
      <c r="F16" s="253"/>
      <c r="G16" s="253"/>
      <c r="H16" s="253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25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27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32</v>
      </c>
      <c r="E21" s="31"/>
      <c r="F21" s="31"/>
      <c r="G21" s="31"/>
      <c r="H21" s="31"/>
      <c r="I21" s="104" t="s">
        <v>25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33</v>
      </c>
      <c r="F22" s="31"/>
      <c r="G22" s="31"/>
      <c r="H22" s="31"/>
      <c r="I22" s="104" t="s">
        <v>27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34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4" t="s">
        <v>1</v>
      </c>
      <c r="F25" s="254"/>
      <c r="G25" s="254"/>
      <c r="H25" s="25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35</v>
      </c>
      <c r="E28" s="31"/>
      <c r="F28" s="31"/>
      <c r="G28" s="31"/>
      <c r="H28" s="31"/>
      <c r="I28" s="31"/>
      <c r="J28" s="112">
        <f>ROUND(J116,2)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37</v>
      </c>
      <c r="G30" s="31"/>
      <c r="H30" s="31"/>
      <c r="I30" s="113" t="s">
        <v>36</v>
      </c>
      <c r="J30" s="113" t="s">
        <v>38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39</v>
      </c>
      <c r="E31" s="104" t="s">
        <v>40</v>
      </c>
      <c r="F31" s="115">
        <f>ROUND((SUM(BE116:BE140)),2)</f>
        <v>0</v>
      </c>
      <c r="G31" s="31"/>
      <c r="H31" s="31"/>
      <c r="I31" s="116">
        <v>0.21</v>
      </c>
      <c r="J31" s="115">
        <f>ROUND(((SUM(BE116:BE140))*I31),2)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41</v>
      </c>
      <c r="F32" s="115">
        <f>ROUND((SUM(BF116:BF140)),2)</f>
        <v>0</v>
      </c>
      <c r="G32" s="31"/>
      <c r="H32" s="31"/>
      <c r="I32" s="116">
        <v>0.15</v>
      </c>
      <c r="J32" s="115">
        <f>ROUND(((SUM(BF116:BF140))*I32),2)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42</v>
      </c>
      <c r="F33" s="115">
        <f>ROUND((SUM(BG116:BG140)),2)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43</v>
      </c>
      <c r="F34" s="115">
        <f>ROUND((SUM(BH116:BH140)),2)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44</v>
      </c>
      <c r="F35" s="115">
        <f>ROUND((SUM(BI116:BI140)),2)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45</v>
      </c>
      <c r="E37" s="119"/>
      <c r="F37" s="119"/>
      <c r="G37" s="120" t="s">
        <v>46</v>
      </c>
      <c r="H37" s="121" t="s">
        <v>47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4" t="s">
        <v>48</v>
      </c>
      <c r="E50" s="125"/>
      <c r="F50" s="125"/>
      <c r="G50" s="124" t="s">
        <v>49</v>
      </c>
      <c r="H50" s="125"/>
      <c r="I50" s="125"/>
      <c r="J50" s="125"/>
      <c r="K50" s="125"/>
      <c r="L50" s="48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1:31" s="2" customFormat="1" ht="12.75">
      <c r="A61" s="31"/>
      <c r="B61" s="36"/>
      <c r="C61" s="31"/>
      <c r="D61" s="126" t="s">
        <v>50</v>
      </c>
      <c r="E61" s="127"/>
      <c r="F61" s="128" t="s">
        <v>51</v>
      </c>
      <c r="G61" s="126" t="s">
        <v>50</v>
      </c>
      <c r="H61" s="127"/>
      <c r="I61" s="127"/>
      <c r="J61" s="129" t="s">
        <v>51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1:31" s="2" customFormat="1" ht="12.75">
      <c r="A65" s="31"/>
      <c r="B65" s="36"/>
      <c r="C65" s="31"/>
      <c r="D65" s="124" t="s">
        <v>52</v>
      </c>
      <c r="E65" s="130"/>
      <c r="F65" s="130"/>
      <c r="G65" s="124" t="s">
        <v>53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1:31" s="2" customFormat="1" ht="12.75">
      <c r="A76" s="31"/>
      <c r="B76" s="36"/>
      <c r="C76" s="31"/>
      <c r="D76" s="126" t="s">
        <v>50</v>
      </c>
      <c r="E76" s="127"/>
      <c r="F76" s="128" t="s">
        <v>51</v>
      </c>
      <c r="G76" s="126" t="s">
        <v>50</v>
      </c>
      <c r="H76" s="127"/>
      <c r="I76" s="127"/>
      <c r="J76" s="129" t="s">
        <v>51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8" t="str">
        <f>E7</f>
        <v>SDZ a VDZ Benešov, Červené Vršky</v>
      </c>
      <c r="F85" s="255"/>
      <c r="G85" s="255"/>
      <c r="H85" s="25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>Benešov</v>
      </c>
      <c r="G87" s="33"/>
      <c r="H87" s="33"/>
      <c r="I87" s="26" t="s">
        <v>22</v>
      </c>
      <c r="J87" s="63" t="str">
        <f>IF(J10="","",J10)</f>
        <v>8. 3. 2023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 xml:space="preserve">Tichovský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85</v>
      </c>
      <c r="D92" s="136"/>
      <c r="E92" s="136"/>
      <c r="F92" s="136"/>
      <c r="G92" s="136"/>
      <c r="H92" s="136"/>
      <c r="I92" s="136"/>
      <c r="J92" s="137" t="s">
        <v>86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87</v>
      </c>
      <c r="D94" s="33"/>
      <c r="E94" s="33"/>
      <c r="F94" s="33"/>
      <c r="G94" s="33"/>
      <c r="H94" s="33"/>
      <c r="I94" s="33"/>
      <c r="J94" s="81">
        <f>J116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88</v>
      </c>
    </row>
    <row r="95" spans="2:12" s="9" customFormat="1" ht="24.95" customHeight="1">
      <c r="B95" s="139"/>
      <c r="C95" s="140"/>
      <c r="D95" s="141" t="s">
        <v>89</v>
      </c>
      <c r="E95" s="142"/>
      <c r="F95" s="142"/>
      <c r="G95" s="142"/>
      <c r="H95" s="142"/>
      <c r="I95" s="142"/>
      <c r="J95" s="143">
        <f>J117</f>
        <v>0</v>
      </c>
      <c r="K95" s="140"/>
      <c r="L95" s="144"/>
    </row>
    <row r="96" spans="2:12" s="10" customFormat="1" ht="19.9" customHeight="1">
      <c r="B96" s="145"/>
      <c r="C96" s="146"/>
      <c r="D96" s="147" t="s">
        <v>90</v>
      </c>
      <c r="E96" s="148"/>
      <c r="F96" s="148"/>
      <c r="G96" s="148"/>
      <c r="H96" s="148"/>
      <c r="I96" s="148"/>
      <c r="J96" s="149">
        <f>J118</f>
        <v>0</v>
      </c>
      <c r="K96" s="146"/>
      <c r="L96" s="150"/>
    </row>
    <row r="97" spans="2:12" s="9" customFormat="1" ht="24.95" customHeight="1">
      <c r="B97" s="139"/>
      <c r="C97" s="140"/>
      <c r="D97" s="141" t="s">
        <v>91</v>
      </c>
      <c r="E97" s="142"/>
      <c r="F97" s="142"/>
      <c r="G97" s="142"/>
      <c r="H97" s="142"/>
      <c r="I97" s="142"/>
      <c r="J97" s="143">
        <f>J138</f>
        <v>0</v>
      </c>
      <c r="K97" s="140"/>
      <c r="L97" s="144"/>
    </row>
    <row r="98" spans="2:12" s="10" customFormat="1" ht="19.9" customHeight="1">
      <c r="B98" s="145"/>
      <c r="C98" s="146"/>
      <c r="D98" s="147" t="s">
        <v>92</v>
      </c>
      <c r="E98" s="148"/>
      <c r="F98" s="148"/>
      <c r="G98" s="148"/>
      <c r="H98" s="148"/>
      <c r="I98" s="148"/>
      <c r="J98" s="149">
        <f>J139</f>
        <v>0</v>
      </c>
      <c r="K98" s="146"/>
      <c r="L98" s="150"/>
    </row>
    <row r="99" spans="1:31" s="2" customFormat="1" ht="21.75" customHeight="1">
      <c r="A99" s="31"/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48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s="2" customFormat="1" ht="6.95" customHeight="1">
      <c r="A100" s="31"/>
      <c r="B100" s="51"/>
      <c r="C100" s="52"/>
      <c r="D100" s="52"/>
      <c r="E100" s="52"/>
      <c r="F100" s="52"/>
      <c r="G100" s="52"/>
      <c r="H100" s="52"/>
      <c r="I100" s="52"/>
      <c r="J100" s="52"/>
      <c r="K100" s="52"/>
      <c r="L100" s="48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4" spans="1:31" s="2" customFormat="1" ht="6.95" customHeight="1">
      <c r="A104" s="31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48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24.95" customHeight="1">
      <c r="A105" s="31"/>
      <c r="B105" s="32"/>
      <c r="C105" s="20" t="s">
        <v>93</v>
      </c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32"/>
      <c r="C106" s="33"/>
      <c r="D106" s="33"/>
      <c r="E106" s="33"/>
      <c r="F106" s="33"/>
      <c r="G106" s="33"/>
      <c r="H106" s="33"/>
      <c r="I106" s="33"/>
      <c r="J106" s="33"/>
      <c r="K106" s="33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2" customHeight="1">
      <c r="A107" s="31"/>
      <c r="B107" s="32"/>
      <c r="C107" s="26" t="s">
        <v>16</v>
      </c>
      <c r="D107" s="33"/>
      <c r="E107" s="33"/>
      <c r="F107" s="33"/>
      <c r="G107" s="33"/>
      <c r="H107" s="33"/>
      <c r="I107" s="33"/>
      <c r="J107" s="33"/>
      <c r="K107" s="33"/>
      <c r="L107" s="48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6.5" customHeight="1">
      <c r="A108" s="31"/>
      <c r="B108" s="32"/>
      <c r="C108" s="33"/>
      <c r="D108" s="33"/>
      <c r="E108" s="228" t="str">
        <f>E7</f>
        <v>SDZ a VDZ Benešov, Červené Vršky</v>
      </c>
      <c r="F108" s="255"/>
      <c r="G108" s="255"/>
      <c r="H108" s="255"/>
      <c r="I108" s="33"/>
      <c r="J108" s="33"/>
      <c r="K108" s="33"/>
      <c r="L108" s="48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20</v>
      </c>
      <c r="D110" s="33"/>
      <c r="E110" s="33"/>
      <c r="F110" s="24" t="str">
        <f>F10</f>
        <v>Benešov</v>
      </c>
      <c r="G110" s="33"/>
      <c r="H110" s="33"/>
      <c r="I110" s="26" t="s">
        <v>22</v>
      </c>
      <c r="J110" s="63" t="str">
        <f>IF(J10="","",J10)</f>
        <v>8. 3. 2023</v>
      </c>
      <c r="K110" s="33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5.2" customHeight="1">
      <c r="A112" s="31"/>
      <c r="B112" s="32"/>
      <c r="C112" s="26" t="s">
        <v>24</v>
      </c>
      <c r="D112" s="33"/>
      <c r="E112" s="33"/>
      <c r="F112" s="24" t="str">
        <f>E13</f>
        <v xml:space="preserve"> </v>
      </c>
      <c r="G112" s="33"/>
      <c r="H112" s="33"/>
      <c r="I112" s="26" t="s">
        <v>30</v>
      </c>
      <c r="J112" s="29" t="str">
        <f>E19</f>
        <v xml:space="preserve"> </v>
      </c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5.2" customHeight="1">
      <c r="A113" s="31"/>
      <c r="B113" s="32"/>
      <c r="C113" s="26" t="s">
        <v>28</v>
      </c>
      <c r="D113" s="33"/>
      <c r="E113" s="33"/>
      <c r="F113" s="24" t="str">
        <f>IF(E16="","",E16)</f>
        <v>Vyplň údaj</v>
      </c>
      <c r="G113" s="33"/>
      <c r="H113" s="33"/>
      <c r="I113" s="26" t="s">
        <v>32</v>
      </c>
      <c r="J113" s="29" t="str">
        <f>E22</f>
        <v xml:space="preserve">Tichovský </v>
      </c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0.3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11" customFormat="1" ht="29.25" customHeight="1">
      <c r="A115" s="151"/>
      <c r="B115" s="152"/>
      <c r="C115" s="153" t="s">
        <v>94</v>
      </c>
      <c r="D115" s="154" t="s">
        <v>60</v>
      </c>
      <c r="E115" s="154" t="s">
        <v>56</v>
      </c>
      <c r="F115" s="154" t="s">
        <v>57</v>
      </c>
      <c r="G115" s="154" t="s">
        <v>95</v>
      </c>
      <c r="H115" s="154" t="s">
        <v>96</v>
      </c>
      <c r="I115" s="154" t="s">
        <v>97</v>
      </c>
      <c r="J115" s="155" t="s">
        <v>86</v>
      </c>
      <c r="K115" s="156" t="s">
        <v>98</v>
      </c>
      <c r="L115" s="157"/>
      <c r="M115" s="72" t="s">
        <v>1</v>
      </c>
      <c r="N115" s="73" t="s">
        <v>39</v>
      </c>
      <c r="O115" s="73" t="s">
        <v>99</v>
      </c>
      <c r="P115" s="73" t="s">
        <v>100</v>
      </c>
      <c r="Q115" s="73" t="s">
        <v>101</v>
      </c>
      <c r="R115" s="73" t="s">
        <v>102</v>
      </c>
      <c r="S115" s="73" t="s">
        <v>103</v>
      </c>
      <c r="T115" s="74" t="s">
        <v>104</v>
      </c>
      <c r="U115" s="151"/>
      <c r="V115" s="151"/>
      <c r="W115" s="151"/>
      <c r="X115" s="151"/>
      <c r="Y115" s="151"/>
      <c r="Z115" s="151"/>
      <c r="AA115" s="151"/>
      <c r="AB115" s="151"/>
      <c r="AC115" s="151"/>
      <c r="AD115" s="151"/>
      <c r="AE115" s="151"/>
    </row>
    <row r="116" spans="1:63" s="2" customFormat="1" ht="22.9" customHeight="1">
      <c r="A116" s="31"/>
      <c r="B116" s="32"/>
      <c r="C116" s="79" t="s">
        <v>105</v>
      </c>
      <c r="D116" s="33"/>
      <c r="E116" s="33"/>
      <c r="F116" s="33"/>
      <c r="G116" s="33"/>
      <c r="H116" s="33"/>
      <c r="I116" s="33"/>
      <c r="J116" s="158">
        <f>BK116</f>
        <v>0</v>
      </c>
      <c r="K116" s="33"/>
      <c r="L116" s="36"/>
      <c r="M116" s="75"/>
      <c r="N116" s="159"/>
      <c r="O116" s="76"/>
      <c r="P116" s="160">
        <f>P117+P138</f>
        <v>0</v>
      </c>
      <c r="Q116" s="76"/>
      <c r="R116" s="160">
        <f>R117+R138</f>
        <v>16.58352</v>
      </c>
      <c r="S116" s="76"/>
      <c r="T116" s="161">
        <f>T117+T138</f>
        <v>0.5740000000000001</v>
      </c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T116" s="14" t="s">
        <v>74</v>
      </c>
      <c r="AU116" s="14" t="s">
        <v>88</v>
      </c>
      <c r="BK116" s="162">
        <f>BK117+BK138</f>
        <v>0</v>
      </c>
    </row>
    <row r="117" spans="2:63" s="12" customFormat="1" ht="25.9" customHeight="1">
      <c r="B117" s="163"/>
      <c r="C117" s="164"/>
      <c r="D117" s="165" t="s">
        <v>74</v>
      </c>
      <c r="E117" s="166" t="s">
        <v>106</v>
      </c>
      <c r="F117" s="166" t="s">
        <v>107</v>
      </c>
      <c r="G117" s="164"/>
      <c r="H117" s="164"/>
      <c r="I117" s="167"/>
      <c r="J117" s="168">
        <f>BK117</f>
        <v>0</v>
      </c>
      <c r="K117" s="164"/>
      <c r="L117" s="169"/>
      <c r="M117" s="170"/>
      <c r="N117" s="171"/>
      <c r="O117" s="171"/>
      <c r="P117" s="172">
        <f>P118</f>
        <v>0</v>
      </c>
      <c r="Q117" s="171"/>
      <c r="R117" s="172">
        <f>R118</f>
        <v>16.58352</v>
      </c>
      <c r="S117" s="171"/>
      <c r="T117" s="173">
        <f>T118</f>
        <v>0.5740000000000001</v>
      </c>
      <c r="AR117" s="174" t="s">
        <v>80</v>
      </c>
      <c r="AT117" s="175" t="s">
        <v>74</v>
      </c>
      <c r="AU117" s="175" t="s">
        <v>75</v>
      </c>
      <c r="AY117" s="174" t="s">
        <v>108</v>
      </c>
      <c r="BK117" s="176">
        <f>BK118</f>
        <v>0</v>
      </c>
    </row>
    <row r="118" spans="2:63" s="12" customFormat="1" ht="22.9" customHeight="1">
      <c r="B118" s="163"/>
      <c r="C118" s="164"/>
      <c r="D118" s="165" t="s">
        <v>74</v>
      </c>
      <c r="E118" s="177" t="s">
        <v>109</v>
      </c>
      <c r="F118" s="177" t="s">
        <v>110</v>
      </c>
      <c r="G118" s="164"/>
      <c r="H118" s="164"/>
      <c r="I118" s="167"/>
      <c r="J118" s="178">
        <f>BK118</f>
        <v>0</v>
      </c>
      <c r="K118" s="164"/>
      <c r="L118" s="169"/>
      <c r="M118" s="170"/>
      <c r="N118" s="171"/>
      <c r="O118" s="171"/>
      <c r="P118" s="172">
        <f>SUM(P119:P137)</f>
        <v>0</v>
      </c>
      <c r="Q118" s="171"/>
      <c r="R118" s="172">
        <f>SUM(R119:R137)</f>
        <v>16.58352</v>
      </c>
      <c r="S118" s="171"/>
      <c r="T118" s="173">
        <f>SUM(T119:T137)</f>
        <v>0.5740000000000001</v>
      </c>
      <c r="AR118" s="174" t="s">
        <v>80</v>
      </c>
      <c r="AT118" s="175" t="s">
        <v>74</v>
      </c>
      <c r="AU118" s="175" t="s">
        <v>80</v>
      </c>
      <c r="AY118" s="174" t="s">
        <v>108</v>
      </c>
      <c r="BK118" s="176">
        <f>SUM(BK119:BK137)</f>
        <v>0</v>
      </c>
    </row>
    <row r="119" spans="1:65" s="2" customFormat="1" ht="24.2" customHeight="1">
      <c r="A119" s="31"/>
      <c r="B119" s="32"/>
      <c r="C119" s="179" t="s">
        <v>111</v>
      </c>
      <c r="D119" s="179" t="s">
        <v>112</v>
      </c>
      <c r="E119" s="180" t="s">
        <v>113</v>
      </c>
      <c r="F119" s="181" t="s">
        <v>114</v>
      </c>
      <c r="G119" s="182" t="s">
        <v>115</v>
      </c>
      <c r="H119" s="183">
        <v>67</v>
      </c>
      <c r="I119" s="184"/>
      <c r="J119" s="185">
        <f aca="true" t="shared" si="0" ref="J119:J137">ROUND(I119*H119,2)</f>
        <v>0</v>
      </c>
      <c r="K119" s="186"/>
      <c r="L119" s="36"/>
      <c r="M119" s="187" t="s">
        <v>1</v>
      </c>
      <c r="N119" s="188" t="s">
        <v>40</v>
      </c>
      <c r="O119" s="68"/>
      <c r="P119" s="189">
        <f aca="true" t="shared" si="1" ref="P119:P137">O119*H119</f>
        <v>0</v>
      </c>
      <c r="Q119" s="189">
        <v>0.0007</v>
      </c>
      <c r="R119" s="189">
        <f aca="true" t="shared" si="2" ref="R119:R137">Q119*H119</f>
        <v>0.0469</v>
      </c>
      <c r="S119" s="189">
        <v>0</v>
      </c>
      <c r="T119" s="190">
        <f aca="true" t="shared" si="3" ref="T119:T137"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91" t="s">
        <v>111</v>
      </c>
      <c r="AT119" s="191" t="s">
        <v>112</v>
      </c>
      <c r="AU119" s="191" t="s">
        <v>82</v>
      </c>
      <c r="AY119" s="14" t="s">
        <v>108</v>
      </c>
      <c r="BE119" s="192">
        <f aca="true" t="shared" si="4" ref="BE119:BE137">IF(N119="základní",J119,0)</f>
        <v>0</v>
      </c>
      <c r="BF119" s="192">
        <f aca="true" t="shared" si="5" ref="BF119:BF137">IF(N119="snížená",J119,0)</f>
        <v>0</v>
      </c>
      <c r="BG119" s="192">
        <f aca="true" t="shared" si="6" ref="BG119:BG137">IF(N119="zákl. přenesená",J119,0)</f>
        <v>0</v>
      </c>
      <c r="BH119" s="192">
        <f aca="true" t="shared" si="7" ref="BH119:BH137">IF(N119="sníž. přenesená",J119,0)</f>
        <v>0</v>
      </c>
      <c r="BI119" s="192">
        <f aca="true" t="shared" si="8" ref="BI119:BI137">IF(N119="nulová",J119,0)</f>
        <v>0</v>
      </c>
      <c r="BJ119" s="14" t="s">
        <v>80</v>
      </c>
      <c r="BK119" s="192">
        <f aca="true" t="shared" si="9" ref="BK119:BK137">ROUND(I119*H119,2)</f>
        <v>0</v>
      </c>
      <c r="BL119" s="14" t="s">
        <v>111</v>
      </c>
      <c r="BM119" s="191" t="s">
        <v>116</v>
      </c>
    </row>
    <row r="120" spans="1:65" s="2" customFormat="1" ht="16.5" customHeight="1">
      <c r="A120" s="31"/>
      <c r="B120" s="32"/>
      <c r="C120" s="193" t="s">
        <v>117</v>
      </c>
      <c r="D120" s="193" t="s">
        <v>118</v>
      </c>
      <c r="E120" s="194" t="s">
        <v>119</v>
      </c>
      <c r="F120" s="195" t="s">
        <v>120</v>
      </c>
      <c r="G120" s="196" t="s">
        <v>115</v>
      </c>
      <c r="H120" s="197">
        <v>1</v>
      </c>
      <c r="I120" s="198"/>
      <c r="J120" s="199">
        <f t="shared" si="0"/>
        <v>0</v>
      </c>
      <c r="K120" s="200"/>
      <c r="L120" s="201"/>
      <c r="M120" s="202" t="s">
        <v>1</v>
      </c>
      <c r="N120" s="203" t="s">
        <v>40</v>
      </c>
      <c r="O120" s="68"/>
      <c r="P120" s="189">
        <f t="shared" si="1"/>
        <v>0</v>
      </c>
      <c r="Q120" s="189">
        <v>0.0077</v>
      </c>
      <c r="R120" s="189">
        <f t="shared" si="2"/>
        <v>0.0077</v>
      </c>
      <c r="S120" s="189">
        <v>0</v>
      </c>
      <c r="T120" s="190">
        <f t="shared" si="3"/>
        <v>0</v>
      </c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R120" s="191" t="s">
        <v>121</v>
      </c>
      <c r="AT120" s="191" t="s">
        <v>118</v>
      </c>
      <c r="AU120" s="191" t="s">
        <v>82</v>
      </c>
      <c r="AY120" s="14" t="s">
        <v>108</v>
      </c>
      <c r="BE120" s="192">
        <f t="shared" si="4"/>
        <v>0</v>
      </c>
      <c r="BF120" s="192">
        <f t="shared" si="5"/>
        <v>0</v>
      </c>
      <c r="BG120" s="192">
        <f t="shared" si="6"/>
        <v>0</v>
      </c>
      <c r="BH120" s="192">
        <f t="shared" si="7"/>
        <v>0</v>
      </c>
      <c r="BI120" s="192">
        <f t="shared" si="8"/>
        <v>0</v>
      </c>
      <c r="BJ120" s="14" t="s">
        <v>80</v>
      </c>
      <c r="BK120" s="192">
        <f t="shared" si="9"/>
        <v>0</v>
      </c>
      <c r="BL120" s="14" t="s">
        <v>111</v>
      </c>
      <c r="BM120" s="191" t="s">
        <v>122</v>
      </c>
    </row>
    <row r="121" spans="1:65" s="2" customFormat="1" ht="24.2" customHeight="1">
      <c r="A121" s="31"/>
      <c r="B121" s="32"/>
      <c r="C121" s="193" t="s">
        <v>123</v>
      </c>
      <c r="D121" s="193" t="s">
        <v>118</v>
      </c>
      <c r="E121" s="194" t="s">
        <v>124</v>
      </c>
      <c r="F121" s="195" t="s">
        <v>125</v>
      </c>
      <c r="G121" s="196" t="s">
        <v>115</v>
      </c>
      <c r="H121" s="197">
        <v>17</v>
      </c>
      <c r="I121" s="198"/>
      <c r="J121" s="199">
        <f t="shared" si="0"/>
        <v>0</v>
      </c>
      <c r="K121" s="200"/>
      <c r="L121" s="201"/>
      <c r="M121" s="202" t="s">
        <v>1</v>
      </c>
      <c r="N121" s="203" t="s">
        <v>40</v>
      </c>
      <c r="O121" s="68"/>
      <c r="P121" s="189">
        <f t="shared" si="1"/>
        <v>0</v>
      </c>
      <c r="Q121" s="189">
        <v>0.0025</v>
      </c>
      <c r="R121" s="189">
        <f t="shared" si="2"/>
        <v>0.0425</v>
      </c>
      <c r="S121" s="189">
        <v>0</v>
      </c>
      <c r="T121" s="190">
        <f t="shared" si="3"/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91" t="s">
        <v>121</v>
      </c>
      <c r="AT121" s="191" t="s">
        <v>118</v>
      </c>
      <c r="AU121" s="191" t="s">
        <v>82</v>
      </c>
      <c r="AY121" s="14" t="s">
        <v>108</v>
      </c>
      <c r="BE121" s="192">
        <f t="shared" si="4"/>
        <v>0</v>
      </c>
      <c r="BF121" s="192">
        <f t="shared" si="5"/>
        <v>0</v>
      </c>
      <c r="BG121" s="192">
        <f t="shared" si="6"/>
        <v>0</v>
      </c>
      <c r="BH121" s="192">
        <f t="shared" si="7"/>
        <v>0</v>
      </c>
      <c r="BI121" s="192">
        <f t="shared" si="8"/>
        <v>0</v>
      </c>
      <c r="BJ121" s="14" t="s">
        <v>80</v>
      </c>
      <c r="BK121" s="192">
        <f t="shared" si="9"/>
        <v>0</v>
      </c>
      <c r="BL121" s="14" t="s">
        <v>111</v>
      </c>
      <c r="BM121" s="191" t="s">
        <v>126</v>
      </c>
    </row>
    <row r="122" spans="1:65" s="2" customFormat="1" ht="24.2" customHeight="1">
      <c r="A122" s="31"/>
      <c r="B122" s="32"/>
      <c r="C122" s="193" t="s">
        <v>127</v>
      </c>
      <c r="D122" s="193" t="s">
        <v>118</v>
      </c>
      <c r="E122" s="194" t="s">
        <v>128</v>
      </c>
      <c r="F122" s="195" t="s">
        <v>129</v>
      </c>
      <c r="G122" s="196" t="s">
        <v>115</v>
      </c>
      <c r="H122" s="197">
        <v>47</v>
      </c>
      <c r="I122" s="198"/>
      <c r="J122" s="199">
        <f t="shared" si="0"/>
        <v>0</v>
      </c>
      <c r="K122" s="200"/>
      <c r="L122" s="201"/>
      <c r="M122" s="202" t="s">
        <v>1</v>
      </c>
      <c r="N122" s="203" t="s">
        <v>40</v>
      </c>
      <c r="O122" s="68"/>
      <c r="P122" s="189">
        <f t="shared" si="1"/>
        <v>0</v>
      </c>
      <c r="Q122" s="189">
        <v>0.0026</v>
      </c>
      <c r="R122" s="189">
        <f t="shared" si="2"/>
        <v>0.12219999999999999</v>
      </c>
      <c r="S122" s="189">
        <v>0</v>
      </c>
      <c r="T122" s="190">
        <f t="shared" si="3"/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R122" s="191" t="s">
        <v>121</v>
      </c>
      <c r="AT122" s="191" t="s">
        <v>118</v>
      </c>
      <c r="AU122" s="191" t="s">
        <v>82</v>
      </c>
      <c r="AY122" s="14" t="s">
        <v>108</v>
      </c>
      <c r="BE122" s="192">
        <f t="shared" si="4"/>
        <v>0</v>
      </c>
      <c r="BF122" s="192">
        <f t="shared" si="5"/>
        <v>0</v>
      </c>
      <c r="BG122" s="192">
        <f t="shared" si="6"/>
        <v>0</v>
      </c>
      <c r="BH122" s="192">
        <f t="shared" si="7"/>
        <v>0</v>
      </c>
      <c r="BI122" s="192">
        <f t="shared" si="8"/>
        <v>0</v>
      </c>
      <c r="BJ122" s="14" t="s">
        <v>80</v>
      </c>
      <c r="BK122" s="192">
        <f t="shared" si="9"/>
        <v>0</v>
      </c>
      <c r="BL122" s="14" t="s">
        <v>111</v>
      </c>
      <c r="BM122" s="191" t="s">
        <v>130</v>
      </c>
    </row>
    <row r="123" spans="1:65" s="2" customFormat="1" ht="24.2" customHeight="1">
      <c r="A123" s="31"/>
      <c r="B123" s="32"/>
      <c r="C123" s="179" t="s">
        <v>131</v>
      </c>
      <c r="D123" s="179" t="s">
        <v>112</v>
      </c>
      <c r="E123" s="180" t="s">
        <v>132</v>
      </c>
      <c r="F123" s="181" t="s">
        <v>133</v>
      </c>
      <c r="G123" s="182" t="s">
        <v>115</v>
      </c>
      <c r="H123" s="183">
        <v>21</v>
      </c>
      <c r="I123" s="184"/>
      <c r="J123" s="185">
        <f t="shared" si="0"/>
        <v>0</v>
      </c>
      <c r="K123" s="186"/>
      <c r="L123" s="36"/>
      <c r="M123" s="187" t="s">
        <v>1</v>
      </c>
      <c r="N123" s="188" t="s">
        <v>40</v>
      </c>
      <c r="O123" s="68"/>
      <c r="P123" s="189">
        <f t="shared" si="1"/>
        <v>0</v>
      </c>
      <c r="Q123" s="189">
        <v>0.10941</v>
      </c>
      <c r="R123" s="189">
        <f t="shared" si="2"/>
        <v>2.2976099999999997</v>
      </c>
      <c r="S123" s="189">
        <v>0</v>
      </c>
      <c r="T123" s="190">
        <f t="shared" si="3"/>
        <v>0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R123" s="191" t="s">
        <v>111</v>
      </c>
      <c r="AT123" s="191" t="s">
        <v>112</v>
      </c>
      <c r="AU123" s="191" t="s">
        <v>82</v>
      </c>
      <c r="AY123" s="14" t="s">
        <v>108</v>
      </c>
      <c r="BE123" s="192">
        <f t="shared" si="4"/>
        <v>0</v>
      </c>
      <c r="BF123" s="192">
        <f t="shared" si="5"/>
        <v>0</v>
      </c>
      <c r="BG123" s="192">
        <f t="shared" si="6"/>
        <v>0</v>
      </c>
      <c r="BH123" s="192">
        <f t="shared" si="7"/>
        <v>0</v>
      </c>
      <c r="BI123" s="192">
        <f t="shared" si="8"/>
        <v>0</v>
      </c>
      <c r="BJ123" s="14" t="s">
        <v>80</v>
      </c>
      <c r="BK123" s="192">
        <f t="shared" si="9"/>
        <v>0</v>
      </c>
      <c r="BL123" s="14" t="s">
        <v>111</v>
      </c>
      <c r="BM123" s="191" t="s">
        <v>134</v>
      </c>
    </row>
    <row r="124" spans="1:65" s="2" customFormat="1" ht="21.75" customHeight="1">
      <c r="A124" s="31"/>
      <c r="B124" s="32"/>
      <c r="C124" s="193" t="s">
        <v>135</v>
      </c>
      <c r="D124" s="193" t="s">
        <v>118</v>
      </c>
      <c r="E124" s="194" t="s">
        <v>136</v>
      </c>
      <c r="F124" s="195" t="s">
        <v>137</v>
      </c>
      <c r="G124" s="196" t="s">
        <v>115</v>
      </c>
      <c r="H124" s="197">
        <v>21</v>
      </c>
      <c r="I124" s="198"/>
      <c r="J124" s="199">
        <f t="shared" si="0"/>
        <v>0</v>
      </c>
      <c r="K124" s="200"/>
      <c r="L124" s="201"/>
      <c r="M124" s="202" t="s">
        <v>1</v>
      </c>
      <c r="N124" s="203" t="s">
        <v>40</v>
      </c>
      <c r="O124" s="68"/>
      <c r="P124" s="189">
        <f t="shared" si="1"/>
        <v>0</v>
      </c>
      <c r="Q124" s="189">
        <v>0.0065</v>
      </c>
      <c r="R124" s="189">
        <f t="shared" si="2"/>
        <v>0.13649999999999998</v>
      </c>
      <c r="S124" s="189">
        <v>0</v>
      </c>
      <c r="T124" s="190">
        <f t="shared" si="3"/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91" t="s">
        <v>121</v>
      </c>
      <c r="AT124" s="191" t="s">
        <v>118</v>
      </c>
      <c r="AU124" s="191" t="s">
        <v>82</v>
      </c>
      <c r="AY124" s="14" t="s">
        <v>108</v>
      </c>
      <c r="BE124" s="192">
        <f t="shared" si="4"/>
        <v>0</v>
      </c>
      <c r="BF124" s="192">
        <f t="shared" si="5"/>
        <v>0</v>
      </c>
      <c r="BG124" s="192">
        <f t="shared" si="6"/>
        <v>0</v>
      </c>
      <c r="BH124" s="192">
        <f t="shared" si="7"/>
        <v>0</v>
      </c>
      <c r="BI124" s="192">
        <f t="shared" si="8"/>
        <v>0</v>
      </c>
      <c r="BJ124" s="14" t="s">
        <v>80</v>
      </c>
      <c r="BK124" s="192">
        <f t="shared" si="9"/>
        <v>0</v>
      </c>
      <c r="BL124" s="14" t="s">
        <v>111</v>
      </c>
      <c r="BM124" s="191" t="s">
        <v>138</v>
      </c>
    </row>
    <row r="125" spans="1:65" s="2" customFormat="1" ht="16.5" customHeight="1">
      <c r="A125" s="31"/>
      <c r="B125" s="32"/>
      <c r="C125" s="193" t="s">
        <v>139</v>
      </c>
      <c r="D125" s="193" t="s">
        <v>118</v>
      </c>
      <c r="E125" s="194" t="s">
        <v>140</v>
      </c>
      <c r="F125" s="195" t="s">
        <v>141</v>
      </c>
      <c r="G125" s="196" t="s">
        <v>115</v>
      </c>
      <c r="H125" s="197">
        <v>21</v>
      </c>
      <c r="I125" s="198"/>
      <c r="J125" s="199">
        <f t="shared" si="0"/>
        <v>0</v>
      </c>
      <c r="K125" s="200"/>
      <c r="L125" s="201"/>
      <c r="M125" s="202" t="s">
        <v>1</v>
      </c>
      <c r="N125" s="203" t="s">
        <v>40</v>
      </c>
      <c r="O125" s="68"/>
      <c r="P125" s="189">
        <f t="shared" si="1"/>
        <v>0</v>
      </c>
      <c r="Q125" s="189">
        <v>0.00015</v>
      </c>
      <c r="R125" s="189">
        <f t="shared" si="2"/>
        <v>0.0031499999999999996</v>
      </c>
      <c r="S125" s="189">
        <v>0</v>
      </c>
      <c r="T125" s="190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121</v>
      </c>
      <c r="AT125" s="191" t="s">
        <v>118</v>
      </c>
      <c r="AU125" s="191" t="s">
        <v>82</v>
      </c>
      <c r="AY125" s="14" t="s">
        <v>108</v>
      </c>
      <c r="BE125" s="192">
        <f t="shared" si="4"/>
        <v>0</v>
      </c>
      <c r="BF125" s="192">
        <f t="shared" si="5"/>
        <v>0</v>
      </c>
      <c r="BG125" s="192">
        <f t="shared" si="6"/>
        <v>0</v>
      </c>
      <c r="BH125" s="192">
        <f t="shared" si="7"/>
        <v>0</v>
      </c>
      <c r="BI125" s="192">
        <f t="shared" si="8"/>
        <v>0</v>
      </c>
      <c r="BJ125" s="14" t="s">
        <v>80</v>
      </c>
      <c r="BK125" s="192">
        <f t="shared" si="9"/>
        <v>0</v>
      </c>
      <c r="BL125" s="14" t="s">
        <v>111</v>
      </c>
      <c r="BM125" s="191" t="s">
        <v>142</v>
      </c>
    </row>
    <row r="126" spans="1:65" s="2" customFormat="1" ht="16.5" customHeight="1">
      <c r="A126" s="31"/>
      <c r="B126" s="32"/>
      <c r="C126" s="193" t="s">
        <v>143</v>
      </c>
      <c r="D126" s="193" t="s">
        <v>118</v>
      </c>
      <c r="E126" s="194" t="s">
        <v>144</v>
      </c>
      <c r="F126" s="195" t="s">
        <v>145</v>
      </c>
      <c r="G126" s="196" t="s">
        <v>115</v>
      </c>
      <c r="H126" s="197">
        <v>21</v>
      </c>
      <c r="I126" s="198"/>
      <c r="J126" s="199">
        <f t="shared" si="0"/>
        <v>0</v>
      </c>
      <c r="K126" s="200"/>
      <c r="L126" s="201"/>
      <c r="M126" s="202" t="s">
        <v>1</v>
      </c>
      <c r="N126" s="203" t="s">
        <v>40</v>
      </c>
      <c r="O126" s="68"/>
      <c r="P126" s="189">
        <f t="shared" si="1"/>
        <v>0</v>
      </c>
      <c r="Q126" s="189">
        <v>0.003</v>
      </c>
      <c r="R126" s="189">
        <f t="shared" si="2"/>
        <v>0.063</v>
      </c>
      <c r="S126" s="189">
        <v>0</v>
      </c>
      <c r="T126" s="190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121</v>
      </c>
      <c r="AT126" s="191" t="s">
        <v>118</v>
      </c>
      <c r="AU126" s="191" t="s">
        <v>82</v>
      </c>
      <c r="AY126" s="14" t="s">
        <v>108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80</v>
      </c>
      <c r="BK126" s="192">
        <f t="shared" si="9"/>
        <v>0</v>
      </c>
      <c r="BL126" s="14" t="s">
        <v>111</v>
      </c>
      <c r="BM126" s="191" t="s">
        <v>146</v>
      </c>
    </row>
    <row r="127" spans="1:65" s="2" customFormat="1" ht="21.75" customHeight="1">
      <c r="A127" s="31"/>
      <c r="B127" s="32"/>
      <c r="C127" s="193" t="s">
        <v>8</v>
      </c>
      <c r="D127" s="193" t="s">
        <v>118</v>
      </c>
      <c r="E127" s="194" t="s">
        <v>147</v>
      </c>
      <c r="F127" s="195" t="s">
        <v>148</v>
      </c>
      <c r="G127" s="196" t="s">
        <v>115</v>
      </c>
      <c r="H127" s="197">
        <v>41</v>
      </c>
      <c r="I127" s="198"/>
      <c r="J127" s="199">
        <f t="shared" si="0"/>
        <v>0</v>
      </c>
      <c r="K127" s="200"/>
      <c r="L127" s="201"/>
      <c r="M127" s="202" t="s">
        <v>1</v>
      </c>
      <c r="N127" s="203" t="s">
        <v>40</v>
      </c>
      <c r="O127" s="68"/>
      <c r="P127" s="189">
        <f t="shared" si="1"/>
        <v>0</v>
      </c>
      <c r="Q127" s="189">
        <v>0.00035</v>
      </c>
      <c r="R127" s="189">
        <f t="shared" si="2"/>
        <v>0.01435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121</v>
      </c>
      <c r="AT127" s="191" t="s">
        <v>118</v>
      </c>
      <c r="AU127" s="191" t="s">
        <v>82</v>
      </c>
      <c r="AY127" s="14" t="s">
        <v>108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80</v>
      </c>
      <c r="BK127" s="192">
        <f t="shared" si="9"/>
        <v>0</v>
      </c>
      <c r="BL127" s="14" t="s">
        <v>111</v>
      </c>
      <c r="BM127" s="191" t="s">
        <v>149</v>
      </c>
    </row>
    <row r="128" spans="1:65" s="2" customFormat="1" ht="24.2" customHeight="1">
      <c r="A128" s="31"/>
      <c r="B128" s="32"/>
      <c r="C128" s="179" t="s">
        <v>109</v>
      </c>
      <c r="D128" s="179" t="s">
        <v>112</v>
      </c>
      <c r="E128" s="180" t="s">
        <v>150</v>
      </c>
      <c r="F128" s="181" t="s">
        <v>151</v>
      </c>
      <c r="G128" s="182" t="s">
        <v>115</v>
      </c>
      <c r="H128" s="183">
        <v>21</v>
      </c>
      <c r="I128" s="184"/>
      <c r="J128" s="185">
        <f t="shared" si="0"/>
        <v>0</v>
      </c>
      <c r="K128" s="186"/>
      <c r="L128" s="36"/>
      <c r="M128" s="187" t="s">
        <v>1</v>
      </c>
      <c r="N128" s="188" t="s">
        <v>40</v>
      </c>
      <c r="O128" s="68"/>
      <c r="P128" s="189">
        <f t="shared" si="1"/>
        <v>0</v>
      </c>
      <c r="Q128" s="189">
        <v>0.11241</v>
      </c>
      <c r="R128" s="189">
        <f t="shared" si="2"/>
        <v>2.36061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111</v>
      </c>
      <c r="AT128" s="191" t="s">
        <v>112</v>
      </c>
      <c r="AU128" s="191" t="s">
        <v>82</v>
      </c>
      <c r="AY128" s="14" t="s">
        <v>108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80</v>
      </c>
      <c r="BK128" s="192">
        <f t="shared" si="9"/>
        <v>0</v>
      </c>
      <c r="BL128" s="14" t="s">
        <v>111</v>
      </c>
      <c r="BM128" s="191" t="s">
        <v>152</v>
      </c>
    </row>
    <row r="129" spans="1:65" s="2" customFormat="1" ht="21.75" customHeight="1">
      <c r="A129" s="31"/>
      <c r="B129" s="32"/>
      <c r="C129" s="193" t="s">
        <v>153</v>
      </c>
      <c r="D129" s="193" t="s">
        <v>118</v>
      </c>
      <c r="E129" s="194" t="s">
        <v>154</v>
      </c>
      <c r="F129" s="195" t="s">
        <v>155</v>
      </c>
      <c r="G129" s="196" t="s">
        <v>115</v>
      </c>
      <c r="H129" s="197">
        <v>21</v>
      </c>
      <c r="I129" s="198"/>
      <c r="J129" s="199">
        <f t="shared" si="0"/>
        <v>0</v>
      </c>
      <c r="K129" s="200"/>
      <c r="L129" s="201"/>
      <c r="M129" s="202" t="s">
        <v>1</v>
      </c>
      <c r="N129" s="203" t="s">
        <v>40</v>
      </c>
      <c r="O129" s="68"/>
      <c r="P129" s="189">
        <f t="shared" si="1"/>
        <v>0</v>
      </c>
      <c r="Q129" s="189">
        <v>0.0061</v>
      </c>
      <c r="R129" s="189">
        <f t="shared" si="2"/>
        <v>0.12810000000000002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121</v>
      </c>
      <c r="AT129" s="191" t="s">
        <v>118</v>
      </c>
      <c r="AU129" s="191" t="s">
        <v>82</v>
      </c>
      <c r="AY129" s="14" t="s">
        <v>108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80</v>
      </c>
      <c r="BK129" s="192">
        <f t="shared" si="9"/>
        <v>0</v>
      </c>
      <c r="BL129" s="14" t="s">
        <v>111</v>
      </c>
      <c r="BM129" s="191" t="s">
        <v>156</v>
      </c>
    </row>
    <row r="130" spans="1:65" s="2" customFormat="1" ht="24.2" customHeight="1">
      <c r="A130" s="31"/>
      <c r="B130" s="32"/>
      <c r="C130" s="179" t="s">
        <v>157</v>
      </c>
      <c r="D130" s="179" t="s">
        <v>112</v>
      </c>
      <c r="E130" s="180" t="s">
        <v>158</v>
      </c>
      <c r="F130" s="181" t="s">
        <v>159</v>
      </c>
      <c r="G130" s="182" t="s">
        <v>115</v>
      </c>
      <c r="H130" s="183">
        <v>9</v>
      </c>
      <c r="I130" s="184"/>
      <c r="J130" s="185">
        <f t="shared" si="0"/>
        <v>0</v>
      </c>
      <c r="K130" s="186"/>
      <c r="L130" s="36"/>
      <c r="M130" s="187" t="s">
        <v>1</v>
      </c>
      <c r="N130" s="188" t="s">
        <v>40</v>
      </c>
      <c r="O130" s="68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111</v>
      </c>
      <c r="AT130" s="191" t="s">
        <v>112</v>
      </c>
      <c r="AU130" s="191" t="s">
        <v>82</v>
      </c>
      <c r="AY130" s="14" t="s">
        <v>108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80</v>
      </c>
      <c r="BK130" s="192">
        <f t="shared" si="9"/>
        <v>0</v>
      </c>
      <c r="BL130" s="14" t="s">
        <v>111</v>
      </c>
      <c r="BM130" s="191" t="s">
        <v>160</v>
      </c>
    </row>
    <row r="131" spans="1:65" s="2" customFormat="1" ht="16.5" customHeight="1">
      <c r="A131" s="31"/>
      <c r="B131" s="32"/>
      <c r="C131" s="193" t="s">
        <v>161</v>
      </c>
      <c r="D131" s="193" t="s">
        <v>118</v>
      </c>
      <c r="E131" s="194" t="s">
        <v>162</v>
      </c>
      <c r="F131" s="195" t="s">
        <v>163</v>
      </c>
      <c r="G131" s="196" t="s">
        <v>115</v>
      </c>
      <c r="H131" s="197">
        <v>9</v>
      </c>
      <c r="I131" s="198"/>
      <c r="J131" s="199">
        <f t="shared" si="0"/>
        <v>0</v>
      </c>
      <c r="K131" s="200"/>
      <c r="L131" s="201"/>
      <c r="M131" s="202" t="s">
        <v>1</v>
      </c>
      <c r="N131" s="203" t="s">
        <v>40</v>
      </c>
      <c r="O131" s="68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121</v>
      </c>
      <c r="AT131" s="191" t="s">
        <v>118</v>
      </c>
      <c r="AU131" s="191" t="s">
        <v>82</v>
      </c>
      <c r="AY131" s="14" t="s">
        <v>108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80</v>
      </c>
      <c r="BK131" s="192">
        <f t="shared" si="9"/>
        <v>0</v>
      </c>
      <c r="BL131" s="14" t="s">
        <v>111</v>
      </c>
      <c r="BM131" s="191" t="s">
        <v>164</v>
      </c>
    </row>
    <row r="132" spans="1:65" s="2" customFormat="1" ht="21.75" customHeight="1">
      <c r="A132" s="31"/>
      <c r="B132" s="32"/>
      <c r="C132" s="193" t="s">
        <v>165</v>
      </c>
      <c r="D132" s="193" t="s">
        <v>118</v>
      </c>
      <c r="E132" s="194" t="s">
        <v>166</v>
      </c>
      <c r="F132" s="195" t="s">
        <v>167</v>
      </c>
      <c r="G132" s="196" t="s">
        <v>168</v>
      </c>
      <c r="H132" s="197">
        <v>8</v>
      </c>
      <c r="I132" s="198"/>
      <c r="J132" s="199">
        <f t="shared" si="0"/>
        <v>0</v>
      </c>
      <c r="K132" s="200"/>
      <c r="L132" s="201"/>
      <c r="M132" s="202" t="s">
        <v>1</v>
      </c>
      <c r="N132" s="203" t="s">
        <v>40</v>
      </c>
      <c r="O132" s="68"/>
      <c r="P132" s="189">
        <f t="shared" si="1"/>
        <v>0</v>
      </c>
      <c r="Q132" s="189">
        <v>0.0061</v>
      </c>
      <c r="R132" s="189">
        <f t="shared" si="2"/>
        <v>0.0488</v>
      </c>
      <c r="S132" s="189">
        <v>0</v>
      </c>
      <c r="T132" s="19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121</v>
      </c>
      <c r="AT132" s="191" t="s">
        <v>118</v>
      </c>
      <c r="AU132" s="191" t="s">
        <v>82</v>
      </c>
      <c r="AY132" s="14" t="s">
        <v>108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80</v>
      </c>
      <c r="BK132" s="192">
        <f t="shared" si="9"/>
        <v>0</v>
      </c>
      <c r="BL132" s="14" t="s">
        <v>111</v>
      </c>
      <c r="BM132" s="191" t="s">
        <v>169</v>
      </c>
    </row>
    <row r="133" spans="1:65" s="2" customFormat="1" ht="24.2" customHeight="1">
      <c r="A133" s="31"/>
      <c r="B133" s="32"/>
      <c r="C133" s="179" t="s">
        <v>7</v>
      </c>
      <c r="D133" s="179" t="s">
        <v>112</v>
      </c>
      <c r="E133" s="180" t="s">
        <v>170</v>
      </c>
      <c r="F133" s="181" t="s">
        <v>171</v>
      </c>
      <c r="G133" s="182" t="s">
        <v>172</v>
      </c>
      <c r="H133" s="183">
        <v>100</v>
      </c>
      <c r="I133" s="184"/>
      <c r="J133" s="185">
        <f t="shared" si="0"/>
        <v>0</v>
      </c>
      <c r="K133" s="186"/>
      <c r="L133" s="36"/>
      <c r="M133" s="187" t="s">
        <v>1</v>
      </c>
      <c r="N133" s="188" t="s">
        <v>40</v>
      </c>
      <c r="O133" s="68"/>
      <c r="P133" s="189">
        <f t="shared" si="1"/>
        <v>0</v>
      </c>
      <c r="Q133" s="189">
        <v>0.00145</v>
      </c>
      <c r="R133" s="189">
        <f t="shared" si="2"/>
        <v>0.145</v>
      </c>
      <c r="S133" s="189">
        <v>0</v>
      </c>
      <c r="T133" s="19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111</v>
      </c>
      <c r="AT133" s="191" t="s">
        <v>112</v>
      </c>
      <c r="AU133" s="191" t="s">
        <v>82</v>
      </c>
      <c r="AY133" s="14" t="s">
        <v>108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80</v>
      </c>
      <c r="BK133" s="192">
        <f t="shared" si="9"/>
        <v>0</v>
      </c>
      <c r="BL133" s="14" t="s">
        <v>111</v>
      </c>
      <c r="BM133" s="191" t="s">
        <v>173</v>
      </c>
    </row>
    <row r="134" spans="1:65" s="2" customFormat="1" ht="16.5" customHeight="1">
      <c r="A134" s="31"/>
      <c r="B134" s="32"/>
      <c r="C134" s="179" t="s">
        <v>174</v>
      </c>
      <c r="D134" s="179" t="s">
        <v>112</v>
      </c>
      <c r="E134" s="180" t="s">
        <v>175</v>
      </c>
      <c r="F134" s="181" t="s">
        <v>176</v>
      </c>
      <c r="G134" s="182" t="s">
        <v>172</v>
      </c>
      <c r="H134" s="183">
        <v>100</v>
      </c>
      <c r="I134" s="184"/>
      <c r="J134" s="185">
        <f t="shared" si="0"/>
        <v>0</v>
      </c>
      <c r="K134" s="186"/>
      <c r="L134" s="36"/>
      <c r="M134" s="187" t="s">
        <v>1</v>
      </c>
      <c r="N134" s="188" t="s">
        <v>40</v>
      </c>
      <c r="O134" s="68"/>
      <c r="P134" s="189">
        <f t="shared" si="1"/>
        <v>0</v>
      </c>
      <c r="Q134" s="189">
        <v>1E-05</v>
      </c>
      <c r="R134" s="189">
        <f t="shared" si="2"/>
        <v>0.001</v>
      </c>
      <c r="S134" s="189">
        <v>0</v>
      </c>
      <c r="T134" s="19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111</v>
      </c>
      <c r="AT134" s="191" t="s">
        <v>112</v>
      </c>
      <c r="AU134" s="191" t="s">
        <v>82</v>
      </c>
      <c r="AY134" s="14" t="s">
        <v>108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80</v>
      </c>
      <c r="BK134" s="192">
        <f t="shared" si="9"/>
        <v>0</v>
      </c>
      <c r="BL134" s="14" t="s">
        <v>111</v>
      </c>
      <c r="BM134" s="191" t="s">
        <v>177</v>
      </c>
    </row>
    <row r="135" spans="1:65" s="2" customFormat="1" ht="21.75" customHeight="1">
      <c r="A135" s="31"/>
      <c r="B135" s="32"/>
      <c r="C135" s="179" t="s">
        <v>178</v>
      </c>
      <c r="D135" s="179" t="s">
        <v>112</v>
      </c>
      <c r="E135" s="180" t="s">
        <v>179</v>
      </c>
      <c r="F135" s="181" t="s">
        <v>180</v>
      </c>
      <c r="G135" s="182" t="s">
        <v>115</v>
      </c>
      <c r="H135" s="183">
        <v>55</v>
      </c>
      <c r="I135" s="184"/>
      <c r="J135" s="185">
        <f t="shared" si="0"/>
        <v>0</v>
      </c>
      <c r="K135" s="186"/>
      <c r="L135" s="36"/>
      <c r="M135" s="187" t="s">
        <v>1</v>
      </c>
      <c r="N135" s="188" t="s">
        <v>40</v>
      </c>
      <c r="O135" s="68"/>
      <c r="P135" s="189">
        <f t="shared" si="1"/>
        <v>0</v>
      </c>
      <c r="Q135" s="189">
        <v>2E-05</v>
      </c>
      <c r="R135" s="189">
        <f t="shared" si="2"/>
        <v>0.0011</v>
      </c>
      <c r="S135" s="189">
        <v>0</v>
      </c>
      <c r="T135" s="19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111</v>
      </c>
      <c r="AT135" s="191" t="s">
        <v>112</v>
      </c>
      <c r="AU135" s="191" t="s">
        <v>82</v>
      </c>
      <c r="AY135" s="14" t="s">
        <v>108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80</v>
      </c>
      <c r="BK135" s="192">
        <f t="shared" si="9"/>
        <v>0</v>
      </c>
      <c r="BL135" s="14" t="s">
        <v>111</v>
      </c>
      <c r="BM135" s="191" t="s">
        <v>181</v>
      </c>
    </row>
    <row r="136" spans="1:65" s="2" customFormat="1" ht="16.5" customHeight="1">
      <c r="A136" s="31"/>
      <c r="B136" s="32"/>
      <c r="C136" s="193" t="s">
        <v>182</v>
      </c>
      <c r="D136" s="193" t="s">
        <v>118</v>
      </c>
      <c r="E136" s="194" t="s">
        <v>183</v>
      </c>
      <c r="F136" s="195" t="s">
        <v>184</v>
      </c>
      <c r="G136" s="196" t="s">
        <v>115</v>
      </c>
      <c r="H136" s="197">
        <v>55</v>
      </c>
      <c r="I136" s="198"/>
      <c r="J136" s="199">
        <f t="shared" si="0"/>
        <v>0</v>
      </c>
      <c r="K136" s="200"/>
      <c r="L136" s="201"/>
      <c r="M136" s="202" t="s">
        <v>1</v>
      </c>
      <c r="N136" s="203" t="s">
        <v>40</v>
      </c>
      <c r="O136" s="68"/>
      <c r="P136" s="189">
        <f t="shared" si="1"/>
        <v>0</v>
      </c>
      <c r="Q136" s="189">
        <v>0.203</v>
      </c>
      <c r="R136" s="189">
        <f t="shared" si="2"/>
        <v>11.165000000000001</v>
      </c>
      <c r="S136" s="189">
        <v>0</v>
      </c>
      <c r="T136" s="19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121</v>
      </c>
      <c r="AT136" s="191" t="s">
        <v>118</v>
      </c>
      <c r="AU136" s="191" t="s">
        <v>82</v>
      </c>
      <c r="AY136" s="14" t="s">
        <v>108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80</v>
      </c>
      <c r="BK136" s="192">
        <f t="shared" si="9"/>
        <v>0</v>
      </c>
      <c r="BL136" s="14" t="s">
        <v>111</v>
      </c>
      <c r="BM136" s="191" t="s">
        <v>185</v>
      </c>
    </row>
    <row r="137" spans="1:65" s="2" customFormat="1" ht="24.2" customHeight="1">
      <c r="A137" s="31"/>
      <c r="B137" s="32"/>
      <c r="C137" s="179" t="s">
        <v>186</v>
      </c>
      <c r="D137" s="179" t="s">
        <v>112</v>
      </c>
      <c r="E137" s="180" t="s">
        <v>187</v>
      </c>
      <c r="F137" s="181" t="s">
        <v>188</v>
      </c>
      <c r="G137" s="182" t="s">
        <v>115</v>
      </c>
      <c r="H137" s="183">
        <v>7</v>
      </c>
      <c r="I137" s="184"/>
      <c r="J137" s="185">
        <f t="shared" si="0"/>
        <v>0</v>
      </c>
      <c r="K137" s="186"/>
      <c r="L137" s="36"/>
      <c r="M137" s="187" t="s">
        <v>1</v>
      </c>
      <c r="N137" s="188" t="s">
        <v>40</v>
      </c>
      <c r="O137" s="68"/>
      <c r="P137" s="189">
        <f t="shared" si="1"/>
        <v>0</v>
      </c>
      <c r="Q137" s="189">
        <v>0</v>
      </c>
      <c r="R137" s="189">
        <f t="shared" si="2"/>
        <v>0</v>
      </c>
      <c r="S137" s="189">
        <v>0.082</v>
      </c>
      <c r="T137" s="190">
        <f t="shared" si="3"/>
        <v>0.5740000000000001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111</v>
      </c>
      <c r="AT137" s="191" t="s">
        <v>112</v>
      </c>
      <c r="AU137" s="191" t="s">
        <v>82</v>
      </c>
      <c r="AY137" s="14" t="s">
        <v>108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80</v>
      </c>
      <c r="BK137" s="192">
        <f t="shared" si="9"/>
        <v>0</v>
      </c>
      <c r="BL137" s="14" t="s">
        <v>111</v>
      </c>
      <c r="BM137" s="191" t="s">
        <v>189</v>
      </c>
    </row>
    <row r="138" spans="2:63" s="12" customFormat="1" ht="25.9" customHeight="1">
      <c r="B138" s="163"/>
      <c r="C138" s="164"/>
      <c r="D138" s="165" t="s">
        <v>74</v>
      </c>
      <c r="E138" s="166" t="s">
        <v>190</v>
      </c>
      <c r="F138" s="166" t="s">
        <v>191</v>
      </c>
      <c r="G138" s="164"/>
      <c r="H138" s="164"/>
      <c r="I138" s="167"/>
      <c r="J138" s="168">
        <f>BK138</f>
        <v>0</v>
      </c>
      <c r="K138" s="164"/>
      <c r="L138" s="169"/>
      <c r="M138" s="170"/>
      <c r="N138" s="171"/>
      <c r="O138" s="171"/>
      <c r="P138" s="172">
        <f>P139</f>
        <v>0</v>
      </c>
      <c r="Q138" s="171"/>
      <c r="R138" s="172">
        <f>R139</f>
        <v>0</v>
      </c>
      <c r="S138" s="171"/>
      <c r="T138" s="173">
        <f>T139</f>
        <v>0</v>
      </c>
      <c r="AR138" s="174" t="s">
        <v>117</v>
      </c>
      <c r="AT138" s="175" t="s">
        <v>74</v>
      </c>
      <c r="AU138" s="175" t="s">
        <v>75</v>
      </c>
      <c r="AY138" s="174" t="s">
        <v>108</v>
      </c>
      <c r="BK138" s="176">
        <f>BK139</f>
        <v>0</v>
      </c>
    </row>
    <row r="139" spans="2:63" s="12" customFormat="1" ht="22.9" customHeight="1">
      <c r="B139" s="163"/>
      <c r="C139" s="164"/>
      <c r="D139" s="165" t="s">
        <v>74</v>
      </c>
      <c r="E139" s="177" t="s">
        <v>192</v>
      </c>
      <c r="F139" s="177" t="s">
        <v>193</v>
      </c>
      <c r="G139" s="164"/>
      <c r="H139" s="164"/>
      <c r="I139" s="167"/>
      <c r="J139" s="178">
        <f>BK139</f>
        <v>0</v>
      </c>
      <c r="K139" s="164"/>
      <c r="L139" s="169"/>
      <c r="M139" s="170"/>
      <c r="N139" s="171"/>
      <c r="O139" s="171"/>
      <c r="P139" s="172">
        <f>P140</f>
        <v>0</v>
      </c>
      <c r="Q139" s="171"/>
      <c r="R139" s="172">
        <f>R140</f>
        <v>0</v>
      </c>
      <c r="S139" s="171"/>
      <c r="T139" s="173">
        <f>T140</f>
        <v>0</v>
      </c>
      <c r="AR139" s="174" t="s">
        <v>117</v>
      </c>
      <c r="AT139" s="175" t="s">
        <v>74</v>
      </c>
      <c r="AU139" s="175" t="s">
        <v>80</v>
      </c>
      <c r="AY139" s="174" t="s">
        <v>108</v>
      </c>
      <c r="BK139" s="176">
        <f>BK140</f>
        <v>0</v>
      </c>
    </row>
    <row r="140" spans="1:65" s="2" customFormat="1" ht="21.75" customHeight="1">
      <c r="A140" s="31"/>
      <c r="B140" s="32"/>
      <c r="C140" s="179" t="s">
        <v>80</v>
      </c>
      <c r="D140" s="179" t="s">
        <v>112</v>
      </c>
      <c r="E140" s="180" t="s">
        <v>194</v>
      </c>
      <c r="F140" s="181" t="s">
        <v>195</v>
      </c>
      <c r="G140" s="182" t="s">
        <v>196</v>
      </c>
      <c r="H140" s="183">
        <v>1</v>
      </c>
      <c r="I140" s="184"/>
      <c r="J140" s="185">
        <f>ROUND(I140*H140,2)</f>
        <v>0</v>
      </c>
      <c r="K140" s="186"/>
      <c r="L140" s="36"/>
      <c r="M140" s="204" t="s">
        <v>1</v>
      </c>
      <c r="N140" s="205" t="s">
        <v>40</v>
      </c>
      <c r="O140" s="206"/>
      <c r="P140" s="207">
        <f>O140*H140</f>
        <v>0</v>
      </c>
      <c r="Q140" s="207">
        <v>0</v>
      </c>
      <c r="R140" s="207">
        <f>Q140*H140</f>
        <v>0</v>
      </c>
      <c r="S140" s="207">
        <v>0</v>
      </c>
      <c r="T140" s="208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197</v>
      </c>
      <c r="AT140" s="191" t="s">
        <v>112</v>
      </c>
      <c r="AU140" s="191" t="s">
        <v>82</v>
      </c>
      <c r="AY140" s="14" t="s">
        <v>108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4" t="s">
        <v>80</v>
      </c>
      <c r="BK140" s="192">
        <f>ROUND(I140*H140,2)</f>
        <v>0</v>
      </c>
      <c r="BL140" s="14" t="s">
        <v>197</v>
      </c>
      <c r="BM140" s="191" t="s">
        <v>198</v>
      </c>
    </row>
    <row r="141" spans="1:31" s="2" customFormat="1" ht="6.95" customHeight="1">
      <c r="A141" s="31"/>
      <c r="B141" s="51"/>
      <c r="C141" s="52"/>
      <c r="D141" s="52"/>
      <c r="E141" s="52"/>
      <c r="F141" s="52"/>
      <c r="G141" s="52"/>
      <c r="H141" s="52"/>
      <c r="I141" s="52"/>
      <c r="J141" s="52"/>
      <c r="K141" s="52"/>
      <c r="L141" s="36"/>
      <c r="M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</sheetData>
  <sheetProtection algorithmName="SHA-512" hashValue="P+uTiYvJ4fHU9UYLW3c0Sqo/c03Y6TKWx8NlF+/Cy9nzUqQY01QsisX2xL/6PAg2bkhhqSMUJb/KBnGCulGMCg==" saltValue="I1yroOACMvH0vqF0Qe+WpSwVXMYUh+kU1t7m9CYhqHSt0KATjeOUtjpTucPECje16ccISyYT0xgIh6del4WFaw==" spinCount="100000" sheet="1" objects="1" scenarios="1" formatColumns="0" formatRows="0" autoFilter="0"/>
  <autoFilter ref="C115:K140"/>
  <mergeCells count="6">
    <mergeCell ref="L2:V2"/>
    <mergeCell ref="E7:H7"/>
    <mergeCell ref="E16:H16"/>
    <mergeCell ref="E25:H25"/>
    <mergeCell ref="E85:H85"/>
    <mergeCell ref="E108:H10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LAPTOP-746L4MKS\Roman Tichovský</dc:creator>
  <cp:keywords/>
  <dc:description/>
  <cp:lastModifiedBy>Pavlína Tůmová</cp:lastModifiedBy>
  <dcterms:created xsi:type="dcterms:W3CDTF">2023-03-20T13:55:11Z</dcterms:created>
  <dcterms:modified xsi:type="dcterms:W3CDTF">2023-03-22T10:13:48Z</dcterms:modified>
  <cp:category/>
  <cp:version/>
  <cp:contentType/>
  <cp:contentStatus/>
</cp:coreProperties>
</file>