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okyny pro vyplnění" sheetId="1" r:id="rId1"/>
    <sheet name="Stavba" sheetId="2" r:id="rId2"/>
    <sheet name="VzorPolozky" sheetId="3" state="hidden" r:id="rId3"/>
    <sheet name="Rozpočet Pol" sheetId="4" r:id="rId4"/>
  </sheets>
  <definedNames>
    <definedName name="_xlnm.Print_Area" localSheetId="3">'Rozpočet Pol'!$A$1:$U$134</definedName>
    <definedName name="_xlnm.Print_Area" localSheetId="1">'Stavba'!$A$1:$J$62</definedName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#N/A</definedName>
    <definedName name="CisloStavby" localSheetId="1">'Stavba'!$C$2</definedName>
    <definedName name="cislostavby">#N/A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#N/A</definedName>
    <definedName name="NazevStavby" localSheetId="1">'Stavba'!$D$2</definedName>
    <definedName name="nazevstavby">#N/A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Pol'!$A$1:$U$134</definedName>
    <definedName name="_xlnm.Print_Area" localSheetId="1">'Stavba'!$A$1:$J$62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"#REF!"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#N/A</definedName>
    <definedName name="SazbaDPH2" localSheetId="1">'Stavba'!$E$25</definedName>
    <definedName name="SazbaDPH2">#N/A</definedName>
    <definedName name="SloupecCC">"#REF!"</definedName>
    <definedName name="SloupecCisloPol">"#REF!"</definedName>
    <definedName name="SloupecJC">"#REF!"</definedName>
    <definedName name="SloupecMJ">"#REF!"</definedName>
    <definedName name="SloupecMnozstvi">"#REF!"</definedName>
    <definedName name="SloupecNazPol">"#REF!"</definedName>
    <definedName name="SloupecPC">"#REF!"</definedName>
    <definedName name="Vypracoval">'Stavba'!$D$14</definedName>
    <definedName name="Z_B7E7C763_C459_487D_8ABA_5CFDDFBD5A84_.wvu.Cols" localSheetId="1">'Stavba'!$A:$A</definedName>
    <definedName name="Z_B7E7C763_C459_487D_8ABA_5CFDDFBD5A84_.wvu.PrintArea" localSheetId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11" authorId="0">
      <text>
        <r>
          <rPr>
            <sz val="9"/>
            <color indexed="8"/>
            <rFont val="Tahoma"/>
            <family val="2"/>
          </rPr>
          <t>Název</t>
        </r>
      </text>
    </comment>
    <comment ref="I11" authorId="0">
      <text>
        <r>
          <rPr>
            <sz val="9"/>
            <color indexed="8"/>
            <rFont val="Tahoma"/>
            <family val="2"/>
          </rPr>
          <t>IČO</t>
        </r>
      </text>
    </comment>
    <comment ref="D12" authorId="0">
      <text>
        <r>
          <rPr>
            <sz val="9"/>
            <color indexed="8"/>
            <rFont val="Tahoma"/>
            <family val="2"/>
          </rPr>
          <t>Ulice</t>
        </r>
      </text>
    </comment>
    <comment ref="I12" authorId="0">
      <text>
        <r>
          <rPr>
            <sz val="9"/>
            <color indexed="8"/>
            <rFont val="Tahoma"/>
            <family val="2"/>
          </rPr>
          <t>DIČ</t>
        </r>
      </text>
    </comment>
    <comment ref="C13" authorId="0">
      <text>
        <r>
          <rPr>
            <sz val="9"/>
            <color indexed="8"/>
            <rFont val="Tahoma"/>
            <family val="2"/>
          </rPr>
          <t>PSČ</t>
        </r>
      </text>
    </comment>
    <comment ref="D13" authorId="0">
      <text>
        <r>
          <rPr>
            <sz val="9"/>
            <color indexed="8"/>
            <rFont val="Tahoma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<sst xmlns="http://schemas.openxmlformats.org/spreadsheetml/2006/main" count="615" uniqueCount="305">
  <si>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</si>
  <si>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</si>
  <si>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</si>
  <si>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</t>
  </si>
  <si>
    <t>Zakázka:</t>
  </si>
  <si>
    <t>Rekonstrukce terasy 6.NP, M.Kudeříkové č.p.1556, Benešov</t>
  </si>
  <si>
    <t>Misto</t>
  </si>
  <si>
    <t>M.Kudeříkové č.p.1556, Benešov</t>
  </si>
  <si>
    <t>Rozpočet:</t>
  </si>
  <si>
    <t>Objednatel:</t>
  </si>
  <si>
    <t>Město Benešov</t>
  </si>
  <si>
    <t>IČ:</t>
  </si>
  <si>
    <t>Masarykovo náměstí 100</t>
  </si>
  <si>
    <t>DIČ:</t>
  </si>
  <si>
    <t>25601</t>
  </si>
  <si>
    <t>Benešov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</si>
  <si>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</si>
  <si>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</si>
  <si>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</si>
  <si>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</si>
  <si>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</si>
  <si>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</si>
  <si>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</si>
  <si>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</si>
  <si>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</si>
  <si>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</si>
  <si>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</si>
  <si>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</si>
  <si>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</si>
  <si>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</si>
  <si>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</si>
  <si>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</si>
  <si>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</si>
  <si>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</si>
  <si>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</si>
  <si>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</si>
  <si>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</si>
  <si>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</si>
  <si>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</si>
  <si>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</si>
  <si>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</si>
  <si>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</si>
  <si>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</si>
  <si>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</si>
  <si>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</si>
  <si>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</si>
  <si>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</si>
  <si>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</si>
  <si>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Rozpočet</t>
  </si>
  <si>
    <t>Celkem za stavbu</t>
  </si>
  <si>
    <t>Rekapitulace dílů</t>
  </si>
  <si>
    <t>Typ dílu</t>
  </si>
  <si>
    <t>1</t>
  </si>
  <si>
    <t>Zemní práce</t>
  </si>
  <si>
    <t>5</t>
  </si>
  <si>
    <t>Komunikace</t>
  </si>
  <si>
    <t>63</t>
  </si>
  <si>
    <t>Podlahy a podlahové konstrukce</t>
  </si>
  <si>
    <t>8</t>
  </si>
  <si>
    <t>Trubní vedení</t>
  </si>
  <si>
    <t>91</t>
  </si>
  <si>
    <t>Doplňující práce na komunikaci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</si>
  <si>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</si>
  <si>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</si>
  <si>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</si>
  <si>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</si>
  <si>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</si>
  <si>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</si>
  <si>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</si>
  <si>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</si>
  <si>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712</t>
  </si>
  <si>
    <t>Živičné krytiny</t>
  </si>
  <si>
    <t>713</t>
  </si>
  <si>
    <t>Izolace tepelné</t>
  </si>
  <si>
    <t>764</t>
  </si>
  <si>
    <t>Konstrukce klempířské</t>
  </si>
  <si>
    <t>767</t>
  </si>
  <si>
    <t>Konstrukce zámečnické</t>
  </si>
  <si>
    <t>783</t>
  </si>
  <si>
    <t>Nátěry</t>
  </si>
  <si>
    <t xml:space="preserve">Položkový rozpočet </t>
  </si>
  <si>
    <t>Z:</t>
  </si>
  <si>
    <t>O:</t>
  </si>
  <si>
    <t>R:</t>
  </si>
  <si>
    <t>#TypZaznamu#</t>
  </si>
  <si>
    <t>S: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</si>
  <si>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</si>
  <si>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</si>
  <si>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</si>
  <si>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</si>
  <si>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</si>
  <si>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</si>
  <si>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</si>
  <si>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</si>
  <si>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</si>
  <si>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</si>
  <si>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</si>
  <si>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</si>
  <si>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</si>
  <si>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</si>
  <si>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</si>
  <si>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</si>
  <si>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</si>
  <si>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</si>
  <si>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</si>
  <si>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</si>
  <si>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</si>
  <si>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</si>
  <si>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</si>
  <si>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</si>
  <si>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</si>
  <si>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</si>
  <si>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</si>
  <si>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132201110R00</t>
  </si>
  <si>
    <t>Hloubení rýh š.do 60 cm v hor.3 do 50 m3, STROJNĚ</t>
  </si>
  <si>
    <t>m3</t>
  </si>
  <si>
    <t>POL1_0</t>
  </si>
  <si>
    <t>132201119R00</t>
  </si>
  <si>
    <t>Přípl.za lepivost,hloubení rýh 60 cm,hor.3,STROJNĚ</t>
  </si>
  <si>
    <t>174101101R00</t>
  </si>
  <si>
    <t>Zásyp jam, rýh, šachet se zhutněním</t>
  </si>
  <si>
    <t>167101101R00</t>
  </si>
  <si>
    <t>Nakládání výkopku z hor. 1 ÷ 4 v množství do 100 m3</t>
  </si>
  <si>
    <t>162701105R00</t>
  </si>
  <si>
    <t>Vodorovné přemístění výkopku z hor.1-4 do 10000 m</t>
  </si>
  <si>
    <t>199000002R00</t>
  </si>
  <si>
    <t>Poplatek za skládku horniny 1- 4, č. dle katal. odpadů 17 05 04</t>
  </si>
  <si>
    <t>180400020RA0</t>
  </si>
  <si>
    <t>Založení trávníku parkového, rovina, dodání osiva</t>
  </si>
  <si>
    <t>m2</t>
  </si>
  <si>
    <t>POL2_0</t>
  </si>
  <si>
    <t>113106231R00</t>
  </si>
  <si>
    <t>Rozebrání dlažeb ze zámkové dlažby v kamenivu</t>
  </si>
  <si>
    <t>113107515R00</t>
  </si>
  <si>
    <t>Odstranění podkladu pl. 50 m2,kam.drcené tl.15 cm</t>
  </si>
  <si>
    <t>113204111R00</t>
  </si>
  <si>
    <t>Vytrhání obrubníků zahradních</t>
  </si>
  <si>
    <t>m</t>
  </si>
  <si>
    <t>113108308R00</t>
  </si>
  <si>
    <t>Odstranění asfaltové vrstvy pl. do 50 m2, tl. 8 cm</t>
  </si>
  <si>
    <t>113231320R00</t>
  </si>
  <si>
    <t>Bourání odvodňovacího žlabu, zatíž. C250, š.200 mm</t>
  </si>
  <si>
    <t>564851111R00</t>
  </si>
  <si>
    <t>Podklad ze štěrkodrti po zhutnění tloušťky 15 cm</t>
  </si>
  <si>
    <t>572952112R00</t>
  </si>
  <si>
    <t>Vyspravení krytu po překopu asf.betonem tl.do 7 cm</t>
  </si>
  <si>
    <t>596215021R00</t>
  </si>
  <si>
    <t>Kladení zámkové dlažby tl. 6 cm do drtě tl. 4 cm, (stávající dlažba)</t>
  </si>
  <si>
    <t>632922912R00</t>
  </si>
  <si>
    <t>Kladení dlaždic 40 x 40 cm na terče plastové</t>
  </si>
  <si>
    <t>592468030R</t>
  </si>
  <si>
    <t>Dlažba betonová 400 x 400 x 40 mm hladká</t>
  </si>
  <si>
    <t>kus</t>
  </si>
  <si>
    <t>POL3_0</t>
  </si>
  <si>
    <t>R635 21-1319</t>
  </si>
  <si>
    <t>Podlaha Cetris, desky 2x 12 mm, bez izolace</t>
  </si>
  <si>
    <t>871313121RU2</t>
  </si>
  <si>
    <t>Montáž trub z plastu, gumový kroužek, DN 150, včetně dodávky trub KG SN4 125x3,2x5000</t>
  </si>
  <si>
    <t>871313121RU3</t>
  </si>
  <si>
    <t>Montáž trub z plastu, gumový kroužek, DN 150, včetně dodávky trub KG SN4 150x4,0x5000</t>
  </si>
  <si>
    <t>899711121R00</t>
  </si>
  <si>
    <t>Fólie výstražná z PVC šedá, šířka 22 cm</t>
  </si>
  <si>
    <t>R871 99 9991</t>
  </si>
  <si>
    <t>Napojení kanalizace na stávající šachtu - NC</t>
  </si>
  <si>
    <t>451572111R00</t>
  </si>
  <si>
    <t>Lože pod potrubí z kameniva těženého 0 - 4 mm</t>
  </si>
  <si>
    <t>721242111R00</t>
  </si>
  <si>
    <t>Lapač střešních splavenin PP HL660, D 110 mm</t>
  </si>
  <si>
    <t>918101111R00</t>
  </si>
  <si>
    <t>Lože pod obrubníky nebo obruby dlažeb z C 12/15, (pro obet.lapače)</t>
  </si>
  <si>
    <t>2834810703R</t>
  </si>
  <si>
    <t>Vpust terasová svislá s  manžetou TWT 110 S BIT</t>
  </si>
  <si>
    <t>919735112R00</t>
  </si>
  <si>
    <t>Řezání stávajícího živičného krytu tl. 5 - 10 cm</t>
  </si>
  <si>
    <t>916561111R00</t>
  </si>
  <si>
    <t>Osazení záhon.obrubníků do lože z C 12/15 s opěrou</t>
  </si>
  <si>
    <t>Lože pod obrubníky nebo obruby dlažeb z C 12/15</t>
  </si>
  <si>
    <t>592173360R</t>
  </si>
  <si>
    <t>Obrubník zahradní ABO 4-20 v. 200 x 50 x 500 mm přírodní</t>
  </si>
  <si>
    <t>953941110R00</t>
  </si>
  <si>
    <t>Osazení zábradlí schodišťového, balkonového apod.</t>
  </si>
  <si>
    <t>R953 94-9991</t>
  </si>
  <si>
    <t>Repasa stávajícího zábradlí teras, (ocelové profily+sklo) - NC</t>
  </si>
  <si>
    <t>952901411R00</t>
  </si>
  <si>
    <t>Vyčištění ostatních objektů</t>
  </si>
  <si>
    <t>965081813RT2</t>
  </si>
  <si>
    <t>Bourání dlažeb terac.,čedič. tl.do 30 mm, nad 1 m2, sbíječkou, dlaždice teracové</t>
  </si>
  <si>
    <t>965042141R00</t>
  </si>
  <si>
    <t>Bourání mazanin betonových tl. 10 cm, nad 4 m2</t>
  </si>
  <si>
    <t>965082923R00</t>
  </si>
  <si>
    <t>Odstranění násypu tl. do 10 cm, plocha nad 2 m2</t>
  </si>
  <si>
    <t>R962 03-1199</t>
  </si>
  <si>
    <t>Bourání podlah pórobetonových tl. 150 mm, (plynosilikátových)</t>
  </si>
  <si>
    <t>R960 99999</t>
  </si>
  <si>
    <t>Bourací práce nespecifikované</t>
  </si>
  <si>
    <t>hod</t>
  </si>
  <si>
    <t>979054441R00</t>
  </si>
  <si>
    <t>Očištění vybour. dlaždic s výplní kamen. těženým</t>
  </si>
  <si>
    <t>976071111R00</t>
  </si>
  <si>
    <t>Vybourání kovových zábradlí a madel</t>
  </si>
  <si>
    <t>979082111R00</t>
  </si>
  <si>
    <t>Vnitrostaveništní doprava suti do 10 m</t>
  </si>
  <si>
    <t>t</t>
  </si>
  <si>
    <t>979082121R00</t>
  </si>
  <si>
    <t>Příplatek k vnitrost. dopravě suti za dalších 5 m</t>
  </si>
  <si>
    <t>979011111R00</t>
  </si>
  <si>
    <t>Svislá doprava suti a vybour. hmot za 2.NP a 1.PP</t>
  </si>
  <si>
    <t>979011121R00</t>
  </si>
  <si>
    <t>Příplatek za každé další podlaží</t>
  </si>
  <si>
    <t>979081111R00</t>
  </si>
  <si>
    <t>Odvoz suti a vybour. hmot na skládku do 1 km</t>
  </si>
  <si>
    <t>979081121R00</t>
  </si>
  <si>
    <t>Příplatek k odvozu za každý další 1 km</t>
  </si>
  <si>
    <t>979990101R00</t>
  </si>
  <si>
    <t>Poplatek za uložení směsi betonu a cihel skupina 170101 a 170102</t>
  </si>
  <si>
    <t>979990121R00</t>
  </si>
  <si>
    <t>Poplatek za uložení suti - asfaltové pásy, skupina odpadu 170302</t>
  </si>
  <si>
    <t>999281111R00</t>
  </si>
  <si>
    <t>Přesun hmot pro opravy a údržbu do výšky 25 m</t>
  </si>
  <si>
    <t>712311101R00</t>
  </si>
  <si>
    <t>Provedení povlakové krytiny střech do 10°, asfaltovým penetračním nátěrem</t>
  </si>
  <si>
    <t>11163230R</t>
  </si>
  <si>
    <t>Emulze asfaltová penetrační DEKPRIMER</t>
  </si>
  <si>
    <t>kg</t>
  </si>
  <si>
    <t>712341559R00</t>
  </si>
  <si>
    <t>Provedení povlakové krytiny střech do 10°, asfaltovými pásy, přitavení celoplošně</t>
  </si>
  <si>
    <t>712841559R00</t>
  </si>
  <si>
    <t>Provedení povlakové krytiny střech, samostatné vytažení povlaku, asfaltové pásy přitavením</t>
  </si>
  <si>
    <t>62852265R</t>
  </si>
  <si>
    <t>Pás asfaltový modifikovaný GLASTEK 40 SPECIAL MINERAL, natavovací, kotvicí</t>
  </si>
  <si>
    <t>712351111R00</t>
  </si>
  <si>
    <t>Provedení povlakové krytiny střech do 10°, samolepicími asfaltovými pásy</t>
  </si>
  <si>
    <t>712851559R00</t>
  </si>
  <si>
    <t>Provedení povlakové krytiny střech, samostatné vytažení povlaku, samolepicí asfaltové pásy</t>
  </si>
  <si>
    <t>628522699R</t>
  </si>
  <si>
    <t>Pás asfaltový modifikovaný GLASTEK 30 STICKER ULTRA, samolepicí</t>
  </si>
  <si>
    <t>R628-52299</t>
  </si>
  <si>
    <t xml:space="preserve">Pás asfaltový modifik. ELASTEK 50 SPECIAL DEKOR </t>
  </si>
  <si>
    <t>Provedení povlakové krytiny střech do 10°, samolepicími asfaltovými pásy, (žlab)</t>
  </si>
  <si>
    <t>Provedení povlakové krytiny střech, samostatné vytažení povlaku, samolepicí asfaltové pásy, (žlab)</t>
  </si>
  <si>
    <t>Provedení povlakové krytiny střech do 10°, asfaltovými pásy, přitavení celoplošně, (žlab)</t>
  </si>
  <si>
    <t>Provedení povlakové krytiny střech, samostatné vytažení povlaku, asfaltové pásy přitavením, (žlab)</t>
  </si>
  <si>
    <t>Pás asfaltový modifik. ELASTEK 50 SPECIAL DEKOR</t>
  </si>
  <si>
    <t>712997001R00</t>
  </si>
  <si>
    <t>Přilepení polystyrénových klínů do asfaltu</t>
  </si>
  <si>
    <t>28375980R</t>
  </si>
  <si>
    <t>Klín náběhový EPS 50 x 50 x 1000 mm</t>
  </si>
  <si>
    <t>R712 91-9991</t>
  </si>
  <si>
    <t>Dodávka + montáž ukončující krycí lišty izolace, (na stěnu) - NC</t>
  </si>
  <si>
    <t>R712 99991</t>
  </si>
  <si>
    <t>D+M podložek pod terče z pásu, Elastek 50 Special Dekor - NC</t>
  </si>
  <si>
    <t>712300831R00</t>
  </si>
  <si>
    <t>Odstranění povlakové krytiny střech do 10°, 1 vrstva</t>
  </si>
  <si>
    <t>R712 19-9991</t>
  </si>
  <si>
    <t>Vyčištění a zametení plochy pro proved.nové skladb, NC</t>
  </si>
  <si>
    <t>998712203R00</t>
  </si>
  <si>
    <t>Přesun hmot pro povlakové krytiny, výšky do 24 m</t>
  </si>
  <si>
    <t>713141125R00</t>
  </si>
  <si>
    <t>Montáž tepelné izolace střech, na lepidlo PUK, desky, (na Insta-Stick STD)</t>
  </si>
  <si>
    <t>28375972R</t>
  </si>
  <si>
    <t>Deska spádová EPS 150, (30-140mm)</t>
  </si>
  <si>
    <t>28375705R</t>
  </si>
  <si>
    <t>Deska izolační stabilizovaná EPS 150 1000 x 500 mm, (tl.100mm)</t>
  </si>
  <si>
    <t>283754611R</t>
  </si>
  <si>
    <t>Deska polystyrenová XPS tl. 30 mm</t>
  </si>
  <si>
    <t>998713203R00</t>
  </si>
  <si>
    <t>Přesun hmot pro izolace tepelné, výšky do 24 m</t>
  </si>
  <si>
    <t>764819212R00</t>
  </si>
  <si>
    <t>Odpadní trouby kruhové z lak.Pz plechu, D 100 mm</t>
  </si>
  <si>
    <t>998764203R00</t>
  </si>
  <si>
    <t>Přesun hmot pro klempířské konstr., výšky do 24 m</t>
  </si>
  <si>
    <t>767995104R00</t>
  </si>
  <si>
    <t>Výroba a montáž kov. atypických konstr. do 50 kg, kce žlabu (profily L40/60/5+30/30/4 a L 50/65/5mm)</t>
  </si>
  <si>
    <t>R767 99991</t>
  </si>
  <si>
    <t>Dodávka ocelových profilů I,U,L v-12cm</t>
  </si>
  <si>
    <t>R767 99-5999</t>
  </si>
  <si>
    <t>Dodávka a montáž mříže z ocelové pásoviny 25/3mm , (mezery 20mm)- NC</t>
  </si>
  <si>
    <t>998767203R00</t>
  </si>
  <si>
    <t>Přesun hmot pro zámečnické konstr., výšky do 24 m</t>
  </si>
  <si>
    <t>783201831R00</t>
  </si>
  <si>
    <t>Odstr. nátěrů z kovových konstr. chem.odstraňovači</t>
  </si>
  <si>
    <t>783226100R00</t>
  </si>
  <si>
    <t>Nátěr syntetický kovových konstrukcí základní</t>
  </si>
  <si>
    <t>783225100R00</t>
  </si>
  <si>
    <t>Nátěr syntetický kovových konstrukcí 2x + 1x email</t>
  </si>
  <si>
    <t>005121010R</t>
  </si>
  <si>
    <t>Vybudování zařízení staveniště</t>
  </si>
  <si>
    <t>Soubor</t>
  </si>
  <si>
    <t>005121020R</t>
  </si>
  <si>
    <t xml:space="preserve">Provoz zařízení staveniště </t>
  </si>
  <si>
    <t>005121030R</t>
  </si>
  <si>
    <t>Odstranění zařízení staveniště</t>
  </si>
  <si>
    <t>005122010R</t>
  </si>
  <si>
    <t xml:space="preserve">Provoz objednatele </t>
  </si>
  <si>
    <t>005124010R</t>
  </si>
  <si>
    <t>Koordinační činnost</t>
  </si>
  <si>
    <t>005211010R</t>
  </si>
  <si>
    <t>Předání a převzetí staveniště</t>
  </si>
  <si>
    <t>005211040R</t>
  </si>
  <si>
    <t xml:space="preserve">Užívání veřejných ploch a prostranství  </t>
  </si>
  <si>
    <t>005211080R</t>
  </si>
  <si>
    <t xml:space="preserve">Bezpečnostní a hygienická opatření na staveništi </t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</si>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</sst>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00"/>
  </numFmts>
  <fonts count="49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color indexed="8"/>
      <name val="Tahoma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>
      <alignment/>
      <protection/>
    </xf>
    <xf numFmtId="0" fontId="1" fillId="0" borderId="0" xfId="36" applyAlignment="1">
      <alignment/>
      <protection/>
    </xf>
    <xf numFmtId="0" fontId="1" fillId="0" borderId="10" xfId="36" applyFont="1" applyBorder="1">
      <alignment/>
      <protection/>
    </xf>
    <xf numFmtId="0" fontId="1" fillId="0" borderId="11" xfId="36" applyBorder="1">
      <alignment/>
      <protection/>
    </xf>
    <xf numFmtId="0" fontId="5" fillId="33" borderId="11" xfId="36" applyFont="1" applyFill="1" applyBorder="1" applyAlignment="1">
      <alignment horizontal="left" vertical="center" indent="1"/>
      <protection/>
    </xf>
    <xf numFmtId="49" fontId="6" fillId="33" borderId="0" xfId="36" applyNumberFormat="1" applyFont="1" applyFill="1" applyBorder="1" applyAlignment="1">
      <alignment horizontal="left" vertical="center"/>
      <protection/>
    </xf>
    <xf numFmtId="14" fontId="3" fillId="0" borderId="0" xfId="36" applyNumberFormat="1" applyFont="1" applyAlignment="1">
      <alignment horizontal="left"/>
      <protection/>
    </xf>
    <xf numFmtId="0" fontId="1" fillId="33" borderId="11" xfId="36" applyFont="1" applyFill="1" applyBorder="1" applyAlignment="1">
      <alignment horizontal="left" vertical="center" indent="1"/>
      <protection/>
    </xf>
    <xf numFmtId="0" fontId="2" fillId="33" borderId="0" xfId="36" applyFont="1" applyFill="1" applyBorder="1" applyAlignment="1">
      <alignment horizontal="left" vertical="center"/>
      <protection/>
    </xf>
    <xf numFmtId="0" fontId="1" fillId="33" borderId="12" xfId="36" applyFont="1" applyFill="1" applyBorder="1" applyAlignment="1">
      <alignment horizontal="left" vertical="center" indent="1"/>
      <protection/>
    </xf>
    <xf numFmtId="0" fontId="1" fillId="33" borderId="13" xfId="36" applyFont="1" applyFill="1" applyBorder="1">
      <alignment/>
      <protection/>
    </xf>
    <xf numFmtId="49" fontId="2" fillId="33" borderId="13" xfId="36" applyNumberFormat="1" applyFont="1" applyFill="1" applyBorder="1" applyAlignment="1">
      <alignment horizontal="left" vertical="center"/>
      <protection/>
    </xf>
    <xf numFmtId="0" fontId="2" fillId="33" borderId="13" xfId="36" applyFont="1" applyFill="1" applyBorder="1">
      <alignment/>
      <protection/>
    </xf>
    <xf numFmtId="0" fontId="2" fillId="33" borderId="13" xfId="36" applyFont="1" applyFill="1" applyBorder="1" applyAlignment="1">
      <alignment/>
      <protection/>
    </xf>
    <xf numFmtId="0" fontId="2" fillId="33" borderId="14" xfId="36" applyFont="1" applyFill="1" applyBorder="1" applyAlignment="1">
      <alignment/>
      <protection/>
    </xf>
    <xf numFmtId="0" fontId="1" fillId="0" borderId="11" xfId="36" applyFont="1" applyBorder="1" applyAlignment="1">
      <alignment horizontal="left" vertical="center" indent="1"/>
      <protection/>
    </xf>
    <xf numFmtId="0" fontId="1" fillId="0" borderId="0" xfId="36" applyBorder="1">
      <alignment/>
      <protection/>
    </xf>
    <xf numFmtId="49" fontId="2" fillId="0" borderId="0" xfId="36" applyNumberFormat="1" applyFont="1" applyBorder="1" applyAlignment="1">
      <alignment horizontal="left" vertical="center"/>
      <protection/>
    </xf>
    <xf numFmtId="0" fontId="2" fillId="0" borderId="0" xfId="36" applyFont="1" applyBorder="1" applyAlignment="1">
      <alignment vertical="center"/>
      <protection/>
    </xf>
    <xf numFmtId="0" fontId="1" fillId="0" borderId="0" xfId="36" applyFont="1" applyBorder="1" applyAlignment="1">
      <alignment horizontal="right" vertical="center"/>
      <protection/>
    </xf>
    <xf numFmtId="0" fontId="1" fillId="0" borderId="15" xfId="36" applyBorder="1" applyAlignment="1">
      <alignment/>
      <protection/>
    </xf>
    <xf numFmtId="0" fontId="2" fillId="0" borderId="11" xfId="36" applyFont="1" applyBorder="1" applyAlignment="1">
      <alignment horizontal="left" vertical="center" indent="1"/>
      <protection/>
    </xf>
    <xf numFmtId="0" fontId="2" fillId="0" borderId="12" xfId="36" applyFont="1" applyBorder="1" applyAlignment="1">
      <alignment horizontal="left" vertical="center" indent="1"/>
      <protection/>
    </xf>
    <xf numFmtId="49" fontId="2" fillId="0" borderId="13" xfId="36" applyNumberFormat="1" applyFont="1" applyBorder="1" applyAlignment="1">
      <alignment horizontal="right" vertical="center"/>
      <protection/>
    </xf>
    <xf numFmtId="49" fontId="2" fillId="0" borderId="13" xfId="36" applyNumberFormat="1" applyFont="1" applyBorder="1" applyAlignment="1">
      <alignment horizontal="left" vertical="center"/>
      <protection/>
    </xf>
    <xf numFmtId="0" fontId="2" fillId="0" borderId="13" xfId="36" applyFont="1" applyBorder="1" applyAlignment="1">
      <alignment vertical="center"/>
      <protection/>
    </xf>
    <xf numFmtId="0" fontId="1" fillId="0" borderId="13" xfId="36" applyFont="1" applyBorder="1" applyAlignment="1">
      <alignment vertical="center"/>
      <protection/>
    </xf>
    <xf numFmtId="0" fontId="1" fillId="0" borderId="14" xfId="36" applyBorder="1" applyAlignment="1">
      <alignment/>
      <protection/>
    </xf>
    <xf numFmtId="0" fontId="2" fillId="0" borderId="0" xfId="36" applyFont="1" applyFill="1" applyBorder="1" applyAlignment="1">
      <alignment horizontal="left" vertical="center"/>
      <protection/>
    </xf>
    <xf numFmtId="0" fontId="1" fillId="0" borderId="0" xfId="36" applyBorder="1" applyAlignment="1">
      <alignment/>
      <protection/>
    </xf>
    <xf numFmtId="0" fontId="2" fillId="0" borderId="0" xfId="36" applyFont="1" applyBorder="1" applyAlignment="1">
      <alignment horizontal="left" vertical="center"/>
      <protection/>
    </xf>
    <xf numFmtId="0" fontId="1" fillId="0" borderId="12" xfId="36" applyBorder="1" applyAlignment="1">
      <alignment horizontal="left" indent="1"/>
      <protection/>
    </xf>
    <xf numFmtId="0" fontId="2" fillId="0" borderId="13" xfId="36" applyFont="1" applyBorder="1" applyAlignment="1">
      <alignment horizontal="right" vertical="center"/>
      <protection/>
    </xf>
    <xf numFmtId="0" fontId="2" fillId="0" borderId="13" xfId="36" applyFont="1" applyFill="1" applyBorder="1" applyAlignment="1">
      <alignment horizontal="left" vertical="center"/>
      <protection/>
    </xf>
    <xf numFmtId="0" fontId="1" fillId="0" borderId="13" xfId="36" applyBorder="1" applyAlignment="1">
      <alignment vertical="center"/>
      <protection/>
    </xf>
    <xf numFmtId="0" fontId="1" fillId="0" borderId="13" xfId="36" applyBorder="1" applyAlignment="1">
      <alignment/>
      <protection/>
    </xf>
    <xf numFmtId="0" fontId="1" fillId="0" borderId="13" xfId="36" applyBorder="1" applyAlignment="1">
      <alignment horizontal="right"/>
      <protection/>
    </xf>
    <xf numFmtId="49" fontId="2" fillId="34" borderId="0" xfId="36" applyNumberFormat="1" applyFont="1" applyFill="1" applyBorder="1" applyAlignment="1" applyProtection="1">
      <alignment horizontal="left" vertical="center"/>
      <protection locked="0"/>
    </xf>
    <xf numFmtId="49" fontId="2" fillId="34" borderId="13" xfId="36" applyNumberFormat="1" applyFont="1" applyFill="1" applyBorder="1" applyAlignment="1" applyProtection="1">
      <alignment horizontal="right" vertical="center"/>
      <protection locked="0"/>
    </xf>
    <xf numFmtId="0" fontId="1" fillId="0" borderId="13" xfId="36" applyFont="1" applyBorder="1" applyAlignment="1">
      <alignment horizontal="right" vertical="center"/>
      <protection/>
    </xf>
    <xf numFmtId="0" fontId="1" fillId="0" borderId="16" xfId="36" applyFont="1" applyBorder="1" applyAlignment="1">
      <alignment horizontal="left" vertical="top" indent="1"/>
      <protection/>
    </xf>
    <xf numFmtId="0" fontId="1" fillId="0" borderId="17" xfId="36" applyBorder="1" applyAlignment="1">
      <alignment vertical="top"/>
      <protection/>
    </xf>
    <xf numFmtId="0" fontId="2" fillId="0" borderId="17" xfId="36" applyFont="1" applyFill="1" applyBorder="1" applyAlignment="1">
      <alignment horizontal="left" vertical="top"/>
      <protection/>
    </xf>
    <xf numFmtId="0" fontId="2" fillId="0" borderId="17" xfId="36" applyFont="1" applyBorder="1" applyAlignment="1">
      <alignment vertical="center"/>
      <protection/>
    </xf>
    <xf numFmtId="0" fontId="1" fillId="0" borderId="17" xfId="36" applyFont="1" applyBorder="1" applyAlignment="1">
      <alignment horizontal="right" vertical="center"/>
      <protection/>
    </xf>
    <xf numFmtId="0" fontId="1" fillId="0" borderId="18" xfId="36" applyBorder="1" applyAlignment="1">
      <alignment/>
      <protection/>
    </xf>
    <xf numFmtId="0" fontId="1" fillId="0" borderId="13" xfId="36" applyBorder="1" applyAlignment="1">
      <alignment horizontal="left"/>
      <protection/>
    </xf>
    <xf numFmtId="49" fontId="1" fillId="0" borderId="11" xfId="36" applyNumberFormat="1" applyFont="1" applyBorder="1">
      <alignment/>
      <protection/>
    </xf>
    <xf numFmtId="49" fontId="1" fillId="0" borderId="19" xfId="36" applyNumberFormat="1" applyFont="1" applyBorder="1" applyAlignment="1">
      <alignment horizontal="left" vertical="center" indent="1"/>
      <protection/>
    </xf>
    <xf numFmtId="0" fontId="1" fillId="0" borderId="20" xfId="36" applyBorder="1" applyAlignment="1">
      <alignment horizontal="left" vertical="center"/>
      <protection/>
    </xf>
    <xf numFmtId="0" fontId="1" fillId="0" borderId="20" xfId="36" applyBorder="1">
      <alignment/>
      <protection/>
    </xf>
    <xf numFmtId="0" fontId="2" fillId="0" borderId="19" xfId="36" applyFont="1" applyBorder="1" applyAlignment="1">
      <alignment horizontal="left" vertical="center" indent="1"/>
      <protection/>
    </xf>
    <xf numFmtId="0" fontId="2" fillId="0" borderId="20" xfId="36" applyFont="1" applyBorder="1" applyAlignment="1">
      <alignment horizontal="left" vertical="center"/>
      <protection/>
    </xf>
    <xf numFmtId="0" fontId="2" fillId="0" borderId="20" xfId="36" applyFont="1" applyBorder="1">
      <alignment/>
      <protection/>
    </xf>
    <xf numFmtId="0" fontId="1" fillId="0" borderId="19" xfId="36" applyFont="1" applyBorder="1" applyAlignment="1">
      <alignment horizontal="left" indent="1"/>
      <protection/>
    </xf>
    <xf numFmtId="1" fontId="2" fillId="0" borderId="20" xfId="36" applyNumberFormat="1" applyFont="1" applyBorder="1" applyAlignment="1">
      <alignment horizontal="right" vertical="center"/>
      <protection/>
    </xf>
    <xf numFmtId="0" fontId="1" fillId="0" borderId="20" xfId="36" applyBorder="1" applyAlignment="1">
      <alignment horizontal="left" vertical="center" indent="1"/>
      <protection/>
    </xf>
    <xf numFmtId="0" fontId="2" fillId="0" borderId="20" xfId="36" applyFont="1" applyBorder="1" applyAlignment="1">
      <alignment vertical="center"/>
      <protection/>
    </xf>
    <xf numFmtId="49" fontId="1" fillId="0" borderId="21" xfId="36" applyNumberFormat="1" applyFont="1" applyBorder="1" applyAlignment="1">
      <alignment horizontal="left" vertical="center"/>
      <protection/>
    </xf>
    <xf numFmtId="0" fontId="1" fillId="0" borderId="19" xfId="36" applyFont="1" applyBorder="1" applyAlignment="1">
      <alignment horizontal="left" vertical="center" indent="1"/>
      <protection/>
    </xf>
    <xf numFmtId="1" fontId="2" fillId="0" borderId="22" xfId="36" applyNumberFormat="1" applyFont="1" applyBorder="1" applyAlignment="1">
      <alignment horizontal="right" vertical="center"/>
      <protection/>
    </xf>
    <xf numFmtId="0" fontId="1" fillId="0" borderId="12" xfId="36" applyFont="1" applyBorder="1" applyAlignment="1">
      <alignment horizontal="left" vertical="center" indent="1"/>
      <protection/>
    </xf>
    <xf numFmtId="0" fontId="1" fillId="0" borderId="13" xfId="36" applyBorder="1" applyAlignment="1">
      <alignment horizontal="left" vertical="center"/>
      <protection/>
    </xf>
    <xf numFmtId="0" fontId="1" fillId="0" borderId="13" xfId="36" applyBorder="1">
      <alignment/>
      <protection/>
    </xf>
    <xf numFmtId="1" fontId="2" fillId="0" borderId="23" xfId="36" applyNumberFormat="1" applyFont="1" applyBorder="1" applyAlignment="1">
      <alignment horizontal="right" vertical="center"/>
      <protection/>
    </xf>
    <xf numFmtId="0" fontId="1" fillId="0" borderId="13" xfId="36" applyFont="1" applyBorder="1" applyAlignment="1">
      <alignment horizontal="left" vertical="center" indent="1"/>
      <protection/>
    </xf>
    <xf numFmtId="49" fontId="1" fillId="0" borderId="14" xfId="36" applyNumberFormat="1" applyFont="1" applyBorder="1" applyAlignment="1">
      <alignment horizontal="left" vertical="center"/>
      <protection/>
    </xf>
    <xf numFmtId="0" fontId="1" fillId="0" borderId="0" xfId="36" applyBorder="1" applyAlignment="1">
      <alignment horizontal="left" vertical="center"/>
      <protection/>
    </xf>
    <xf numFmtId="1" fontId="1" fillId="0" borderId="0" xfId="36" applyNumberFormat="1" applyBorder="1" applyAlignment="1">
      <alignment horizontal="left" vertical="center"/>
      <protection/>
    </xf>
    <xf numFmtId="4" fontId="1" fillId="0" borderId="0" xfId="36" applyNumberFormat="1" applyBorder="1" applyAlignment="1">
      <alignment horizontal="left" vertical="center"/>
      <protection/>
    </xf>
    <xf numFmtId="49" fontId="1" fillId="0" borderId="15" xfId="36" applyNumberFormat="1" applyFont="1" applyBorder="1" applyAlignment="1">
      <alignment horizontal="left" vertical="center"/>
      <protection/>
    </xf>
    <xf numFmtId="0" fontId="6" fillId="33" borderId="24" xfId="36" applyFont="1" applyFill="1" applyBorder="1" applyAlignment="1">
      <alignment horizontal="left" vertical="center" indent="1"/>
      <protection/>
    </xf>
    <xf numFmtId="0" fontId="2" fillId="33" borderId="25" xfId="36" applyFont="1" applyFill="1" applyBorder="1" applyAlignment="1">
      <alignment horizontal="left" vertical="center"/>
      <protection/>
    </xf>
    <xf numFmtId="0" fontId="1" fillId="33" borderId="25" xfId="36" applyFill="1" applyBorder="1" applyAlignment="1">
      <alignment horizontal="left" vertical="center"/>
      <protection/>
    </xf>
    <xf numFmtId="4" fontId="6" fillId="33" borderId="25" xfId="36" applyNumberFormat="1" applyFont="1" applyFill="1" applyBorder="1" applyAlignment="1">
      <alignment horizontal="left" vertical="center"/>
      <protection/>
    </xf>
    <xf numFmtId="49" fontId="1" fillId="33" borderId="26" xfId="36" applyNumberFormat="1" applyFill="1" applyBorder="1" applyAlignment="1">
      <alignment horizontal="left" vertical="center"/>
      <protection/>
    </xf>
    <xf numFmtId="0" fontId="1" fillId="33" borderId="25" xfId="36" applyFill="1" applyBorder="1">
      <alignment/>
      <protection/>
    </xf>
    <xf numFmtId="49" fontId="2" fillId="33" borderId="26" xfId="36" applyNumberFormat="1" applyFont="1" applyFill="1" applyBorder="1" applyAlignment="1">
      <alignment horizontal="left" vertical="center"/>
      <protection/>
    </xf>
    <xf numFmtId="0" fontId="1" fillId="0" borderId="15" xfId="36" applyBorder="1" applyAlignment="1">
      <alignment horizontal="right"/>
      <protection/>
    </xf>
    <xf numFmtId="0" fontId="1" fillId="0" borderId="11" xfId="36" applyBorder="1" applyAlignment="1">
      <alignment horizontal="right"/>
      <protection/>
    </xf>
    <xf numFmtId="0" fontId="1" fillId="0" borderId="0" xfId="36" applyFont="1" applyBorder="1" applyAlignment="1">
      <alignment horizontal="center" vertical="center"/>
      <protection/>
    </xf>
    <xf numFmtId="0" fontId="2" fillId="0" borderId="13" xfId="36" applyFont="1" applyBorder="1" applyAlignment="1">
      <alignment vertical="top"/>
      <protection/>
    </xf>
    <xf numFmtId="14" fontId="2" fillId="0" borderId="13" xfId="36" applyNumberFormat="1" applyFont="1" applyBorder="1" applyAlignment="1">
      <alignment horizontal="center" vertical="top"/>
      <protection/>
    </xf>
    <xf numFmtId="0" fontId="2" fillId="0" borderId="11" xfId="36" applyFont="1" applyBorder="1">
      <alignment/>
      <protection/>
    </xf>
    <xf numFmtId="0" fontId="2" fillId="0" borderId="0" xfId="36" applyFont="1" applyBorder="1">
      <alignment/>
      <protection/>
    </xf>
    <xf numFmtId="0" fontId="2" fillId="0" borderId="15" xfId="36" applyFont="1" applyBorder="1" applyAlignment="1">
      <alignment horizontal="right"/>
      <protection/>
    </xf>
    <xf numFmtId="0" fontId="1" fillId="0" borderId="0" xfId="36" applyFont="1" applyBorder="1" applyAlignment="1">
      <alignment horizontal="center"/>
      <protection/>
    </xf>
    <xf numFmtId="0" fontId="1" fillId="0" borderId="27" xfId="36" applyBorder="1">
      <alignment/>
      <protection/>
    </xf>
    <xf numFmtId="0" fontId="1" fillId="0" borderId="28" xfId="36" applyBorder="1">
      <alignment/>
      <protection/>
    </xf>
    <xf numFmtId="0" fontId="1" fillId="0" borderId="28" xfId="36" applyBorder="1" applyAlignment="1">
      <alignment/>
      <protection/>
    </xf>
    <xf numFmtId="0" fontId="1" fillId="0" borderId="29" xfId="36" applyBorder="1" applyAlignment="1">
      <alignment horizontal="right"/>
      <protection/>
    </xf>
    <xf numFmtId="0" fontId="6" fillId="0" borderId="0" xfId="36" applyFont="1" applyAlignment="1">
      <alignment horizontal="left"/>
      <protection/>
    </xf>
    <xf numFmtId="0" fontId="4" fillId="0" borderId="0" xfId="36" applyFont="1" applyAlignment="1">
      <alignment horizontal="center"/>
      <protection/>
    </xf>
    <xf numFmtId="0" fontId="4" fillId="0" borderId="0" xfId="36" applyFont="1" applyAlignment="1">
      <alignment horizontal="center" shrinkToFit="1"/>
      <protection/>
    </xf>
    <xf numFmtId="3" fontId="1" fillId="0" borderId="30" xfId="36" applyNumberFormat="1" applyFont="1" applyBorder="1">
      <alignment/>
      <protection/>
    </xf>
    <xf numFmtId="3" fontId="3" fillId="33" borderId="31" xfId="36" applyNumberFormat="1" applyFont="1" applyFill="1" applyBorder="1" applyAlignment="1">
      <alignment vertical="center"/>
      <protection/>
    </xf>
    <xf numFmtId="3" fontId="3" fillId="33" borderId="17" xfId="36" applyNumberFormat="1" applyFont="1" applyFill="1" applyBorder="1" applyAlignment="1">
      <alignment vertical="center"/>
      <protection/>
    </xf>
    <xf numFmtId="3" fontId="3" fillId="33" borderId="17" xfId="36" applyNumberFormat="1" applyFont="1" applyFill="1" applyBorder="1" applyAlignment="1">
      <alignment vertical="center" wrapText="1"/>
      <protection/>
    </xf>
    <xf numFmtId="3" fontId="11" fillId="33" borderId="32" xfId="36" applyNumberFormat="1" applyFont="1" applyFill="1" applyBorder="1" applyAlignment="1">
      <alignment horizontal="center" vertical="center" wrapText="1" shrinkToFit="1"/>
      <protection/>
    </xf>
    <xf numFmtId="3" fontId="3" fillId="33" borderId="32" xfId="36" applyNumberFormat="1" applyFont="1" applyFill="1" applyBorder="1" applyAlignment="1">
      <alignment horizontal="center" vertical="center" wrapText="1" shrinkToFit="1"/>
      <protection/>
    </xf>
    <xf numFmtId="3" fontId="3" fillId="33" borderId="32" xfId="36" applyNumberFormat="1" applyFont="1" applyFill="1" applyBorder="1" applyAlignment="1">
      <alignment horizontal="center" vertical="center" wrapText="1"/>
      <protection/>
    </xf>
    <xf numFmtId="3" fontId="1" fillId="0" borderId="22" xfId="36" applyNumberFormat="1" applyFont="1" applyBorder="1" applyAlignment="1">
      <alignment/>
      <protection/>
    </xf>
    <xf numFmtId="3" fontId="3" fillId="0" borderId="33" xfId="36" applyNumberFormat="1" applyFont="1" applyBorder="1" applyAlignment="1">
      <alignment horizontal="right" wrapText="1" shrinkToFit="1"/>
      <protection/>
    </xf>
    <xf numFmtId="3" fontId="3" fillId="0" borderId="33" xfId="36" applyNumberFormat="1" applyFont="1" applyBorder="1" applyAlignment="1">
      <alignment horizontal="right" shrinkToFit="1"/>
      <protection/>
    </xf>
    <xf numFmtId="3" fontId="1" fillId="0" borderId="33" xfId="36" applyNumberFormat="1" applyBorder="1" applyAlignment="1">
      <alignment shrinkToFit="1"/>
      <protection/>
    </xf>
    <xf numFmtId="3" fontId="1" fillId="0" borderId="33" xfId="36" applyNumberFormat="1" applyBorder="1" applyAlignment="1">
      <alignment/>
      <protection/>
    </xf>
    <xf numFmtId="3" fontId="1" fillId="35" borderId="34" xfId="36" applyNumberFormat="1" applyFill="1" applyBorder="1" applyAlignment="1">
      <alignment wrapText="1" shrinkToFit="1"/>
      <protection/>
    </xf>
    <xf numFmtId="3" fontId="1" fillId="35" borderId="34" xfId="36" applyNumberFormat="1" applyFill="1" applyBorder="1" applyAlignment="1">
      <alignment shrinkToFit="1"/>
      <protection/>
    </xf>
    <xf numFmtId="3" fontId="1" fillId="35" borderId="34" xfId="36" applyNumberFormat="1" applyFill="1" applyBorder="1" applyAlignment="1">
      <alignment/>
      <protection/>
    </xf>
    <xf numFmtId="0" fontId="6" fillId="0" borderId="0" xfId="36" applyFont="1">
      <alignment/>
      <protection/>
    </xf>
    <xf numFmtId="0" fontId="12" fillId="0" borderId="30" xfId="36" applyFont="1" applyBorder="1" applyAlignment="1">
      <alignment horizontal="center" vertical="center" wrapText="1"/>
      <protection/>
    </xf>
    <xf numFmtId="0" fontId="12" fillId="33" borderId="31" xfId="36" applyFont="1" applyFill="1" applyBorder="1" applyAlignment="1">
      <alignment horizontal="center" vertical="center" wrapText="1"/>
      <protection/>
    </xf>
    <xf numFmtId="0" fontId="12" fillId="33" borderId="17" xfId="36" applyFont="1" applyFill="1" applyBorder="1" applyAlignment="1">
      <alignment horizontal="center" vertical="center" wrapText="1"/>
      <protection/>
    </xf>
    <xf numFmtId="0" fontId="12" fillId="33" borderId="32" xfId="36" applyFont="1" applyFill="1" applyBorder="1" applyAlignment="1">
      <alignment horizontal="center" vertical="center" wrapText="1"/>
      <protection/>
    </xf>
    <xf numFmtId="0" fontId="3" fillId="0" borderId="30" xfId="36" applyFont="1" applyBorder="1" applyAlignment="1">
      <alignment vertical="center"/>
      <protection/>
    </xf>
    <xf numFmtId="49" fontId="3" fillId="0" borderId="31" xfId="36" applyNumberFormat="1" applyFont="1" applyBorder="1" applyAlignment="1">
      <alignment vertical="center"/>
      <protection/>
    </xf>
    <xf numFmtId="4" fontId="3" fillId="0" borderId="32" xfId="36" applyNumberFormat="1" applyFont="1" applyBorder="1" applyAlignment="1">
      <alignment horizontal="center" vertical="center"/>
      <protection/>
    </xf>
    <xf numFmtId="4" fontId="3" fillId="0" borderId="32" xfId="36" applyNumberFormat="1" applyFont="1" applyBorder="1" applyAlignment="1">
      <alignment vertical="center"/>
      <protection/>
    </xf>
    <xf numFmtId="49" fontId="3" fillId="0" borderId="30" xfId="36" applyNumberFormat="1" applyFont="1" applyBorder="1" applyAlignment="1">
      <alignment vertical="center"/>
      <protection/>
    </xf>
    <xf numFmtId="4" fontId="3" fillId="0" borderId="35" xfId="36" applyNumberFormat="1" applyFont="1" applyBorder="1" applyAlignment="1">
      <alignment horizontal="center" vertical="center"/>
      <protection/>
    </xf>
    <xf numFmtId="4" fontId="3" fillId="0" borderId="35" xfId="36" applyNumberFormat="1" applyFont="1" applyBorder="1" applyAlignment="1">
      <alignment vertical="center"/>
      <protection/>
    </xf>
    <xf numFmtId="49" fontId="3" fillId="0" borderId="23" xfId="36" applyNumberFormat="1" applyFont="1" applyBorder="1" applyAlignment="1">
      <alignment vertical="center"/>
      <protection/>
    </xf>
    <xf numFmtId="4" fontId="3" fillId="0" borderId="34" xfId="36" applyNumberFormat="1" applyFont="1" applyBorder="1" applyAlignment="1">
      <alignment horizontal="center" vertical="center"/>
      <protection/>
    </xf>
    <xf numFmtId="4" fontId="3" fillId="0" borderId="34" xfId="36" applyNumberFormat="1" applyFont="1" applyBorder="1" applyAlignment="1">
      <alignment vertical="center"/>
      <protection/>
    </xf>
    <xf numFmtId="0" fontId="3" fillId="0" borderId="30" xfId="36" applyFont="1" applyBorder="1">
      <alignment/>
      <protection/>
    </xf>
    <xf numFmtId="0" fontId="3" fillId="35" borderId="23" xfId="36" applyFont="1" applyFill="1" applyBorder="1">
      <alignment/>
      <protection/>
    </xf>
    <xf numFmtId="0" fontId="3" fillId="35" borderId="13" xfId="36" applyFont="1" applyFill="1" applyBorder="1">
      <alignment/>
      <protection/>
    </xf>
    <xf numFmtId="4" fontId="3" fillId="35" borderId="34" xfId="36" applyNumberFormat="1" applyFont="1" applyFill="1" applyBorder="1" applyAlignment="1">
      <alignment horizontal="center"/>
      <protection/>
    </xf>
    <xf numFmtId="4" fontId="3" fillId="35" borderId="34" xfId="36" applyNumberFormat="1" applyFont="1" applyFill="1" applyBorder="1" applyAlignment="1">
      <alignment/>
      <protection/>
    </xf>
    <xf numFmtId="4" fontId="1" fillId="0" borderId="0" xfId="36" applyNumberFormat="1">
      <alignment/>
      <protection/>
    </xf>
    <xf numFmtId="4" fontId="1" fillId="0" borderId="0" xfId="36" applyNumberFormat="1" applyAlignment="1">
      <alignment/>
      <protection/>
    </xf>
    <xf numFmtId="0" fontId="1" fillId="0" borderId="0" xfId="36" applyAlignment="1">
      <alignment vertical="top"/>
      <protection/>
    </xf>
    <xf numFmtId="0" fontId="1" fillId="0" borderId="0" xfId="36" applyAlignment="1">
      <alignment vertical="top" wrapText="1"/>
      <protection/>
    </xf>
    <xf numFmtId="0" fontId="1" fillId="0" borderId="33" xfId="36" applyFont="1" applyBorder="1" applyAlignment="1">
      <alignment vertical="center"/>
      <protection/>
    </xf>
    <xf numFmtId="49" fontId="1" fillId="0" borderId="20" xfId="36" applyNumberFormat="1" applyBorder="1" applyAlignment="1">
      <alignment vertical="center"/>
      <protection/>
    </xf>
    <xf numFmtId="49" fontId="1" fillId="0" borderId="0" xfId="36" applyNumberFormat="1" applyAlignment="1">
      <alignment vertical="top"/>
      <protection/>
    </xf>
    <xf numFmtId="49" fontId="1" fillId="0" borderId="0" xfId="36" applyNumberFormat="1" applyAlignment="1">
      <alignment vertical="top" wrapText="1"/>
      <protection/>
    </xf>
    <xf numFmtId="0" fontId="1" fillId="0" borderId="0" xfId="36" applyAlignment="1">
      <alignment horizontal="center" vertical="top"/>
      <protection/>
    </xf>
    <xf numFmtId="49" fontId="1" fillId="0" borderId="0" xfId="36" applyNumberFormat="1">
      <alignment/>
      <protection/>
    </xf>
    <xf numFmtId="0" fontId="1" fillId="33" borderId="33" xfId="36" applyFont="1" applyFill="1" applyBorder="1">
      <alignment/>
      <protection/>
    </xf>
    <xf numFmtId="49" fontId="1" fillId="33" borderId="20" xfId="36" applyNumberFormat="1" applyFill="1" applyBorder="1" applyAlignment="1">
      <alignment/>
      <protection/>
    </xf>
    <xf numFmtId="49" fontId="1" fillId="33" borderId="20" xfId="36" applyNumberFormat="1" applyFill="1" applyBorder="1">
      <alignment/>
      <protection/>
    </xf>
    <xf numFmtId="0" fontId="1" fillId="33" borderId="20" xfId="36" applyFill="1" applyBorder="1">
      <alignment/>
      <protection/>
    </xf>
    <xf numFmtId="0" fontId="1" fillId="33" borderId="36" xfId="36" applyFill="1" applyBorder="1">
      <alignment/>
      <protection/>
    </xf>
    <xf numFmtId="0" fontId="1" fillId="33" borderId="32" xfId="36" applyFont="1" applyFill="1" applyBorder="1">
      <alignment/>
      <protection/>
    </xf>
    <xf numFmtId="49" fontId="1" fillId="33" borderId="32" xfId="36" applyNumberFormat="1" applyFont="1" applyFill="1" applyBorder="1">
      <alignment/>
      <protection/>
    </xf>
    <xf numFmtId="0" fontId="1" fillId="33" borderId="31" xfId="36" applyFont="1" applyFill="1" applyBorder="1">
      <alignment/>
      <protection/>
    </xf>
    <xf numFmtId="0" fontId="1" fillId="33" borderId="32" xfId="36" applyFont="1" applyFill="1" applyBorder="1" applyAlignment="1">
      <alignment wrapText="1"/>
      <protection/>
    </xf>
    <xf numFmtId="0" fontId="1" fillId="33" borderId="22" xfId="36" applyFont="1" applyFill="1" applyBorder="1" applyAlignment="1">
      <alignment vertical="top"/>
      <protection/>
    </xf>
    <xf numFmtId="49" fontId="1" fillId="33" borderId="22" xfId="36" applyNumberFormat="1" applyFont="1" applyFill="1" applyBorder="1" applyAlignment="1">
      <alignment vertical="top"/>
      <protection/>
    </xf>
    <xf numFmtId="49" fontId="1" fillId="33" borderId="33" xfId="36" applyNumberFormat="1" applyFont="1" applyFill="1" applyBorder="1" applyAlignment="1">
      <alignment vertical="top"/>
      <protection/>
    </xf>
    <xf numFmtId="0" fontId="1" fillId="33" borderId="36" xfId="36" applyFill="1" applyBorder="1" applyAlignment="1">
      <alignment vertical="top"/>
      <protection/>
    </xf>
    <xf numFmtId="164" fontId="1" fillId="33" borderId="33" xfId="36" applyNumberFormat="1" applyFill="1" applyBorder="1" applyAlignment="1">
      <alignment vertical="top"/>
      <protection/>
    </xf>
    <xf numFmtId="4" fontId="1" fillId="33" borderId="33" xfId="36" applyNumberFormat="1" applyFill="1" applyBorder="1" applyAlignment="1">
      <alignment vertical="top"/>
      <protection/>
    </xf>
    <xf numFmtId="0" fontId="1" fillId="33" borderId="33" xfId="36" applyFill="1" applyBorder="1" applyAlignment="1">
      <alignment vertical="top"/>
      <protection/>
    </xf>
    <xf numFmtId="0" fontId="13" fillId="0" borderId="30" xfId="36" applyFont="1" applyBorder="1" applyAlignment="1">
      <alignment vertical="top"/>
      <protection/>
    </xf>
    <xf numFmtId="0" fontId="13" fillId="0" borderId="30" xfId="36" applyNumberFormat="1" applyFont="1" applyBorder="1" applyAlignment="1">
      <alignment vertical="top"/>
      <protection/>
    </xf>
    <xf numFmtId="0" fontId="13" fillId="0" borderId="35" xfId="36" applyNumberFormat="1" applyFont="1" applyBorder="1" applyAlignment="1">
      <alignment horizontal="left" vertical="top" wrapText="1"/>
      <protection/>
    </xf>
    <xf numFmtId="0" fontId="13" fillId="0" borderId="37" xfId="36" applyFont="1" applyBorder="1" applyAlignment="1">
      <alignment vertical="top" shrinkToFit="1"/>
      <protection/>
    </xf>
    <xf numFmtId="164" fontId="13" fillId="0" borderId="35" xfId="36" applyNumberFormat="1" applyFont="1" applyBorder="1" applyAlignment="1">
      <alignment vertical="top" shrinkToFit="1"/>
      <protection/>
    </xf>
    <xf numFmtId="4" fontId="13" fillId="34" borderId="35" xfId="36" applyNumberFormat="1" applyFont="1" applyFill="1" applyBorder="1" applyAlignment="1" applyProtection="1">
      <alignment vertical="top" shrinkToFit="1"/>
      <protection locked="0"/>
    </xf>
    <xf numFmtId="4" fontId="13" fillId="0" borderId="35" xfId="36" applyNumberFormat="1" applyFont="1" applyBorder="1" applyAlignment="1">
      <alignment vertical="top" shrinkToFit="1"/>
      <protection/>
    </xf>
    <xf numFmtId="0" fontId="13" fillId="0" borderId="35" xfId="36" applyFont="1" applyBorder="1" applyAlignment="1">
      <alignment vertical="top" shrinkToFit="1"/>
      <protection/>
    </xf>
    <xf numFmtId="0" fontId="13" fillId="0" borderId="30" xfId="36" applyFont="1" applyBorder="1" applyAlignment="1">
      <alignment vertical="top" shrinkToFit="1"/>
      <protection/>
    </xf>
    <xf numFmtId="0" fontId="13" fillId="0" borderId="0" xfId="36" applyFont="1">
      <alignment/>
      <protection/>
    </xf>
    <xf numFmtId="0" fontId="1" fillId="33" borderId="23" xfId="36" applyFont="1" applyFill="1" applyBorder="1" applyAlignment="1">
      <alignment vertical="top"/>
      <protection/>
    </xf>
    <xf numFmtId="0" fontId="1" fillId="33" borderId="23" xfId="36" applyNumberFormat="1" applyFont="1" applyFill="1" applyBorder="1" applyAlignment="1">
      <alignment vertical="top"/>
      <protection/>
    </xf>
    <xf numFmtId="0" fontId="1" fillId="33" borderId="34" xfId="36" applyNumberFormat="1" applyFont="1" applyFill="1" applyBorder="1" applyAlignment="1">
      <alignment horizontal="left" vertical="top" wrapText="1"/>
      <protection/>
    </xf>
    <xf numFmtId="0" fontId="1" fillId="33" borderId="38" xfId="36" applyFill="1" applyBorder="1" applyAlignment="1">
      <alignment vertical="top" shrinkToFit="1"/>
      <protection/>
    </xf>
    <xf numFmtId="164" fontId="1" fillId="33" borderId="34" xfId="36" applyNumberFormat="1" applyFill="1" applyBorder="1" applyAlignment="1">
      <alignment vertical="top" shrinkToFit="1"/>
      <protection/>
    </xf>
    <xf numFmtId="4" fontId="1" fillId="33" borderId="34" xfId="36" applyNumberFormat="1" applyFill="1" applyBorder="1" applyAlignment="1">
      <alignment vertical="top" shrinkToFit="1"/>
      <protection/>
    </xf>
    <xf numFmtId="0" fontId="1" fillId="33" borderId="34" xfId="36" applyFill="1" applyBorder="1" applyAlignment="1">
      <alignment vertical="top" shrinkToFit="1"/>
      <protection/>
    </xf>
    <xf numFmtId="0" fontId="1" fillId="33" borderId="23" xfId="36" applyFill="1" applyBorder="1" applyAlignment="1">
      <alignment vertical="top" shrinkToFit="1"/>
      <protection/>
    </xf>
    <xf numFmtId="0" fontId="13" fillId="0" borderId="23" xfId="36" applyFont="1" applyBorder="1" applyAlignment="1">
      <alignment vertical="top"/>
      <protection/>
    </xf>
    <xf numFmtId="0" fontId="13" fillId="0" borderId="23" xfId="36" applyNumberFormat="1" applyFont="1" applyBorder="1" applyAlignment="1">
      <alignment vertical="top"/>
      <protection/>
    </xf>
    <xf numFmtId="0" fontId="13" fillId="0" borderId="34" xfId="36" applyNumberFormat="1" applyFont="1" applyBorder="1" applyAlignment="1">
      <alignment horizontal="left" vertical="top" wrapText="1"/>
      <protection/>
    </xf>
    <xf numFmtId="0" fontId="13" fillId="0" borderId="38" xfId="36" applyFont="1" applyBorder="1" applyAlignment="1">
      <alignment vertical="top" shrinkToFit="1"/>
      <protection/>
    </xf>
    <xf numFmtId="164" fontId="13" fillId="0" borderId="34" xfId="36" applyNumberFormat="1" applyFont="1" applyBorder="1" applyAlignment="1">
      <alignment vertical="top" shrinkToFit="1"/>
      <protection/>
    </xf>
    <xf numFmtId="4" fontId="13" fillId="34" borderId="34" xfId="36" applyNumberFormat="1" applyFont="1" applyFill="1" applyBorder="1" applyAlignment="1" applyProtection="1">
      <alignment vertical="top" shrinkToFit="1"/>
      <protection locked="0"/>
    </xf>
    <xf numFmtId="4" fontId="13" fillId="0" borderId="34" xfId="36" applyNumberFormat="1" applyFont="1" applyBorder="1" applyAlignment="1">
      <alignment vertical="top" shrinkToFit="1"/>
      <protection/>
    </xf>
    <xf numFmtId="0" fontId="13" fillId="0" borderId="34" xfId="36" applyFont="1" applyBorder="1" applyAlignment="1">
      <alignment vertical="top" shrinkToFit="1"/>
      <protection/>
    </xf>
    <xf numFmtId="0" fontId="13" fillId="0" borderId="23" xfId="36" applyFont="1" applyBorder="1" applyAlignment="1">
      <alignment vertical="top" shrinkToFit="1"/>
      <protection/>
    </xf>
    <xf numFmtId="49" fontId="1" fillId="0" borderId="0" xfId="36" applyNumberFormat="1" applyAlignment="1">
      <alignment horizontal="left" vertical="top" wrapText="1"/>
      <protection/>
    </xf>
    <xf numFmtId="0" fontId="2" fillId="33" borderId="22" xfId="36" applyFont="1" applyFill="1" applyBorder="1" applyAlignment="1">
      <alignment vertical="top"/>
      <protection/>
    </xf>
    <xf numFmtId="49" fontId="2" fillId="33" borderId="20" xfId="36" applyNumberFormat="1" applyFont="1" applyFill="1" applyBorder="1" applyAlignment="1">
      <alignment vertical="top"/>
      <protection/>
    </xf>
    <xf numFmtId="49" fontId="2" fillId="33" borderId="20" xfId="36" applyNumberFormat="1" applyFont="1" applyFill="1" applyBorder="1" applyAlignment="1">
      <alignment horizontal="left" vertical="top" wrapText="1"/>
      <protection/>
    </xf>
    <xf numFmtId="0" fontId="2" fillId="33" borderId="20" xfId="36" applyFont="1" applyFill="1" applyBorder="1" applyAlignment="1">
      <alignment vertical="top"/>
      <protection/>
    </xf>
    <xf numFmtId="4" fontId="2" fillId="33" borderId="36" xfId="36" applyNumberFormat="1" applyFont="1" applyFill="1" applyBorder="1" applyAlignment="1">
      <alignment vertical="top"/>
      <protection/>
    </xf>
    <xf numFmtId="49" fontId="1" fillId="0" borderId="0" xfId="36" applyNumberFormat="1" applyAlignment="1">
      <alignment horizontal="left" wrapText="1"/>
      <protection/>
    </xf>
    <xf numFmtId="0" fontId="3" fillId="36" borderId="0" xfId="36" applyFont="1" applyFill="1" applyBorder="1" applyAlignment="1">
      <alignment horizontal="left" wrapText="1"/>
      <protection/>
    </xf>
    <xf numFmtId="49" fontId="3" fillId="0" borderId="30" xfId="36" applyNumberFormat="1" applyFont="1" applyBorder="1" applyAlignment="1">
      <alignment vertical="center" wrapText="1"/>
      <protection/>
    </xf>
    <xf numFmtId="4" fontId="3" fillId="0" borderId="35" xfId="36" applyNumberFormat="1" applyFont="1" applyBorder="1" applyAlignment="1">
      <alignment vertical="center"/>
      <protection/>
    </xf>
    <xf numFmtId="49" fontId="3" fillId="0" borderId="23" xfId="36" applyNumberFormat="1" applyFont="1" applyBorder="1" applyAlignment="1">
      <alignment vertical="center" wrapText="1"/>
      <protection/>
    </xf>
    <xf numFmtId="4" fontId="3" fillId="0" borderId="34" xfId="36" applyNumberFormat="1" applyFont="1" applyBorder="1" applyAlignment="1">
      <alignment vertical="center"/>
      <protection/>
    </xf>
    <xf numFmtId="4" fontId="3" fillId="35" borderId="34" xfId="36" applyNumberFormat="1" applyFont="1" applyFill="1" applyBorder="1" applyAlignment="1">
      <alignment/>
      <protection/>
    </xf>
    <xf numFmtId="0" fontId="1" fillId="0" borderId="17" xfId="36" applyFont="1" applyBorder="1" applyAlignment="1">
      <alignment horizontal="center"/>
      <protection/>
    </xf>
    <xf numFmtId="3" fontId="1" fillId="0" borderId="20" xfId="36" applyNumberFormat="1" applyFont="1" applyBorder="1">
      <alignment/>
      <protection/>
    </xf>
    <xf numFmtId="3" fontId="1" fillId="35" borderId="33" xfId="36" applyNumberFormat="1" applyFont="1" applyFill="1" applyBorder="1">
      <alignment/>
      <protection/>
    </xf>
    <xf numFmtId="0" fontId="12" fillId="33" borderId="32" xfId="36" applyFont="1" applyFill="1" applyBorder="1" applyAlignment="1">
      <alignment horizontal="center" vertical="center" wrapText="1"/>
      <protection/>
    </xf>
    <xf numFmtId="49" fontId="3" fillId="0" borderId="31" xfId="36" applyNumberFormat="1" applyFont="1" applyBorder="1" applyAlignment="1">
      <alignment vertical="center" wrapText="1"/>
      <protection/>
    </xf>
    <xf numFmtId="4" fontId="3" fillId="0" borderId="32" xfId="36" applyNumberFormat="1" applyFont="1" applyBorder="1" applyAlignment="1">
      <alignment vertical="center"/>
      <protection/>
    </xf>
    <xf numFmtId="4" fontId="9" fillId="0" borderId="23" xfId="36" applyNumberFormat="1" applyFont="1" applyBorder="1" applyAlignment="1">
      <alignment horizontal="right" vertical="center"/>
      <protection/>
    </xf>
    <xf numFmtId="4" fontId="9" fillId="0" borderId="17" xfId="36" applyNumberFormat="1" applyFont="1" applyBorder="1" applyAlignment="1">
      <alignment horizontal="right" vertical="center"/>
      <protection/>
    </xf>
    <xf numFmtId="2" fontId="10" fillId="33" borderId="25" xfId="36" applyNumberFormat="1" applyFont="1" applyFill="1" applyBorder="1" applyAlignment="1">
      <alignment horizontal="right" vertical="center"/>
      <protection/>
    </xf>
    <xf numFmtId="4" fontId="10" fillId="33" borderId="25" xfId="36" applyNumberFormat="1" applyFont="1" applyFill="1" applyBorder="1" applyAlignment="1">
      <alignment horizontal="right" vertical="center"/>
      <protection/>
    </xf>
    <xf numFmtId="0" fontId="2" fillId="0" borderId="13" xfId="36" applyFont="1" applyBorder="1" applyAlignment="1">
      <alignment horizontal="center"/>
      <protection/>
    </xf>
    <xf numFmtId="4" fontId="9" fillId="0" borderId="33" xfId="36" applyNumberFormat="1" applyFont="1" applyBorder="1" applyAlignment="1">
      <alignment horizontal="right" vertical="center" indent="1"/>
      <protection/>
    </xf>
    <xf numFmtId="4" fontId="9" fillId="0" borderId="39" xfId="36" applyNumberFormat="1" applyFont="1" applyBorder="1" applyAlignment="1">
      <alignment horizontal="right" vertical="center" indent="1"/>
      <protection/>
    </xf>
    <xf numFmtId="4" fontId="9" fillId="0" borderId="22" xfId="36" applyNumberFormat="1" applyFont="1" applyBorder="1" applyAlignment="1">
      <alignment vertical="center"/>
      <protection/>
    </xf>
    <xf numFmtId="4" fontId="9" fillId="0" borderId="22" xfId="36" applyNumberFormat="1" applyFont="1" applyBorder="1" applyAlignment="1">
      <alignment horizontal="right" vertical="center"/>
      <protection/>
    </xf>
    <xf numFmtId="4" fontId="8" fillId="0" borderId="33" xfId="36" applyNumberFormat="1" applyFont="1" applyBorder="1" applyAlignment="1">
      <alignment horizontal="right" vertical="center" indent="1"/>
      <protection/>
    </xf>
    <xf numFmtId="4" fontId="8" fillId="0" borderId="39" xfId="36" applyNumberFormat="1" applyFont="1" applyBorder="1" applyAlignment="1">
      <alignment horizontal="right" vertical="center" indent="1"/>
      <protection/>
    </xf>
    <xf numFmtId="1" fontId="1" fillId="0" borderId="13" xfId="36" applyNumberFormat="1" applyFont="1" applyBorder="1" applyAlignment="1">
      <alignment horizontal="right" indent="1"/>
      <protection/>
    </xf>
    <xf numFmtId="0" fontId="1" fillId="0" borderId="13" xfId="36" applyFont="1" applyBorder="1" applyAlignment="1">
      <alignment horizontal="right" indent="1"/>
      <protection/>
    </xf>
    <xf numFmtId="0" fontId="1" fillId="0" borderId="14" xfId="36" applyFont="1" applyBorder="1" applyAlignment="1">
      <alignment horizontal="right" indent="1"/>
      <protection/>
    </xf>
    <xf numFmtId="0" fontId="4" fillId="0" borderId="40" xfId="36" applyFont="1" applyBorder="1" applyAlignment="1">
      <alignment horizontal="center" vertical="center"/>
      <protection/>
    </xf>
    <xf numFmtId="49" fontId="6" fillId="33" borderId="18" xfId="36" applyNumberFormat="1" applyFont="1" applyFill="1" applyBorder="1" applyAlignment="1">
      <alignment horizontal="center" vertical="center" shrinkToFit="1"/>
      <protection/>
    </xf>
    <xf numFmtId="49" fontId="2" fillId="33" borderId="15" xfId="36" applyNumberFormat="1" applyFont="1" applyFill="1" applyBorder="1" applyAlignment="1">
      <alignment horizontal="center" vertical="center"/>
      <protection/>
    </xf>
    <xf numFmtId="49" fontId="2" fillId="34" borderId="17" xfId="36" applyNumberFormat="1" applyFont="1" applyFill="1" applyBorder="1" applyAlignment="1" applyProtection="1">
      <alignment horizontal="left" vertical="center"/>
      <protection locked="0"/>
    </xf>
    <xf numFmtId="49" fontId="2" fillId="34" borderId="0" xfId="36" applyNumberFormat="1" applyFont="1" applyFill="1" applyBorder="1" applyAlignment="1" applyProtection="1">
      <alignment horizontal="left" vertical="center"/>
      <protection locked="0"/>
    </xf>
    <xf numFmtId="49" fontId="2" fillId="34" borderId="13" xfId="36" applyNumberFormat="1" applyFont="1" applyFill="1" applyBorder="1" applyAlignment="1" applyProtection="1">
      <alignment horizontal="left" vertical="center"/>
      <protection locked="0"/>
    </xf>
    <xf numFmtId="0" fontId="6" fillId="0" borderId="0" xfId="36" applyFont="1" applyBorder="1" applyAlignment="1">
      <alignment horizontal="center" vertical="top"/>
      <protection/>
    </xf>
    <xf numFmtId="49" fontId="1" fillId="0" borderId="36" xfId="36" applyNumberFormat="1" applyBorder="1" applyAlignment="1">
      <alignment vertical="center" shrinkToFit="1"/>
      <protection/>
    </xf>
    <xf numFmtId="0" fontId="6" fillId="0" borderId="0" xfId="36" applyFont="1" applyBorder="1" applyAlignment="1">
      <alignment horizontal="center"/>
      <protection/>
    </xf>
    <xf numFmtId="49" fontId="1" fillId="0" borderId="36" xfId="36" applyNumberFormat="1" applyFont="1" applyBorder="1" applyAlignment="1">
      <alignment vertical="center"/>
      <protection/>
    </xf>
    <xf numFmtId="0" fontId="1" fillId="0" borderId="0" xfId="36" applyFont="1" applyBorder="1" applyAlignment="1">
      <alignment vertical="top"/>
      <protection/>
    </xf>
    <xf numFmtId="0" fontId="1" fillId="34" borderId="33" xfId="36" applyFill="1" applyBorder="1" applyAlignment="1" applyProtection="1">
      <alignment vertical="top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A2" sqref="A2:G2"/>
    </sheetView>
  </sheetViews>
  <sheetFormatPr defaultColWidth="8.7109375" defaultRowHeight="12.75"/>
  <cols>
    <col min="1" max="16384" width="8.7109375" style="1" customWidth="1"/>
  </cols>
  <sheetData>
    <row r="1" ht="12.75">
      <c r="A1" s="2" t="s">
        <v>0</v>
      </c>
    </row>
    <row r="2" spans="1:7" ht="57.75" customHeight="1">
      <c r="A2" s="191" t="s">
        <v>1</v>
      </c>
      <c r="B2" s="191"/>
      <c r="C2" s="191"/>
      <c r="D2" s="191"/>
      <c r="E2" s="191"/>
      <c r="F2" s="191"/>
      <c r="G2" s="191"/>
    </row>
  </sheetData>
  <sheetProtection selectLockedCells="1" selectUnlockedCells="1"/>
  <mergeCells count="1">
    <mergeCell ref="A2:G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O65"/>
  <sheetViews>
    <sheetView zoomScaleSheetLayoutView="75" zoomScalePageLayoutView="0" workbookViewId="0" topLeftCell="B21">
      <selection activeCell="G27" sqref="G27:I27"/>
    </sheetView>
  </sheetViews>
  <sheetFormatPr defaultColWidth="9.00390625" defaultRowHeight="12.75"/>
  <cols>
    <col min="1" max="1" width="0" style="1" hidden="1" customWidth="1"/>
    <col min="2" max="2" width="9.140625" style="1" customWidth="1"/>
    <col min="3" max="3" width="7.421875" style="1" customWidth="1"/>
    <col min="4" max="4" width="13.421875" style="1" customWidth="1"/>
    <col min="5" max="5" width="12.140625" style="1" customWidth="1"/>
    <col min="6" max="6" width="11.421875" style="1" customWidth="1"/>
    <col min="7" max="7" width="12.7109375" style="3" customWidth="1"/>
    <col min="8" max="8" width="12.7109375" style="1" customWidth="1"/>
    <col min="9" max="9" width="12.7109375" style="3" customWidth="1"/>
    <col min="10" max="10" width="6.7109375" style="3" customWidth="1"/>
    <col min="11" max="11" width="4.28125" style="1" customWidth="1"/>
    <col min="12" max="15" width="10.7109375" style="1" customWidth="1"/>
    <col min="16" max="16384" width="9.00390625" style="1" customWidth="1"/>
  </cols>
  <sheetData>
    <row r="1" spans="1:10" ht="33.75" customHeight="1">
      <c r="A1" s="4" t="s">
        <v>2</v>
      </c>
      <c r="B1" s="217" t="s">
        <v>3</v>
      </c>
      <c r="C1" s="217"/>
      <c r="D1" s="217"/>
      <c r="E1" s="217"/>
      <c r="F1" s="217"/>
      <c r="G1" s="217"/>
      <c r="H1" s="217"/>
      <c r="I1" s="217"/>
      <c r="J1" s="217"/>
    </row>
    <row r="2" spans="1:15" ht="23.25" customHeight="1">
      <c r="A2" s="5"/>
      <c r="B2" s="6" t="s">
        <v>4</v>
      </c>
      <c r="C2" s="7"/>
      <c r="D2" s="218" t="s">
        <v>5</v>
      </c>
      <c r="E2" s="218"/>
      <c r="F2" s="218"/>
      <c r="G2" s="218"/>
      <c r="H2" s="218"/>
      <c r="I2" s="218"/>
      <c r="J2" s="218"/>
      <c r="O2" s="8"/>
    </row>
    <row r="3" spans="1:10" ht="23.25" customHeight="1">
      <c r="A3" s="5"/>
      <c r="B3" s="9" t="s">
        <v>6</v>
      </c>
      <c r="C3" s="10"/>
      <c r="D3" s="219" t="s">
        <v>7</v>
      </c>
      <c r="E3" s="219"/>
      <c r="F3" s="219"/>
      <c r="G3" s="219"/>
      <c r="H3" s="219"/>
      <c r="I3" s="219"/>
      <c r="J3" s="219"/>
    </row>
    <row r="4" spans="1:10" ht="23.25" customHeight="1" hidden="1">
      <c r="A4" s="5"/>
      <c r="B4" s="11" t="s">
        <v>8</v>
      </c>
      <c r="C4" s="12"/>
      <c r="D4" s="13"/>
      <c r="E4" s="13"/>
      <c r="F4" s="14"/>
      <c r="G4" s="15"/>
      <c r="H4" s="14"/>
      <c r="I4" s="15"/>
      <c r="J4" s="16"/>
    </row>
    <row r="5" spans="1:10" ht="24" customHeight="1">
      <c r="A5" s="5"/>
      <c r="B5" s="17" t="s">
        <v>9</v>
      </c>
      <c r="C5" s="18"/>
      <c r="D5" s="19" t="s">
        <v>10</v>
      </c>
      <c r="E5" s="20"/>
      <c r="F5" s="20"/>
      <c r="G5" s="20"/>
      <c r="H5" s="21" t="s">
        <v>11</v>
      </c>
      <c r="I5" s="19"/>
      <c r="J5" s="22"/>
    </row>
    <row r="6" spans="1:10" ht="15.75" customHeight="1">
      <c r="A6" s="5"/>
      <c r="B6" s="23"/>
      <c r="C6" s="20"/>
      <c r="D6" s="19" t="s">
        <v>12</v>
      </c>
      <c r="E6" s="20"/>
      <c r="F6" s="20"/>
      <c r="G6" s="20"/>
      <c r="H6" s="21" t="s">
        <v>13</v>
      </c>
      <c r="I6" s="19"/>
      <c r="J6" s="22"/>
    </row>
    <row r="7" spans="1:10" ht="15.75" customHeight="1">
      <c r="A7" s="5"/>
      <c r="B7" s="24"/>
      <c r="C7" s="25" t="s">
        <v>14</v>
      </c>
      <c r="D7" s="26" t="s">
        <v>15</v>
      </c>
      <c r="E7" s="27"/>
      <c r="F7" s="27"/>
      <c r="G7" s="27"/>
      <c r="H7" s="28"/>
      <c r="I7" s="27"/>
      <c r="J7" s="29"/>
    </row>
    <row r="8" spans="1:10" ht="24" customHeight="1" hidden="1">
      <c r="A8" s="5"/>
      <c r="B8" s="17" t="s">
        <v>16</v>
      </c>
      <c r="C8" s="18"/>
      <c r="D8" s="30"/>
      <c r="E8" s="18"/>
      <c r="F8" s="18"/>
      <c r="G8" s="31"/>
      <c r="H8" s="21" t="s">
        <v>11</v>
      </c>
      <c r="I8" s="32"/>
      <c r="J8" s="22"/>
    </row>
    <row r="9" spans="1:10" ht="15.75" customHeight="1" hidden="1">
      <c r="A9" s="5"/>
      <c r="B9" s="5"/>
      <c r="C9" s="18"/>
      <c r="D9" s="30"/>
      <c r="E9" s="18"/>
      <c r="F9" s="18"/>
      <c r="G9" s="31"/>
      <c r="H9" s="21" t="s">
        <v>13</v>
      </c>
      <c r="I9" s="32"/>
      <c r="J9" s="22"/>
    </row>
    <row r="10" spans="1:10" ht="15.75" customHeight="1" hidden="1">
      <c r="A10" s="5"/>
      <c r="B10" s="33"/>
      <c r="C10" s="34"/>
      <c r="D10" s="35"/>
      <c r="E10" s="36"/>
      <c r="F10" s="36"/>
      <c r="G10" s="37"/>
      <c r="H10" s="37"/>
      <c r="I10" s="38"/>
      <c r="J10" s="29"/>
    </row>
    <row r="11" spans="1:10" ht="24" customHeight="1">
      <c r="A11" s="5"/>
      <c r="B11" s="17" t="s">
        <v>17</v>
      </c>
      <c r="C11" s="18"/>
      <c r="D11" s="220"/>
      <c r="E11" s="220"/>
      <c r="F11" s="220"/>
      <c r="G11" s="220"/>
      <c r="H11" s="21" t="s">
        <v>11</v>
      </c>
      <c r="I11" s="39"/>
      <c r="J11" s="22"/>
    </row>
    <row r="12" spans="1:10" ht="15.75" customHeight="1">
      <c r="A12" s="5"/>
      <c r="B12" s="23"/>
      <c r="C12" s="20"/>
      <c r="D12" s="221"/>
      <c r="E12" s="221"/>
      <c r="F12" s="221"/>
      <c r="G12" s="221"/>
      <c r="H12" s="21" t="s">
        <v>13</v>
      </c>
      <c r="I12" s="39"/>
      <c r="J12" s="22"/>
    </row>
    <row r="13" spans="1:10" ht="15.75" customHeight="1">
      <c r="A13" s="5"/>
      <c r="B13" s="24"/>
      <c r="C13" s="40"/>
      <c r="D13" s="222"/>
      <c r="E13" s="222"/>
      <c r="F13" s="222"/>
      <c r="G13" s="222"/>
      <c r="H13" s="41"/>
      <c r="I13" s="27"/>
      <c r="J13" s="29"/>
    </row>
    <row r="14" spans="1:10" ht="24" customHeight="1" hidden="1">
      <c r="A14" s="5"/>
      <c r="B14" s="42" t="s">
        <v>18</v>
      </c>
      <c r="C14" s="43"/>
      <c r="D14" s="44"/>
      <c r="E14" s="45"/>
      <c r="F14" s="45"/>
      <c r="G14" s="45"/>
      <c r="H14" s="46"/>
      <c r="I14" s="45"/>
      <c r="J14" s="47"/>
    </row>
    <row r="15" spans="1:10" ht="32.25" customHeight="1">
      <c r="A15" s="5"/>
      <c r="B15" s="33" t="s">
        <v>19</v>
      </c>
      <c r="C15" s="48"/>
      <c r="D15" s="37"/>
      <c r="E15" s="214"/>
      <c r="F15" s="214"/>
      <c r="G15" s="215"/>
      <c r="H15" s="215"/>
      <c r="I15" s="216" t="s">
        <v>20</v>
      </c>
      <c r="J15" s="216"/>
    </row>
    <row r="16" spans="1:10" ht="23.25" customHeight="1">
      <c r="A16" s="49" t="s">
        <v>21</v>
      </c>
      <c r="B16" s="50" t="s">
        <v>21</v>
      </c>
      <c r="C16" s="51"/>
      <c r="D16" s="52"/>
      <c r="E16" s="212"/>
      <c r="F16" s="212"/>
      <c r="G16" s="212"/>
      <c r="H16" s="212"/>
      <c r="I16" s="213">
        <f>SUMIF(F47:F61,A16,I47:I61)+SUMIF(F47:F61,"PSU",I47:I61)</f>
        <v>0</v>
      </c>
      <c r="J16" s="213"/>
    </row>
    <row r="17" spans="1:10" ht="23.25" customHeight="1">
      <c r="A17" s="49" t="s">
        <v>22</v>
      </c>
      <c r="B17" s="50" t="s">
        <v>22</v>
      </c>
      <c r="C17" s="51"/>
      <c r="D17" s="52"/>
      <c r="E17" s="212"/>
      <c r="F17" s="212"/>
      <c r="G17" s="212"/>
      <c r="H17" s="212"/>
      <c r="I17" s="213">
        <f>SUMIF(F47:F61,A17,I47:I61)</f>
        <v>0</v>
      </c>
      <c r="J17" s="213"/>
    </row>
    <row r="18" spans="1:10" ht="23.25" customHeight="1">
      <c r="A18" s="49" t="s">
        <v>23</v>
      </c>
      <c r="B18" s="50" t="s">
        <v>23</v>
      </c>
      <c r="C18" s="51"/>
      <c r="D18" s="52"/>
      <c r="E18" s="212"/>
      <c r="F18" s="212"/>
      <c r="G18" s="212"/>
      <c r="H18" s="212"/>
      <c r="I18" s="213">
        <f>SUMIF(F47:F61,A18,I47:I61)</f>
        <v>0</v>
      </c>
      <c r="J18" s="213"/>
    </row>
    <row r="19" spans="1:10" ht="23.25" customHeight="1">
      <c r="A19" s="49" t="s">
        <v>24</v>
      </c>
      <c r="B19" s="50" t="s">
        <v>25</v>
      </c>
      <c r="C19" s="51"/>
      <c r="D19" s="52"/>
      <c r="E19" s="212"/>
      <c r="F19" s="212"/>
      <c r="G19" s="212"/>
      <c r="H19" s="212"/>
      <c r="I19" s="213">
        <f>SUMIF(F47:F61,A19,I47:I61)</f>
        <v>0</v>
      </c>
      <c r="J19" s="213"/>
    </row>
    <row r="20" spans="1:10" ht="23.25" customHeight="1">
      <c r="A20" s="49" t="s">
        <v>26</v>
      </c>
      <c r="B20" s="50" t="s">
        <v>27</v>
      </c>
      <c r="C20" s="51"/>
      <c r="D20" s="52"/>
      <c r="E20" s="212"/>
      <c r="F20" s="212"/>
      <c r="G20" s="212"/>
      <c r="H20" s="212"/>
      <c r="I20" s="213">
        <f>SUMIF(F47:F61,A20,I47:I61)</f>
        <v>0</v>
      </c>
      <c r="J20" s="213"/>
    </row>
    <row r="21" spans="1:10" ht="23.25" customHeight="1">
      <c r="A21" s="5"/>
      <c r="B21" s="53" t="s">
        <v>20</v>
      </c>
      <c r="C21" s="54"/>
      <c r="D21" s="55"/>
      <c r="E21" s="208"/>
      <c r="F21" s="208"/>
      <c r="G21" s="208"/>
      <c r="H21" s="208"/>
      <c r="I21" s="209">
        <f>SUM(I16:J20)</f>
        <v>0</v>
      </c>
      <c r="J21" s="209"/>
    </row>
    <row r="22" spans="1:10" ht="33" customHeight="1">
      <c r="A22" s="5"/>
      <c r="B22" s="56" t="s">
        <v>28</v>
      </c>
      <c r="C22" s="51"/>
      <c r="D22" s="52"/>
      <c r="E22" s="57"/>
      <c r="F22" s="58"/>
      <c r="G22" s="59"/>
      <c r="H22" s="59"/>
      <c r="I22" s="59"/>
      <c r="J22" s="60"/>
    </row>
    <row r="23" spans="1:10" ht="23.25" customHeight="1">
      <c r="A23" s="5"/>
      <c r="B23" s="61" t="s">
        <v>29</v>
      </c>
      <c r="C23" s="51"/>
      <c r="D23" s="52"/>
      <c r="E23" s="62">
        <v>15</v>
      </c>
      <c r="F23" s="58" t="s">
        <v>30</v>
      </c>
      <c r="G23" s="210">
        <f>I21</f>
        <v>0</v>
      </c>
      <c r="H23" s="210"/>
      <c r="I23" s="210"/>
      <c r="J23" s="60" t="str">
        <f aca="true" t="shared" si="0" ref="J23:J28">Mena</f>
        <v>CZK</v>
      </c>
    </row>
    <row r="24" spans="1:10" ht="23.25" customHeight="1">
      <c r="A24" s="5"/>
      <c r="B24" s="61" t="s">
        <v>31</v>
      </c>
      <c r="C24" s="51"/>
      <c r="D24" s="52"/>
      <c r="E24" s="62">
        <f>SazbaDPH1</f>
        <v>15</v>
      </c>
      <c r="F24" s="58" t="s">
        <v>30</v>
      </c>
      <c r="G24" s="211">
        <f>G23*0.15</f>
        <v>0</v>
      </c>
      <c r="H24" s="211"/>
      <c r="I24" s="211"/>
      <c r="J24" s="60" t="str">
        <f t="shared" si="0"/>
        <v>CZK</v>
      </c>
    </row>
    <row r="25" spans="1:10" ht="23.25" customHeight="1">
      <c r="A25" s="5"/>
      <c r="B25" s="61" t="s">
        <v>32</v>
      </c>
      <c r="C25" s="51"/>
      <c r="D25" s="52"/>
      <c r="E25" s="62">
        <v>21</v>
      </c>
      <c r="F25" s="58" t="s">
        <v>30</v>
      </c>
      <c r="G25" s="210">
        <v>0</v>
      </c>
      <c r="H25" s="210"/>
      <c r="I25" s="210"/>
      <c r="J25" s="60" t="str">
        <f t="shared" si="0"/>
        <v>CZK</v>
      </c>
    </row>
    <row r="26" spans="1:10" ht="23.25" customHeight="1">
      <c r="A26" s="5"/>
      <c r="B26" s="63" t="s">
        <v>33</v>
      </c>
      <c r="C26" s="64"/>
      <c r="D26" s="65"/>
      <c r="E26" s="66">
        <f>SazbaDPH2</f>
        <v>21</v>
      </c>
      <c r="F26" s="67" t="s">
        <v>30</v>
      </c>
      <c r="G26" s="203">
        <f>ZakladDPHZakl*SazbaDPH2/100</f>
        <v>0</v>
      </c>
      <c r="H26" s="203"/>
      <c r="I26" s="203"/>
      <c r="J26" s="68" t="str">
        <f t="shared" si="0"/>
        <v>CZK</v>
      </c>
    </row>
    <row r="27" spans="1:10" ht="23.25" customHeight="1">
      <c r="A27" s="5"/>
      <c r="B27" s="17" t="s">
        <v>34</v>
      </c>
      <c r="C27" s="69"/>
      <c r="D27" s="70"/>
      <c r="E27" s="69"/>
      <c r="F27" s="71"/>
      <c r="G27" s="204">
        <f>0</f>
        <v>0</v>
      </c>
      <c r="H27" s="204"/>
      <c r="I27" s="204"/>
      <c r="J27" s="72" t="str">
        <f t="shared" si="0"/>
        <v>CZK</v>
      </c>
    </row>
    <row r="28" spans="1:10" ht="27.75" customHeight="1" hidden="1">
      <c r="A28" s="5"/>
      <c r="B28" s="73" t="s">
        <v>35</v>
      </c>
      <c r="C28" s="74"/>
      <c r="D28" s="74"/>
      <c r="E28" s="75"/>
      <c r="F28" s="76"/>
      <c r="G28" s="205">
        <f>ZakladDPHSniVypocet+ZakladDPHZaklVypocet</f>
        <v>0</v>
      </c>
      <c r="H28" s="205"/>
      <c r="I28" s="205"/>
      <c r="J28" s="77" t="str">
        <f t="shared" si="0"/>
        <v>CZK</v>
      </c>
    </row>
    <row r="29" spans="1:10" ht="27.75" customHeight="1">
      <c r="A29" s="5"/>
      <c r="B29" s="73" t="s">
        <v>36</v>
      </c>
      <c r="C29" s="78"/>
      <c r="D29" s="78"/>
      <c r="E29" s="78"/>
      <c r="F29" s="78"/>
      <c r="G29" s="206">
        <f>G23+G24+G27</f>
        <v>0</v>
      </c>
      <c r="H29" s="206"/>
      <c r="I29" s="206"/>
      <c r="J29" s="79" t="s">
        <v>37</v>
      </c>
    </row>
    <row r="30" spans="1:10" ht="12.75" customHeight="1">
      <c r="A30" s="5"/>
      <c r="B30" s="5"/>
      <c r="C30" s="18"/>
      <c r="D30" s="18"/>
      <c r="E30" s="18"/>
      <c r="F30" s="18"/>
      <c r="G30" s="31"/>
      <c r="H30" s="18"/>
      <c r="I30" s="31"/>
      <c r="J30" s="80"/>
    </row>
    <row r="31" spans="1:10" ht="30" customHeight="1">
      <c r="A31" s="5"/>
      <c r="B31" s="5"/>
      <c r="C31" s="18"/>
      <c r="D31" s="18"/>
      <c r="E31" s="18"/>
      <c r="F31" s="18"/>
      <c r="G31" s="31"/>
      <c r="H31" s="18"/>
      <c r="I31" s="31"/>
      <c r="J31" s="80"/>
    </row>
    <row r="32" spans="1:10" ht="18.75" customHeight="1">
      <c r="A32" s="5"/>
      <c r="B32" s="81"/>
      <c r="C32" s="82" t="s">
        <v>38</v>
      </c>
      <c r="D32" s="83"/>
      <c r="E32" s="83"/>
      <c r="F32" s="82" t="s">
        <v>39</v>
      </c>
      <c r="G32" s="83"/>
      <c r="H32" s="84">
        <f ca="1">TODAY()</f>
        <v>45133</v>
      </c>
      <c r="I32" s="83"/>
      <c r="J32" s="80"/>
    </row>
    <row r="33" spans="1:10" ht="47.25" customHeight="1">
      <c r="A33" s="5"/>
      <c r="B33" s="5"/>
      <c r="C33" s="18"/>
      <c r="D33" s="18"/>
      <c r="E33" s="18"/>
      <c r="F33" s="18"/>
      <c r="G33" s="31"/>
      <c r="H33" s="18"/>
      <c r="I33" s="31"/>
      <c r="J33" s="80"/>
    </row>
    <row r="34" spans="1:10" s="2" customFormat="1" ht="18.75" customHeight="1">
      <c r="A34" s="85"/>
      <c r="B34" s="85"/>
      <c r="C34" s="86"/>
      <c r="D34" s="207"/>
      <c r="E34" s="207"/>
      <c r="F34" s="86"/>
      <c r="G34" s="207"/>
      <c r="H34" s="207"/>
      <c r="I34" s="207"/>
      <c r="J34" s="87"/>
    </row>
    <row r="35" spans="1:10" ht="12.75" customHeight="1">
      <c r="A35" s="5"/>
      <c r="B35" s="5"/>
      <c r="C35" s="18"/>
      <c r="D35" s="197" t="s">
        <v>40</v>
      </c>
      <c r="E35" s="197"/>
      <c r="F35" s="18"/>
      <c r="G35" s="31"/>
      <c r="H35" s="88" t="s">
        <v>41</v>
      </c>
      <c r="I35" s="31"/>
      <c r="J35" s="80"/>
    </row>
    <row r="36" spans="1:10" ht="13.5" customHeight="1">
      <c r="A36" s="89"/>
      <c r="B36" s="89"/>
      <c r="C36" s="90"/>
      <c r="D36" s="90"/>
      <c r="E36" s="90"/>
      <c r="F36" s="90"/>
      <c r="G36" s="91"/>
      <c r="H36" s="90"/>
      <c r="I36" s="91"/>
      <c r="J36" s="92"/>
    </row>
    <row r="37" spans="2:10" ht="27" customHeight="1" hidden="1">
      <c r="B37" s="93" t="s">
        <v>42</v>
      </c>
      <c r="C37" s="94"/>
      <c r="D37" s="94"/>
      <c r="E37" s="94"/>
      <c r="F37" s="95"/>
      <c r="G37" s="95"/>
      <c r="H37" s="95"/>
      <c r="I37" s="95"/>
      <c r="J37" s="94"/>
    </row>
    <row r="38" spans="1:10" ht="25.5" customHeight="1" hidden="1">
      <c r="A38" s="96" t="s">
        <v>43</v>
      </c>
      <c r="B38" s="97" t="s">
        <v>44</v>
      </c>
      <c r="C38" s="98" t="s">
        <v>45</v>
      </c>
      <c r="D38" s="99"/>
      <c r="E38" s="99"/>
      <c r="F38" s="100" t="str">
        <f>B23</f>
        <v>Základ pro sníženou DPH</v>
      </c>
      <c r="G38" s="100" t="str">
        <f>B25</f>
        <v>Základ pro základní DPH</v>
      </c>
      <c r="H38" s="101" t="s">
        <v>46</v>
      </c>
      <c r="I38" s="101" t="s">
        <v>47</v>
      </c>
      <c r="J38" s="102" t="s">
        <v>30</v>
      </c>
    </row>
    <row r="39" spans="1:10" ht="25.5" customHeight="1" hidden="1">
      <c r="A39" s="96">
        <v>1</v>
      </c>
      <c r="B39" s="103" t="s">
        <v>48</v>
      </c>
      <c r="C39" s="198" t="s">
        <v>5</v>
      </c>
      <c r="D39" s="198"/>
      <c r="E39" s="198"/>
      <c r="F39" s="104">
        <f>'Rozpočet Pol'!AC124</f>
        <v>0</v>
      </c>
      <c r="G39" s="105">
        <f>'Rozpočet Pol'!AD124</f>
        <v>0</v>
      </c>
      <c r="H39" s="106">
        <f>(F39*SazbaDPH1/100)+(G39*SazbaDPH2/100)</f>
        <v>0</v>
      </c>
      <c r="I39" s="106">
        <f>F39+G39+H39</f>
        <v>0</v>
      </c>
      <c r="J39" s="107">
        <f>IF(CenaCelkemVypocet=0,"",I39/CenaCelkemVypocet*100)</f>
      </c>
    </row>
    <row r="40" spans="1:10" ht="25.5" customHeight="1" hidden="1">
      <c r="A40" s="96"/>
      <c r="B40" s="199" t="s">
        <v>49</v>
      </c>
      <c r="C40" s="199"/>
      <c r="D40" s="199"/>
      <c r="E40" s="199"/>
      <c r="F40" s="108">
        <f>SUMIF(A39:A39,"=1",F39:F39)</f>
        <v>0</v>
      </c>
      <c r="G40" s="109">
        <f>SUMIF(A39:A39,"=1",G39:G39)</f>
        <v>0</v>
      </c>
      <c r="H40" s="109">
        <f>SUMIF(A39:A39,"=1",H39:H39)</f>
        <v>0</v>
      </c>
      <c r="I40" s="109">
        <f>SUMIF(A39:A39,"=1",I39:I39)</f>
        <v>0</v>
      </c>
      <c r="J40" s="110">
        <f>SUMIF(A39:A39,"=1",J39:J39)</f>
        <v>0</v>
      </c>
    </row>
    <row r="44" ht="15.75">
      <c r="B44" s="111" t="s">
        <v>50</v>
      </c>
    </row>
    <row r="46" spans="1:10" ht="25.5" customHeight="1">
      <c r="A46" s="112"/>
      <c r="B46" s="113" t="s">
        <v>44</v>
      </c>
      <c r="C46" s="113" t="s">
        <v>45</v>
      </c>
      <c r="D46" s="114"/>
      <c r="E46" s="114"/>
      <c r="F46" s="115" t="s">
        <v>51</v>
      </c>
      <c r="G46" s="115"/>
      <c r="H46" s="115"/>
      <c r="I46" s="200" t="s">
        <v>20</v>
      </c>
      <c r="J46" s="200"/>
    </row>
    <row r="47" spans="1:10" ht="25.5" customHeight="1">
      <c r="A47" s="116"/>
      <c r="B47" s="117" t="s">
        <v>52</v>
      </c>
      <c r="C47" s="201" t="s">
        <v>53</v>
      </c>
      <c r="D47" s="201"/>
      <c r="E47" s="201"/>
      <c r="F47" s="118" t="s">
        <v>21</v>
      </c>
      <c r="G47" s="119"/>
      <c r="H47" s="119"/>
      <c r="I47" s="202">
        <f>'Rozpočet Pol'!G8</f>
        <v>0</v>
      </c>
      <c r="J47" s="202"/>
    </row>
    <row r="48" spans="1:10" ht="25.5" customHeight="1">
      <c r="A48" s="116"/>
      <c r="B48" s="120" t="s">
        <v>54</v>
      </c>
      <c r="C48" s="192" t="s">
        <v>55</v>
      </c>
      <c r="D48" s="192"/>
      <c r="E48" s="192"/>
      <c r="F48" s="121" t="s">
        <v>21</v>
      </c>
      <c r="G48" s="122"/>
      <c r="H48" s="122"/>
      <c r="I48" s="193">
        <f>'Rozpočet Pol'!G21</f>
        <v>0</v>
      </c>
      <c r="J48" s="193"/>
    </row>
    <row r="49" spans="1:10" ht="25.5" customHeight="1">
      <c r="A49" s="116"/>
      <c r="B49" s="120" t="s">
        <v>56</v>
      </c>
      <c r="C49" s="192" t="s">
        <v>57</v>
      </c>
      <c r="D49" s="192"/>
      <c r="E49" s="192"/>
      <c r="F49" s="121" t="s">
        <v>21</v>
      </c>
      <c r="G49" s="122"/>
      <c r="H49" s="122"/>
      <c r="I49" s="193">
        <f>'Rozpočet Pol'!G25</f>
        <v>0</v>
      </c>
      <c r="J49" s="193"/>
    </row>
    <row r="50" spans="1:10" ht="25.5" customHeight="1">
      <c r="A50" s="116"/>
      <c r="B50" s="120" t="s">
        <v>58</v>
      </c>
      <c r="C50" s="192" t="s">
        <v>59</v>
      </c>
      <c r="D50" s="192"/>
      <c r="E50" s="192"/>
      <c r="F50" s="121" t="s">
        <v>21</v>
      </c>
      <c r="G50" s="122"/>
      <c r="H50" s="122"/>
      <c r="I50" s="193">
        <f>'Rozpočet Pol'!G29</f>
        <v>0</v>
      </c>
      <c r="J50" s="193"/>
    </row>
    <row r="51" spans="1:10" ht="25.5" customHeight="1">
      <c r="A51" s="116"/>
      <c r="B51" s="120" t="s">
        <v>60</v>
      </c>
      <c r="C51" s="192" t="s">
        <v>61</v>
      </c>
      <c r="D51" s="192"/>
      <c r="E51" s="192"/>
      <c r="F51" s="121" t="s">
        <v>21</v>
      </c>
      <c r="G51" s="122"/>
      <c r="H51" s="122"/>
      <c r="I51" s="193">
        <f>'Rozpočet Pol'!G38</f>
        <v>0</v>
      </c>
      <c r="J51" s="193"/>
    </row>
    <row r="52" spans="1:10" ht="25.5" customHeight="1">
      <c r="A52" s="116"/>
      <c r="B52" s="120" t="s">
        <v>62</v>
      </c>
      <c r="C52" s="192" t="s">
        <v>63</v>
      </c>
      <c r="D52" s="192"/>
      <c r="E52" s="192"/>
      <c r="F52" s="121" t="s">
        <v>21</v>
      </c>
      <c r="G52" s="122"/>
      <c r="H52" s="122"/>
      <c r="I52" s="193">
        <f>'Rozpočet Pol'!G43</f>
        <v>0</v>
      </c>
      <c r="J52" s="193"/>
    </row>
    <row r="53" spans="1:10" ht="25.5" customHeight="1">
      <c r="A53" s="116"/>
      <c r="B53" s="120" t="s">
        <v>64</v>
      </c>
      <c r="C53" s="192" t="s">
        <v>65</v>
      </c>
      <c r="D53" s="192"/>
      <c r="E53" s="192"/>
      <c r="F53" s="121" t="s">
        <v>21</v>
      </c>
      <c r="G53" s="122"/>
      <c r="H53" s="122"/>
      <c r="I53" s="193">
        <f>'Rozpočet Pol'!G47</f>
        <v>0</v>
      </c>
      <c r="J53" s="193"/>
    </row>
    <row r="54" spans="1:10" ht="25.5" customHeight="1">
      <c r="A54" s="116"/>
      <c r="B54" s="120" t="s">
        <v>66</v>
      </c>
      <c r="C54" s="192" t="s">
        <v>67</v>
      </c>
      <c r="D54" s="192"/>
      <c r="E54" s="192"/>
      <c r="F54" s="121" t="s">
        <v>21</v>
      </c>
      <c r="G54" s="122"/>
      <c r="H54" s="122"/>
      <c r="I54" s="193">
        <f>'Rozpočet Pol'!G54</f>
        <v>0</v>
      </c>
      <c r="J54" s="193"/>
    </row>
    <row r="55" spans="1:10" ht="25.5" customHeight="1">
      <c r="A55" s="116"/>
      <c r="B55" s="120" t="s">
        <v>68</v>
      </c>
      <c r="C55" s="192" t="s">
        <v>69</v>
      </c>
      <c r="D55" s="192"/>
      <c r="E55" s="192"/>
      <c r="F55" s="121" t="s">
        <v>21</v>
      </c>
      <c r="G55" s="122"/>
      <c r="H55" s="122"/>
      <c r="I55" s="193">
        <f>'Rozpočet Pol'!G65</f>
        <v>0</v>
      </c>
      <c r="J55" s="193"/>
    </row>
    <row r="56" spans="1:10" ht="25.5" customHeight="1">
      <c r="A56" s="116"/>
      <c r="B56" s="120" t="s">
        <v>70</v>
      </c>
      <c r="C56" s="192" t="s">
        <v>71</v>
      </c>
      <c r="D56" s="192"/>
      <c r="E56" s="192"/>
      <c r="F56" s="121" t="s">
        <v>22</v>
      </c>
      <c r="G56" s="122"/>
      <c r="H56" s="122"/>
      <c r="I56" s="193">
        <f>'Rozpočet Pol'!G67</f>
        <v>0</v>
      </c>
      <c r="J56" s="193"/>
    </row>
    <row r="57" spans="1:10" ht="25.5" customHeight="1">
      <c r="A57" s="116"/>
      <c r="B57" s="120" t="s">
        <v>72</v>
      </c>
      <c r="C57" s="192" t="s">
        <v>73</v>
      </c>
      <c r="D57" s="192"/>
      <c r="E57" s="192"/>
      <c r="F57" s="121" t="s">
        <v>22</v>
      </c>
      <c r="G57" s="122"/>
      <c r="H57" s="122"/>
      <c r="I57" s="193">
        <f>'Rozpočet Pol'!G94</f>
        <v>0</v>
      </c>
      <c r="J57" s="193"/>
    </row>
    <row r="58" spans="1:10" ht="25.5" customHeight="1">
      <c r="A58" s="116"/>
      <c r="B58" s="120" t="s">
        <v>74</v>
      </c>
      <c r="C58" s="192" t="s">
        <v>75</v>
      </c>
      <c r="D58" s="192"/>
      <c r="E58" s="192"/>
      <c r="F58" s="121" t="s">
        <v>22</v>
      </c>
      <c r="G58" s="122"/>
      <c r="H58" s="122"/>
      <c r="I58" s="193">
        <f>'Rozpočet Pol'!G102</f>
        <v>0</v>
      </c>
      <c r="J58" s="193"/>
    </row>
    <row r="59" spans="1:10" ht="25.5" customHeight="1">
      <c r="A59" s="116"/>
      <c r="B59" s="120" t="s">
        <v>76</v>
      </c>
      <c r="C59" s="192" t="s">
        <v>77</v>
      </c>
      <c r="D59" s="192"/>
      <c r="E59" s="192"/>
      <c r="F59" s="121" t="s">
        <v>22</v>
      </c>
      <c r="G59" s="122"/>
      <c r="H59" s="122"/>
      <c r="I59" s="193">
        <f>'Rozpočet Pol'!G105</f>
        <v>0</v>
      </c>
      <c r="J59" s="193"/>
    </row>
    <row r="60" spans="1:10" ht="25.5" customHeight="1">
      <c r="A60" s="116"/>
      <c r="B60" s="120" t="s">
        <v>78</v>
      </c>
      <c r="C60" s="192" t="s">
        <v>79</v>
      </c>
      <c r="D60" s="192"/>
      <c r="E60" s="192"/>
      <c r="F60" s="121" t="s">
        <v>22</v>
      </c>
      <c r="G60" s="122"/>
      <c r="H60" s="122"/>
      <c r="I60" s="193">
        <f>'Rozpočet Pol'!G110</f>
        <v>0</v>
      </c>
      <c r="J60" s="193"/>
    </row>
    <row r="61" spans="1:10" ht="25.5" customHeight="1">
      <c r="A61" s="116"/>
      <c r="B61" s="123" t="s">
        <v>24</v>
      </c>
      <c r="C61" s="194" t="s">
        <v>25</v>
      </c>
      <c r="D61" s="194"/>
      <c r="E61" s="194"/>
      <c r="F61" s="124" t="s">
        <v>24</v>
      </c>
      <c r="G61" s="125"/>
      <c r="H61" s="125"/>
      <c r="I61" s="195">
        <f>'Rozpočet Pol'!G114</f>
        <v>0</v>
      </c>
      <c r="J61" s="195"/>
    </row>
    <row r="62" spans="1:10" ht="25.5" customHeight="1">
      <c r="A62" s="126"/>
      <c r="B62" s="127" t="s">
        <v>47</v>
      </c>
      <c r="C62" s="127"/>
      <c r="D62" s="128"/>
      <c r="E62" s="128"/>
      <c r="F62" s="129"/>
      <c r="G62" s="130"/>
      <c r="H62" s="130"/>
      <c r="I62" s="196">
        <f>SUM(I47:I61)</f>
        <v>0</v>
      </c>
      <c r="J62" s="196"/>
    </row>
    <row r="63" spans="6:10" ht="12.75">
      <c r="F63" s="131"/>
      <c r="G63" s="132"/>
      <c r="H63" s="131"/>
      <c r="I63" s="132"/>
      <c r="J63" s="132"/>
    </row>
    <row r="64" spans="6:10" ht="12.75">
      <c r="F64" s="131"/>
      <c r="G64" s="132"/>
      <c r="H64" s="131"/>
      <c r="I64" s="132"/>
      <c r="J64" s="132"/>
    </row>
    <row r="65" spans="6:10" ht="12.75">
      <c r="F65" s="131"/>
      <c r="G65" s="132"/>
      <c r="H65" s="131"/>
      <c r="I65" s="132"/>
      <c r="J65" s="132"/>
    </row>
  </sheetData>
  <sheetProtection selectLockedCells="1" selectUnlockedCells="1"/>
  <mergeCells count="71">
    <mergeCell ref="B1:J1"/>
    <mergeCell ref="D2:J2"/>
    <mergeCell ref="D3:J3"/>
    <mergeCell ref="D11:G11"/>
    <mergeCell ref="D12:G12"/>
    <mergeCell ref="D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B40:E40"/>
    <mergeCell ref="I46:J46"/>
    <mergeCell ref="C47:E47"/>
    <mergeCell ref="I47:J47"/>
    <mergeCell ref="C48:E48"/>
    <mergeCell ref="I48:J48"/>
    <mergeCell ref="C49:E49"/>
    <mergeCell ref="I49:J49"/>
    <mergeCell ref="C50:E50"/>
    <mergeCell ref="I50:J50"/>
    <mergeCell ref="C51:E51"/>
    <mergeCell ref="I51:J51"/>
    <mergeCell ref="C52:E52"/>
    <mergeCell ref="I52:J52"/>
    <mergeCell ref="C53:E53"/>
    <mergeCell ref="I53:J53"/>
    <mergeCell ref="I59:J59"/>
    <mergeCell ref="C54:E54"/>
    <mergeCell ref="I54:J54"/>
    <mergeCell ref="C55:E55"/>
    <mergeCell ref="I55:J55"/>
    <mergeCell ref="C56:E56"/>
    <mergeCell ref="I56:J56"/>
    <mergeCell ref="C60:E60"/>
    <mergeCell ref="I60:J60"/>
    <mergeCell ref="C61:E61"/>
    <mergeCell ref="I61:J61"/>
    <mergeCell ref="I62:J62"/>
    <mergeCell ref="C57:E57"/>
    <mergeCell ref="I57:J57"/>
    <mergeCell ref="C58:E58"/>
    <mergeCell ref="I58:J58"/>
    <mergeCell ref="C59:E59"/>
  </mergeCells>
  <printOptions/>
  <pageMargins left="0.39375" right="0.19652777777777777" top="0.5902777777777778" bottom="0.39305555555555555" header="0.5118055555555555" footer="0.19652777777777777"/>
  <pageSetup horizontalDpi="300" verticalDpi="300" orientation="portrait" paperSize="9"/>
  <headerFooter alignWithMargins="0">
    <oddFooter>&amp;L&amp;"Arial CE,Běžné"&amp;9Zpracováno programem RTS Stavitel +,  © RTS, a.s.&amp;R&amp;"Arial CE,Běžné"&amp;9Stránka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G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28125" style="133" customWidth="1"/>
    <col min="2" max="2" width="14.421875" style="133" customWidth="1"/>
    <col min="3" max="3" width="38.28125" style="134" customWidth="1"/>
    <col min="4" max="4" width="4.57421875" style="133" customWidth="1"/>
    <col min="5" max="5" width="10.57421875" style="133" customWidth="1"/>
    <col min="6" max="6" width="9.8515625" style="133" customWidth="1"/>
    <col min="7" max="7" width="12.7109375" style="133" customWidth="1"/>
    <col min="8" max="16384" width="9.140625" style="133" customWidth="1"/>
  </cols>
  <sheetData>
    <row r="1" spans="1:7" ht="15.75">
      <c r="A1" s="223" t="s">
        <v>80</v>
      </c>
      <c r="B1" s="223"/>
      <c r="C1" s="223"/>
      <c r="D1" s="223"/>
      <c r="E1" s="223"/>
      <c r="F1" s="223"/>
      <c r="G1" s="223"/>
    </row>
    <row r="2" spans="1:7" ht="24.75" customHeight="1">
      <c r="A2" s="135" t="s">
        <v>81</v>
      </c>
      <c r="B2" s="136"/>
      <c r="C2" s="224"/>
      <c r="D2" s="224"/>
      <c r="E2" s="224"/>
      <c r="F2" s="224"/>
      <c r="G2" s="224"/>
    </row>
    <row r="3" spans="1:7" ht="24.75" customHeight="1" hidden="1">
      <c r="A3" s="135" t="s">
        <v>82</v>
      </c>
      <c r="B3" s="136"/>
      <c r="C3" s="224"/>
      <c r="D3" s="224"/>
      <c r="E3" s="224"/>
      <c r="F3" s="224"/>
      <c r="G3" s="224"/>
    </row>
    <row r="4" spans="1:7" ht="24.75" customHeight="1" hidden="1">
      <c r="A4" s="135" t="s">
        <v>83</v>
      </c>
      <c r="B4" s="136"/>
      <c r="C4" s="224"/>
      <c r="D4" s="224"/>
      <c r="E4" s="224"/>
      <c r="F4" s="224"/>
      <c r="G4" s="224"/>
    </row>
    <row r="5" spans="2:4" ht="12.75" hidden="1">
      <c r="B5" s="137"/>
      <c r="C5" s="138"/>
      <c r="D5" s="139"/>
    </row>
  </sheetData>
  <sheetProtection selectLockedCells="1" selectUnlockedCells="1"/>
  <mergeCells count="4">
    <mergeCell ref="A1:G1"/>
    <mergeCell ref="C2:G2"/>
    <mergeCell ref="C3:G3"/>
    <mergeCell ref="C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RTS Stavitel +,  © RTS, a.s.&amp;RStrana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134"/>
  <sheetViews>
    <sheetView zoomScalePageLayoutView="0" workbookViewId="0" topLeftCell="A99">
      <selection activeCell="A128" sqref="A128:G132"/>
    </sheetView>
  </sheetViews>
  <sheetFormatPr defaultColWidth="8.7109375" defaultRowHeight="12.75" outlineLevelRow="1"/>
  <cols>
    <col min="1" max="1" width="4.28125" style="1" customWidth="1"/>
    <col min="2" max="2" width="14.421875" style="140" customWidth="1"/>
    <col min="3" max="3" width="38.28125" style="140" customWidth="1"/>
    <col min="4" max="4" width="4.57421875" style="1" customWidth="1"/>
    <col min="5" max="5" width="10.57421875" style="1" customWidth="1"/>
    <col min="6" max="6" width="9.8515625" style="1" customWidth="1"/>
    <col min="7" max="7" width="12.7109375" style="1" customWidth="1"/>
    <col min="8" max="13" width="0" style="1" hidden="1" customWidth="1"/>
    <col min="14" max="15" width="8.7109375" style="1" customWidth="1"/>
    <col min="16" max="21" width="0" style="1" hidden="1" customWidth="1"/>
    <col min="22" max="28" width="8.7109375" style="1" customWidth="1"/>
    <col min="29" max="39" width="0" style="1" hidden="1" customWidth="1"/>
    <col min="40" max="16384" width="8.7109375" style="1" customWidth="1"/>
  </cols>
  <sheetData>
    <row r="1" spans="1:31" ht="15.75" customHeight="1">
      <c r="A1" s="225" t="s">
        <v>80</v>
      </c>
      <c r="B1" s="225"/>
      <c r="C1" s="225"/>
      <c r="D1" s="225"/>
      <c r="E1" s="225"/>
      <c r="F1" s="225"/>
      <c r="G1" s="225"/>
      <c r="AE1" s="1" t="s">
        <v>84</v>
      </c>
    </row>
    <row r="2" spans="1:31" ht="24.75" customHeight="1">
      <c r="A2" s="135" t="s">
        <v>85</v>
      </c>
      <c r="B2" s="136"/>
      <c r="C2" s="226" t="s">
        <v>5</v>
      </c>
      <c r="D2" s="226"/>
      <c r="E2" s="226"/>
      <c r="F2" s="226"/>
      <c r="G2" s="226"/>
      <c r="AE2" s="1" t="s">
        <v>86</v>
      </c>
    </row>
    <row r="3" spans="1:31" ht="24.75" customHeight="1">
      <c r="A3" s="135" t="s">
        <v>82</v>
      </c>
      <c r="B3" s="136"/>
      <c r="C3" s="226" t="s">
        <v>7</v>
      </c>
      <c r="D3" s="226"/>
      <c r="E3" s="226"/>
      <c r="F3" s="226"/>
      <c r="G3" s="226"/>
      <c r="AE3" s="1" t="s">
        <v>87</v>
      </c>
    </row>
    <row r="4" spans="1:31" ht="24.75" customHeight="1" hidden="1">
      <c r="A4" s="135" t="s">
        <v>83</v>
      </c>
      <c r="B4" s="136"/>
      <c r="C4" s="226"/>
      <c r="D4" s="226"/>
      <c r="E4" s="226"/>
      <c r="F4" s="226"/>
      <c r="G4" s="226"/>
      <c r="AE4" s="1" t="s">
        <v>88</v>
      </c>
    </row>
    <row r="5" spans="1:31" ht="12.75" hidden="1">
      <c r="A5" s="141" t="s">
        <v>89</v>
      </c>
      <c r="B5" s="142"/>
      <c r="C5" s="143"/>
      <c r="D5" s="144"/>
      <c r="E5" s="144"/>
      <c r="F5" s="144"/>
      <c r="G5" s="145"/>
      <c r="AE5" s="1" t="s">
        <v>90</v>
      </c>
    </row>
    <row r="7" spans="1:21" ht="38.25">
      <c r="A7" s="146" t="s">
        <v>91</v>
      </c>
      <c r="B7" s="147" t="s">
        <v>92</v>
      </c>
      <c r="C7" s="147" t="s">
        <v>93</v>
      </c>
      <c r="D7" s="146" t="s">
        <v>94</v>
      </c>
      <c r="E7" s="146" t="s">
        <v>95</v>
      </c>
      <c r="F7" s="148" t="s">
        <v>96</v>
      </c>
      <c r="G7" s="146" t="s">
        <v>20</v>
      </c>
      <c r="H7" s="149" t="s">
        <v>97</v>
      </c>
      <c r="I7" s="149" t="s">
        <v>98</v>
      </c>
      <c r="J7" s="149" t="s">
        <v>99</v>
      </c>
      <c r="K7" s="149" t="s">
        <v>100</v>
      </c>
      <c r="L7" s="149" t="s">
        <v>101</v>
      </c>
      <c r="M7" s="149" t="s">
        <v>102</v>
      </c>
      <c r="N7" s="149" t="s">
        <v>103</v>
      </c>
      <c r="O7" s="149" t="s">
        <v>104</v>
      </c>
      <c r="P7" s="149" t="s">
        <v>105</v>
      </c>
      <c r="Q7" s="149" t="s">
        <v>106</v>
      </c>
      <c r="R7" s="149" t="s">
        <v>107</v>
      </c>
      <c r="S7" s="149" t="s">
        <v>108</v>
      </c>
      <c r="T7" s="149" t="s">
        <v>109</v>
      </c>
      <c r="U7" s="149" t="s">
        <v>110</v>
      </c>
    </row>
    <row r="8" spans="1:31" ht="12.75">
      <c r="A8" s="150" t="s">
        <v>111</v>
      </c>
      <c r="B8" s="151" t="s">
        <v>52</v>
      </c>
      <c r="C8" s="152" t="s">
        <v>53</v>
      </c>
      <c r="D8" s="153"/>
      <c r="E8" s="154"/>
      <c r="F8" s="155"/>
      <c r="G8" s="155">
        <f>SUMIF(AE9:AE20,"&lt;&gt;NOR",G9:G20)</f>
        <v>0</v>
      </c>
      <c r="H8" s="155"/>
      <c r="I8" s="155">
        <f>SUM(I9:I20)</f>
        <v>0</v>
      </c>
      <c r="J8" s="155"/>
      <c r="K8" s="155">
        <f>SUM(K9:K20)</f>
        <v>0</v>
      </c>
      <c r="L8" s="155"/>
      <c r="M8" s="155">
        <f>SUM(M9:M20)</f>
        <v>0</v>
      </c>
      <c r="N8" s="156"/>
      <c r="O8" s="156">
        <f>SUM(O9:O20)</f>
        <v>0.00086</v>
      </c>
      <c r="P8" s="156"/>
      <c r="Q8" s="156">
        <f>SUM(Q9:Q20)</f>
        <v>16.64332</v>
      </c>
      <c r="R8" s="156"/>
      <c r="S8" s="156"/>
      <c r="T8" s="150"/>
      <c r="U8" s="156">
        <f>SUM(U9:U20)</f>
        <v>46.92</v>
      </c>
      <c r="AE8" s="1" t="s">
        <v>112</v>
      </c>
    </row>
    <row r="9" spans="1:60" ht="12.75" outlineLevel="1">
      <c r="A9" s="157">
        <v>1</v>
      </c>
      <c r="B9" s="158" t="s">
        <v>113</v>
      </c>
      <c r="C9" s="159" t="s">
        <v>114</v>
      </c>
      <c r="D9" s="160" t="s">
        <v>115</v>
      </c>
      <c r="E9" s="161">
        <v>23.31</v>
      </c>
      <c r="F9" s="162">
        <f aca="true" t="shared" si="0" ref="F9:F20">H9+J9</f>
        <v>0</v>
      </c>
      <c r="G9" s="163">
        <f aca="true" t="shared" si="1" ref="G9:G20">ROUND(E9*F9,2)</f>
        <v>0</v>
      </c>
      <c r="H9" s="163"/>
      <c r="I9" s="163">
        <f aca="true" t="shared" si="2" ref="I9:I20">ROUND(E9*H9,2)</f>
        <v>0</v>
      </c>
      <c r="J9" s="163"/>
      <c r="K9" s="163">
        <f aca="true" t="shared" si="3" ref="K9:K20">ROUND(E9*J9,2)</f>
        <v>0</v>
      </c>
      <c r="L9" s="163">
        <v>21</v>
      </c>
      <c r="M9" s="163">
        <f aca="true" t="shared" si="4" ref="M9:M20">G9*(1+L9/100)</f>
        <v>0</v>
      </c>
      <c r="N9" s="164">
        <v>0</v>
      </c>
      <c r="O9" s="164">
        <f aca="true" t="shared" si="5" ref="O9:O20">ROUND(E9*N9,5)</f>
        <v>0</v>
      </c>
      <c r="P9" s="164">
        <v>0</v>
      </c>
      <c r="Q9" s="164">
        <f aca="true" t="shared" si="6" ref="Q9:Q20">ROUND(E9*P9,5)</f>
        <v>0</v>
      </c>
      <c r="R9" s="164"/>
      <c r="S9" s="164"/>
      <c r="T9" s="165">
        <v>0.36500000000000005</v>
      </c>
      <c r="U9" s="164">
        <f aca="true" t="shared" si="7" ref="U9:U20">ROUND(E9*T9,2)</f>
        <v>8.51</v>
      </c>
      <c r="V9" s="166"/>
      <c r="W9" s="166"/>
      <c r="X9" s="166"/>
      <c r="Y9" s="166"/>
      <c r="Z9" s="166"/>
      <c r="AA9" s="166"/>
      <c r="AB9" s="166"/>
      <c r="AC9" s="166"/>
      <c r="AD9" s="166"/>
      <c r="AE9" s="166" t="s">
        <v>116</v>
      </c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12.75" outlineLevel="1">
      <c r="A10" s="157">
        <v>2</v>
      </c>
      <c r="B10" s="158" t="s">
        <v>117</v>
      </c>
      <c r="C10" s="159" t="s">
        <v>118</v>
      </c>
      <c r="D10" s="160" t="s">
        <v>115</v>
      </c>
      <c r="E10" s="161">
        <v>23.31</v>
      </c>
      <c r="F10" s="162">
        <f t="shared" si="0"/>
        <v>0</v>
      </c>
      <c r="G10" s="163">
        <f t="shared" si="1"/>
        <v>0</v>
      </c>
      <c r="H10" s="163"/>
      <c r="I10" s="163">
        <f t="shared" si="2"/>
        <v>0</v>
      </c>
      <c r="J10" s="163"/>
      <c r="K10" s="163">
        <f t="shared" si="3"/>
        <v>0</v>
      </c>
      <c r="L10" s="163">
        <v>21</v>
      </c>
      <c r="M10" s="163">
        <f t="shared" si="4"/>
        <v>0</v>
      </c>
      <c r="N10" s="164">
        <v>0</v>
      </c>
      <c r="O10" s="164">
        <f t="shared" si="5"/>
        <v>0</v>
      </c>
      <c r="P10" s="164">
        <v>0</v>
      </c>
      <c r="Q10" s="164">
        <f t="shared" si="6"/>
        <v>0</v>
      </c>
      <c r="R10" s="164"/>
      <c r="S10" s="164"/>
      <c r="T10" s="165">
        <v>0.38980000000000004</v>
      </c>
      <c r="U10" s="164">
        <f t="shared" si="7"/>
        <v>9.09</v>
      </c>
      <c r="V10" s="166"/>
      <c r="W10" s="166"/>
      <c r="X10" s="166"/>
      <c r="Y10" s="166"/>
      <c r="Z10" s="166"/>
      <c r="AA10" s="166"/>
      <c r="AB10" s="166"/>
      <c r="AC10" s="166"/>
      <c r="AD10" s="166"/>
      <c r="AE10" s="166" t="s">
        <v>116</v>
      </c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12.75" outlineLevel="1">
      <c r="A11" s="157">
        <v>3</v>
      </c>
      <c r="B11" s="158" t="s">
        <v>119</v>
      </c>
      <c r="C11" s="159" t="s">
        <v>120</v>
      </c>
      <c r="D11" s="160" t="s">
        <v>115</v>
      </c>
      <c r="E11" s="161">
        <v>14.43</v>
      </c>
      <c r="F11" s="162">
        <f t="shared" si="0"/>
        <v>0</v>
      </c>
      <c r="G11" s="163">
        <f t="shared" si="1"/>
        <v>0</v>
      </c>
      <c r="H11" s="163"/>
      <c r="I11" s="163">
        <f t="shared" si="2"/>
        <v>0</v>
      </c>
      <c r="J11" s="163"/>
      <c r="K11" s="163">
        <f t="shared" si="3"/>
        <v>0</v>
      </c>
      <c r="L11" s="163">
        <v>21</v>
      </c>
      <c r="M11" s="163">
        <f t="shared" si="4"/>
        <v>0</v>
      </c>
      <c r="N11" s="164">
        <v>0</v>
      </c>
      <c r="O11" s="164">
        <f t="shared" si="5"/>
        <v>0</v>
      </c>
      <c r="P11" s="164">
        <v>0</v>
      </c>
      <c r="Q11" s="164">
        <f t="shared" si="6"/>
        <v>0</v>
      </c>
      <c r="R11" s="164"/>
      <c r="S11" s="164"/>
      <c r="T11" s="165">
        <v>0.202</v>
      </c>
      <c r="U11" s="164">
        <f t="shared" si="7"/>
        <v>2.91</v>
      </c>
      <c r="V11" s="166"/>
      <c r="W11" s="166"/>
      <c r="X11" s="166"/>
      <c r="Y11" s="166"/>
      <c r="Z11" s="166"/>
      <c r="AA11" s="166"/>
      <c r="AB11" s="166"/>
      <c r="AC11" s="166"/>
      <c r="AD11" s="166"/>
      <c r="AE11" s="166" t="s">
        <v>116</v>
      </c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22.5" outlineLevel="1">
      <c r="A12" s="157">
        <v>4</v>
      </c>
      <c r="B12" s="158" t="s">
        <v>121</v>
      </c>
      <c r="C12" s="159" t="s">
        <v>122</v>
      </c>
      <c r="D12" s="160" t="s">
        <v>115</v>
      </c>
      <c r="E12" s="161">
        <v>8.88</v>
      </c>
      <c r="F12" s="162">
        <f t="shared" si="0"/>
        <v>0</v>
      </c>
      <c r="G12" s="163">
        <f t="shared" si="1"/>
        <v>0</v>
      </c>
      <c r="H12" s="163"/>
      <c r="I12" s="163">
        <f t="shared" si="2"/>
        <v>0</v>
      </c>
      <c r="J12" s="163"/>
      <c r="K12" s="163">
        <f t="shared" si="3"/>
        <v>0</v>
      </c>
      <c r="L12" s="163">
        <v>21</v>
      </c>
      <c r="M12" s="163">
        <f t="shared" si="4"/>
        <v>0</v>
      </c>
      <c r="N12" s="164">
        <v>0</v>
      </c>
      <c r="O12" s="164">
        <f t="shared" si="5"/>
        <v>0</v>
      </c>
      <c r="P12" s="164">
        <v>0</v>
      </c>
      <c r="Q12" s="164">
        <f t="shared" si="6"/>
        <v>0</v>
      </c>
      <c r="R12" s="164"/>
      <c r="S12" s="164"/>
      <c r="T12" s="165">
        <v>0.652</v>
      </c>
      <c r="U12" s="164">
        <f t="shared" si="7"/>
        <v>5.79</v>
      </c>
      <c r="V12" s="166"/>
      <c r="W12" s="166"/>
      <c r="X12" s="166"/>
      <c r="Y12" s="166"/>
      <c r="Z12" s="166"/>
      <c r="AA12" s="166"/>
      <c r="AB12" s="166"/>
      <c r="AC12" s="166"/>
      <c r="AD12" s="166"/>
      <c r="AE12" s="166" t="s">
        <v>116</v>
      </c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22.5" outlineLevel="1">
      <c r="A13" s="157">
        <v>5</v>
      </c>
      <c r="B13" s="158" t="s">
        <v>123</v>
      </c>
      <c r="C13" s="159" t="s">
        <v>124</v>
      </c>
      <c r="D13" s="160" t="s">
        <v>115</v>
      </c>
      <c r="E13" s="161">
        <v>8.88</v>
      </c>
      <c r="F13" s="162">
        <f t="shared" si="0"/>
        <v>0</v>
      </c>
      <c r="G13" s="163">
        <f t="shared" si="1"/>
        <v>0</v>
      </c>
      <c r="H13" s="163"/>
      <c r="I13" s="163">
        <f t="shared" si="2"/>
        <v>0</v>
      </c>
      <c r="J13" s="163"/>
      <c r="K13" s="163">
        <f t="shared" si="3"/>
        <v>0</v>
      </c>
      <c r="L13" s="163">
        <v>21</v>
      </c>
      <c r="M13" s="163">
        <f t="shared" si="4"/>
        <v>0</v>
      </c>
      <c r="N13" s="164">
        <v>0</v>
      </c>
      <c r="O13" s="164">
        <f t="shared" si="5"/>
        <v>0</v>
      </c>
      <c r="P13" s="164">
        <v>0</v>
      </c>
      <c r="Q13" s="164">
        <f t="shared" si="6"/>
        <v>0</v>
      </c>
      <c r="R13" s="164"/>
      <c r="S13" s="164"/>
      <c r="T13" s="165">
        <v>0.011</v>
      </c>
      <c r="U13" s="164">
        <f t="shared" si="7"/>
        <v>0.1</v>
      </c>
      <c r="V13" s="166"/>
      <c r="W13" s="166"/>
      <c r="X13" s="166"/>
      <c r="Y13" s="166"/>
      <c r="Z13" s="166"/>
      <c r="AA13" s="166"/>
      <c r="AB13" s="166"/>
      <c r="AC13" s="166"/>
      <c r="AD13" s="166"/>
      <c r="AE13" s="166" t="s">
        <v>116</v>
      </c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22.5" outlineLevel="1">
      <c r="A14" s="157">
        <v>6</v>
      </c>
      <c r="B14" s="158" t="s">
        <v>125</v>
      </c>
      <c r="C14" s="159" t="s">
        <v>126</v>
      </c>
      <c r="D14" s="160" t="s">
        <v>115</v>
      </c>
      <c r="E14" s="161">
        <v>8.88</v>
      </c>
      <c r="F14" s="162">
        <f t="shared" si="0"/>
        <v>0</v>
      </c>
      <c r="G14" s="163">
        <f t="shared" si="1"/>
        <v>0</v>
      </c>
      <c r="H14" s="163"/>
      <c r="I14" s="163">
        <f t="shared" si="2"/>
        <v>0</v>
      </c>
      <c r="J14" s="163"/>
      <c r="K14" s="163">
        <f t="shared" si="3"/>
        <v>0</v>
      </c>
      <c r="L14" s="163">
        <v>21</v>
      </c>
      <c r="M14" s="163">
        <f t="shared" si="4"/>
        <v>0</v>
      </c>
      <c r="N14" s="164">
        <v>0</v>
      </c>
      <c r="O14" s="164">
        <f t="shared" si="5"/>
        <v>0</v>
      </c>
      <c r="P14" s="164">
        <v>0</v>
      </c>
      <c r="Q14" s="164">
        <f t="shared" si="6"/>
        <v>0</v>
      </c>
      <c r="R14" s="164"/>
      <c r="S14" s="164"/>
      <c r="T14" s="165">
        <v>0</v>
      </c>
      <c r="U14" s="164">
        <f t="shared" si="7"/>
        <v>0</v>
      </c>
      <c r="V14" s="166"/>
      <c r="W14" s="166"/>
      <c r="X14" s="166"/>
      <c r="Y14" s="166"/>
      <c r="Z14" s="166"/>
      <c r="AA14" s="166"/>
      <c r="AB14" s="166"/>
      <c r="AC14" s="166"/>
      <c r="AD14" s="166"/>
      <c r="AE14" s="166" t="s">
        <v>116</v>
      </c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12.75" outlineLevel="1">
      <c r="A15" s="157">
        <v>7</v>
      </c>
      <c r="B15" s="158" t="s">
        <v>127</v>
      </c>
      <c r="C15" s="159" t="s">
        <v>128</v>
      </c>
      <c r="D15" s="160" t="s">
        <v>129</v>
      </c>
      <c r="E15" s="161">
        <v>28.75</v>
      </c>
      <c r="F15" s="162">
        <f t="shared" si="0"/>
        <v>0</v>
      </c>
      <c r="G15" s="163">
        <f t="shared" si="1"/>
        <v>0</v>
      </c>
      <c r="H15" s="163"/>
      <c r="I15" s="163">
        <f t="shared" si="2"/>
        <v>0</v>
      </c>
      <c r="J15" s="163"/>
      <c r="K15" s="163">
        <f t="shared" si="3"/>
        <v>0</v>
      </c>
      <c r="L15" s="163">
        <v>21</v>
      </c>
      <c r="M15" s="163">
        <f t="shared" si="4"/>
        <v>0</v>
      </c>
      <c r="N15" s="164">
        <v>3.0000000000000004E-05</v>
      </c>
      <c r="O15" s="164">
        <f t="shared" si="5"/>
        <v>0.00086</v>
      </c>
      <c r="P15" s="164">
        <v>0</v>
      </c>
      <c r="Q15" s="164">
        <f t="shared" si="6"/>
        <v>0</v>
      </c>
      <c r="R15" s="164"/>
      <c r="S15" s="164"/>
      <c r="T15" s="165">
        <v>0.06</v>
      </c>
      <c r="U15" s="164">
        <f t="shared" si="7"/>
        <v>1.73</v>
      </c>
      <c r="V15" s="166"/>
      <c r="W15" s="166"/>
      <c r="X15" s="166"/>
      <c r="Y15" s="166"/>
      <c r="Z15" s="166"/>
      <c r="AA15" s="166"/>
      <c r="AB15" s="166"/>
      <c r="AC15" s="166"/>
      <c r="AD15" s="166"/>
      <c r="AE15" s="166" t="s">
        <v>130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12.75" outlineLevel="1">
      <c r="A16" s="157">
        <v>8</v>
      </c>
      <c r="B16" s="158" t="s">
        <v>131</v>
      </c>
      <c r="C16" s="159" t="s">
        <v>132</v>
      </c>
      <c r="D16" s="160" t="s">
        <v>129</v>
      </c>
      <c r="E16" s="161">
        <v>0.6000000000000001</v>
      </c>
      <c r="F16" s="162">
        <f t="shared" si="0"/>
        <v>0</v>
      </c>
      <c r="G16" s="163">
        <f t="shared" si="1"/>
        <v>0</v>
      </c>
      <c r="H16" s="163"/>
      <c r="I16" s="163">
        <f t="shared" si="2"/>
        <v>0</v>
      </c>
      <c r="J16" s="163"/>
      <c r="K16" s="163">
        <f t="shared" si="3"/>
        <v>0</v>
      </c>
      <c r="L16" s="163">
        <v>21</v>
      </c>
      <c r="M16" s="163">
        <f t="shared" si="4"/>
        <v>0</v>
      </c>
      <c r="N16" s="164">
        <v>0</v>
      </c>
      <c r="O16" s="164">
        <f t="shared" si="5"/>
        <v>0</v>
      </c>
      <c r="P16" s="164">
        <v>0.225</v>
      </c>
      <c r="Q16" s="164">
        <f t="shared" si="6"/>
        <v>0.135</v>
      </c>
      <c r="R16" s="164"/>
      <c r="S16" s="164"/>
      <c r="T16" s="165">
        <v>0.14200000000000002</v>
      </c>
      <c r="U16" s="164">
        <f t="shared" si="7"/>
        <v>0.09</v>
      </c>
      <c r="V16" s="166"/>
      <c r="W16" s="166"/>
      <c r="X16" s="166"/>
      <c r="Y16" s="166"/>
      <c r="Z16" s="166"/>
      <c r="AA16" s="166"/>
      <c r="AB16" s="166"/>
      <c r="AC16" s="166"/>
      <c r="AD16" s="166"/>
      <c r="AE16" s="166" t="s">
        <v>116</v>
      </c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12.75" outlineLevel="1">
      <c r="A17" s="157">
        <v>9</v>
      </c>
      <c r="B17" s="158" t="s">
        <v>133</v>
      </c>
      <c r="C17" s="159" t="s">
        <v>134</v>
      </c>
      <c r="D17" s="160" t="s">
        <v>129</v>
      </c>
      <c r="E17" s="161">
        <v>6.35</v>
      </c>
      <c r="F17" s="162">
        <f t="shared" si="0"/>
        <v>0</v>
      </c>
      <c r="G17" s="163">
        <f t="shared" si="1"/>
        <v>0</v>
      </c>
      <c r="H17" s="163"/>
      <c r="I17" s="163">
        <f t="shared" si="2"/>
        <v>0</v>
      </c>
      <c r="J17" s="163"/>
      <c r="K17" s="163">
        <f t="shared" si="3"/>
        <v>0</v>
      </c>
      <c r="L17" s="163">
        <v>21</v>
      </c>
      <c r="M17" s="163">
        <f t="shared" si="4"/>
        <v>0</v>
      </c>
      <c r="N17" s="164">
        <v>0</v>
      </c>
      <c r="O17" s="164">
        <f t="shared" si="5"/>
        <v>0</v>
      </c>
      <c r="P17" s="164">
        <v>0.33</v>
      </c>
      <c r="Q17" s="164">
        <f t="shared" si="6"/>
        <v>2.0955</v>
      </c>
      <c r="R17" s="164"/>
      <c r="S17" s="164"/>
      <c r="T17" s="165">
        <v>0.5265000000000001</v>
      </c>
      <c r="U17" s="164">
        <f t="shared" si="7"/>
        <v>3.34</v>
      </c>
      <c r="V17" s="166"/>
      <c r="W17" s="166"/>
      <c r="X17" s="166"/>
      <c r="Y17" s="166"/>
      <c r="Z17" s="166"/>
      <c r="AA17" s="166"/>
      <c r="AB17" s="166"/>
      <c r="AC17" s="166"/>
      <c r="AD17" s="166"/>
      <c r="AE17" s="166" t="s">
        <v>116</v>
      </c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12.75" outlineLevel="1">
      <c r="A18" s="157">
        <v>10</v>
      </c>
      <c r="B18" s="158" t="s">
        <v>135</v>
      </c>
      <c r="C18" s="159" t="s">
        <v>136</v>
      </c>
      <c r="D18" s="160" t="s">
        <v>137</v>
      </c>
      <c r="E18" s="161">
        <v>5.2</v>
      </c>
      <c r="F18" s="162">
        <f t="shared" si="0"/>
        <v>0</v>
      </c>
      <c r="G18" s="163">
        <f t="shared" si="1"/>
        <v>0</v>
      </c>
      <c r="H18" s="163"/>
      <c r="I18" s="163">
        <f t="shared" si="2"/>
        <v>0</v>
      </c>
      <c r="J18" s="163"/>
      <c r="K18" s="163">
        <f t="shared" si="3"/>
        <v>0</v>
      </c>
      <c r="L18" s="163">
        <v>21</v>
      </c>
      <c r="M18" s="163">
        <f t="shared" si="4"/>
        <v>0</v>
      </c>
      <c r="N18" s="164">
        <v>0</v>
      </c>
      <c r="O18" s="164">
        <f t="shared" si="5"/>
        <v>0</v>
      </c>
      <c r="P18" s="164">
        <v>0.125</v>
      </c>
      <c r="Q18" s="164">
        <f t="shared" si="6"/>
        <v>0.65</v>
      </c>
      <c r="R18" s="164"/>
      <c r="S18" s="164"/>
      <c r="T18" s="165">
        <v>0.08</v>
      </c>
      <c r="U18" s="164">
        <f t="shared" si="7"/>
        <v>0.42</v>
      </c>
      <c r="V18" s="166"/>
      <c r="W18" s="166"/>
      <c r="X18" s="166"/>
      <c r="Y18" s="166"/>
      <c r="Z18" s="166"/>
      <c r="AA18" s="166"/>
      <c r="AB18" s="166"/>
      <c r="AC18" s="166"/>
      <c r="AD18" s="166"/>
      <c r="AE18" s="166" t="s">
        <v>116</v>
      </c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ht="12.75" outlineLevel="1">
      <c r="A19" s="157">
        <v>11</v>
      </c>
      <c r="B19" s="158" t="s">
        <v>138</v>
      </c>
      <c r="C19" s="159" t="s">
        <v>139</v>
      </c>
      <c r="D19" s="160" t="s">
        <v>129</v>
      </c>
      <c r="E19" s="161">
        <v>5.75</v>
      </c>
      <c r="F19" s="162">
        <f t="shared" si="0"/>
        <v>0</v>
      </c>
      <c r="G19" s="163">
        <f t="shared" si="1"/>
        <v>0</v>
      </c>
      <c r="H19" s="163"/>
      <c r="I19" s="163">
        <f t="shared" si="2"/>
        <v>0</v>
      </c>
      <c r="J19" s="163"/>
      <c r="K19" s="163">
        <f t="shared" si="3"/>
        <v>0</v>
      </c>
      <c r="L19" s="163">
        <v>21</v>
      </c>
      <c r="M19" s="163">
        <f t="shared" si="4"/>
        <v>0</v>
      </c>
      <c r="N19" s="164">
        <v>0</v>
      </c>
      <c r="O19" s="164">
        <f t="shared" si="5"/>
        <v>0</v>
      </c>
      <c r="P19" s="164">
        <v>0.17600000000000002</v>
      </c>
      <c r="Q19" s="164">
        <f t="shared" si="6"/>
        <v>1.012</v>
      </c>
      <c r="R19" s="164"/>
      <c r="S19" s="164"/>
      <c r="T19" s="165">
        <v>0.30500000000000005</v>
      </c>
      <c r="U19" s="164">
        <f t="shared" si="7"/>
        <v>1.75</v>
      </c>
      <c r="V19" s="166"/>
      <c r="W19" s="166"/>
      <c r="X19" s="166"/>
      <c r="Y19" s="166"/>
      <c r="Z19" s="166"/>
      <c r="AA19" s="166"/>
      <c r="AB19" s="166"/>
      <c r="AC19" s="166"/>
      <c r="AD19" s="166"/>
      <c r="AE19" s="166" t="s">
        <v>116</v>
      </c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22.5" outlineLevel="1">
      <c r="A20" s="157">
        <v>12</v>
      </c>
      <c r="B20" s="158" t="s">
        <v>140</v>
      </c>
      <c r="C20" s="159" t="s">
        <v>141</v>
      </c>
      <c r="D20" s="160" t="s">
        <v>137</v>
      </c>
      <c r="E20" s="161">
        <v>54.5</v>
      </c>
      <c r="F20" s="162">
        <f t="shared" si="0"/>
        <v>0</v>
      </c>
      <c r="G20" s="163">
        <f t="shared" si="1"/>
        <v>0</v>
      </c>
      <c r="H20" s="163"/>
      <c r="I20" s="163">
        <f t="shared" si="2"/>
        <v>0</v>
      </c>
      <c r="J20" s="163"/>
      <c r="K20" s="163">
        <f t="shared" si="3"/>
        <v>0</v>
      </c>
      <c r="L20" s="163">
        <v>21</v>
      </c>
      <c r="M20" s="163">
        <f t="shared" si="4"/>
        <v>0</v>
      </c>
      <c r="N20" s="164">
        <v>0</v>
      </c>
      <c r="O20" s="164">
        <f t="shared" si="5"/>
        <v>0</v>
      </c>
      <c r="P20" s="164">
        <v>0.23396000000000003</v>
      </c>
      <c r="Q20" s="164">
        <f t="shared" si="6"/>
        <v>12.75082</v>
      </c>
      <c r="R20" s="164"/>
      <c r="S20" s="164"/>
      <c r="T20" s="165">
        <v>0.24200000000000002</v>
      </c>
      <c r="U20" s="164">
        <f t="shared" si="7"/>
        <v>13.19</v>
      </c>
      <c r="V20" s="166"/>
      <c r="W20" s="166"/>
      <c r="X20" s="166"/>
      <c r="Y20" s="166"/>
      <c r="Z20" s="166"/>
      <c r="AA20" s="166"/>
      <c r="AB20" s="166"/>
      <c r="AC20" s="166"/>
      <c r="AD20" s="166"/>
      <c r="AE20" s="166" t="s">
        <v>116</v>
      </c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31" ht="12.75">
      <c r="A21" s="167" t="s">
        <v>111</v>
      </c>
      <c r="B21" s="168" t="s">
        <v>54</v>
      </c>
      <c r="C21" s="169" t="s">
        <v>55</v>
      </c>
      <c r="D21" s="170"/>
      <c r="E21" s="171"/>
      <c r="F21" s="172"/>
      <c r="G21" s="172">
        <f>SUMIF(AE22:AE24,"&lt;&gt;NOR",G22:G24)</f>
        <v>0</v>
      </c>
      <c r="H21" s="172"/>
      <c r="I21" s="172">
        <f>SUM(I22:I24)</f>
        <v>0</v>
      </c>
      <c r="J21" s="172"/>
      <c r="K21" s="172">
        <f>SUM(K22:K24)</f>
        <v>0</v>
      </c>
      <c r="L21" s="172"/>
      <c r="M21" s="172">
        <f>SUM(M22:M24)</f>
        <v>0</v>
      </c>
      <c r="N21" s="173"/>
      <c r="O21" s="173">
        <f>SUM(O22:O24)</f>
        <v>3.32911</v>
      </c>
      <c r="P21" s="173"/>
      <c r="Q21" s="173">
        <f>SUM(Q22:Q24)</f>
        <v>0</v>
      </c>
      <c r="R21" s="173"/>
      <c r="S21" s="173"/>
      <c r="T21" s="174"/>
      <c r="U21" s="173">
        <f>SUM(U22:U24)</f>
        <v>1.15</v>
      </c>
      <c r="AE21" s="1" t="s">
        <v>112</v>
      </c>
    </row>
    <row r="22" spans="1:60" ht="12.75" outlineLevel="1">
      <c r="A22" s="157">
        <v>13</v>
      </c>
      <c r="B22" s="158" t="s">
        <v>142</v>
      </c>
      <c r="C22" s="159" t="s">
        <v>143</v>
      </c>
      <c r="D22" s="160" t="s">
        <v>129</v>
      </c>
      <c r="E22" s="161">
        <v>6.35</v>
      </c>
      <c r="F22" s="162">
        <f>H22+J22</f>
        <v>0</v>
      </c>
      <c r="G22" s="163">
        <f>ROUND(E22*F22,2)</f>
        <v>0</v>
      </c>
      <c r="H22" s="163"/>
      <c r="I22" s="163">
        <f>ROUND(E22*H22,2)</f>
        <v>0</v>
      </c>
      <c r="J22" s="163"/>
      <c r="K22" s="163">
        <f>ROUND(E22*J22,2)</f>
        <v>0</v>
      </c>
      <c r="L22" s="163">
        <v>21</v>
      </c>
      <c r="M22" s="163">
        <f>G22*(1+L22/100)</f>
        <v>0</v>
      </c>
      <c r="N22" s="164">
        <v>0.378</v>
      </c>
      <c r="O22" s="164">
        <f>ROUND(E22*N22,5)</f>
        <v>2.4003</v>
      </c>
      <c r="P22" s="164">
        <v>0</v>
      </c>
      <c r="Q22" s="164">
        <f>ROUND(E22*P22,5)</f>
        <v>0</v>
      </c>
      <c r="R22" s="164"/>
      <c r="S22" s="164"/>
      <c r="T22" s="165">
        <v>0.025999999999999995</v>
      </c>
      <c r="U22" s="164">
        <f>ROUND(E22*T22,2)</f>
        <v>0.17</v>
      </c>
      <c r="V22" s="166"/>
      <c r="W22" s="166"/>
      <c r="X22" s="166"/>
      <c r="Y22" s="166"/>
      <c r="Z22" s="166"/>
      <c r="AA22" s="166"/>
      <c r="AB22" s="166"/>
      <c r="AC22" s="166"/>
      <c r="AD22" s="166"/>
      <c r="AE22" s="166" t="s">
        <v>116</v>
      </c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ht="12.75" outlineLevel="1">
      <c r="A23" s="157">
        <v>14</v>
      </c>
      <c r="B23" s="158" t="s">
        <v>144</v>
      </c>
      <c r="C23" s="159" t="s">
        <v>145</v>
      </c>
      <c r="D23" s="160" t="s">
        <v>129</v>
      </c>
      <c r="E23" s="161">
        <v>5.75</v>
      </c>
      <c r="F23" s="162">
        <f>H23+J23</f>
        <v>0</v>
      </c>
      <c r="G23" s="163">
        <f>ROUND(E23*F23,2)</f>
        <v>0</v>
      </c>
      <c r="H23" s="163"/>
      <c r="I23" s="163">
        <f>ROUND(E23*H23,2)</f>
        <v>0</v>
      </c>
      <c r="J23" s="163"/>
      <c r="K23" s="163">
        <f>ROUND(E23*J23,2)</f>
        <v>0</v>
      </c>
      <c r="L23" s="163">
        <v>21</v>
      </c>
      <c r="M23" s="163">
        <f>G23*(1+L23/100)</f>
        <v>0</v>
      </c>
      <c r="N23" s="164">
        <v>0.15382</v>
      </c>
      <c r="O23" s="164">
        <f>ROUND(E23*N23,5)</f>
        <v>0.88447</v>
      </c>
      <c r="P23" s="164">
        <v>0</v>
      </c>
      <c r="Q23" s="164">
        <f>ROUND(E23*P23,5)</f>
        <v>0</v>
      </c>
      <c r="R23" s="164"/>
      <c r="S23" s="164"/>
      <c r="T23" s="165">
        <v>0.123</v>
      </c>
      <c r="U23" s="164">
        <f>ROUND(E23*T23,2)</f>
        <v>0.71</v>
      </c>
      <c r="V23" s="166"/>
      <c r="W23" s="166"/>
      <c r="X23" s="166"/>
      <c r="Y23" s="166"/>
      <c r="Z23" s="166"/>
      <c r="AA23" s="166"/>
      <c r="AB23" s="166"/>
      <c r="AC23" s="166"/>
      <c r="AD23" s="166"/>
      <c r="AE23" s="166" t="s">
        <v>116</v>
      </c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ht="22.5" outlineLevel="1">
      <c r="A24" s="157">
        <v>15</v>
      </c>
      <c r="B24" s="158" t="s">
        <v>146</v>
      </c>
      <c r="C24" s="159" t="s">
        <v>147</v>
      </c>
      <c r="D24" s="160" t="s">
        <v>129</v>
      </c>
      <c r="E24" s="161">
        <v>0.6000000000000001</v>
      </c>
      <c r="F24" s="162">
        <f>H24+J24</f>
        <v>0</v>
      </c>
      <c r="G24" s="163">
        <f>ROUND(E24*F24,2)</f>
        <v>0</v>
      </c>
      <c r="H24" s="163"/>
      <c r="I24" s="163">
        <f>ROUND(E24*H24,2)</f>
        <v>0</v>
      </c>
      <c r="J24" s="163"/>
      <c r="K24" s="163">
        <f>ROUND(E24*J24,2)</f>
        <v>0</v>
      </c>
      <c r="L24" s="163">
        <v>21</v>
      </c>
      <c r="M24" s="163">
        <f>G24*(1+L24/100)</f>
        <v>0</v>
      </c>
      <c r="N24" s="164">
        <v>0.0739</v>
      </c>
      <c r="O24" s="164">
        <f>ROUND(E24*N24,5)</f>
        <v>0.04434</v>
      </c>
      <c r="P24" s="164">
        <v>0</v>
      </c>
      <c r="Q24" s="164">
        <f>ROUND(E24*P24,5)</f>
        <v>0</v>
      </c>
      <c r="R24" s="164"/>
      <c r="S24" s="164"/>
      <c r="T24" s="165">
        <v>0.452</v>
      </c>
      <c r="U24" s="164">
        <f>ROUND(E24*T24,2)</f>
        <v>0.27</v>
      </c>
      <c r="V24" s="166"/>
      <c r="W24" s="166"/>
      <c r="X24" s="166"/>
      <c r="Y24" s="166"/>
      <c r="Z24" s="166"/>
      <c r="AA24" s="166"/>
      <c r="AB24" s="166"/>
      <c r="AC24" s="166"/>
      <c r="AD24" s="166"/>
      <c r="AE24" s="166" t="s">
        <v>116</v>
      </c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31" ht="12.75">
      <c r="A25" s="167" t="s">
        <v>111</v>
      </c>
      <c r="B25" s="168" t="s">
        <v>56</v>
      </c>
      <c r="C25" s="169" t="s">
        <v>57</v>
      </c>
      <c r="D25" s="170"/>
      <c r="E25" s="171"/>
      <c r="F25" s="172"/>
      <c r="G25" s="172">
        <f>SUMIF(AE26:AE28,"&lt;&gt;NOR",G26:G28)</f>
        <v>0</v>
      </c>
      <c r="H25" s="172"/>
      <c r="I25" s="172">
        <f>SUM(I26:I28)</f>
        <v>0</v>
      </c>
      <c r="J25" s="172"/>
      <c r="K25" s="172">
        <f>SUM(K26:K28)</f>
        <v>0</v>
      </c>
      <c r="L25" s="172"/>
      <c r="M25" s="172">
        <f>SUM(M26:M28)</f>
        <v>0</v>
      </c>
      <c r="N25" s="173"/>
      <c r="O25" s="173">
        <f>SUM(O26:O28)</f>
        <v>29.831409999999998</v>
      </c>
      <c r="P25" s="173"/>
      <c r="Q25" s="173">
        <f>SUM(Q26:Q28)</f>
        <v>0</v>
      </c>
      <c r="R25" s="173"/>
      <c r="S25" s="173"/>
      <c r="T25" s="174"/>
      <c r="U25" s="173">
        <f>SUM(U26:U28)</f>
        <v>196.51</v>
      </c>
      <c r="AE25" s="1" t="s">
        <v>112</v>
      </c>
    </row>
    <row r="26" spans="1:60" ht="12.75" outlineLevel="1">
      <c r="A26" s="157">
        <v>16</v>
      </c>
      <c r="B26" s="158" t="s">
        <v>148</v>
      </c>
      <c r="C26" s="159" t="s">
        <v>149</v>
      </c>
      <c r="D26" s="160" t="s">
        <v>129</v>
      </c>
      <c r="E26" s="161">
        <v>220.791</v>
      </c>
      <c r="F26" s="162">
        <f>H26+J26</f>
        <v>0</v>
      </c>
      <c r="G26" s="163">
        <f>ROUND(E26*F26,2)</f>
        <v>0</v>
      </c>
      <c r="H26" s="163"/>
      <c r="I26" s="163">
        <f>ROUND(E26*H26,2)</f>
        <v>0</v>
      </c>
      <c r="J26" s="163"/>
      <c r="K26" s="163">
        <f>ROUND(E26*J26,2)</f>
        <v>0</v>
      </c>
      <c r="L26" s="163">
        <v>21</v>
      </c>
      <c r="M26" s="163">
        <f>G26*(1+L26/100)</f>
        <v>0</v>
      </c>
      <c r="N26" s="164">
        <v>0.00031</v>
      </c>
      <c r="O26" s="164">
        <f>ROUND(E26*N26,5)</f>
        <v>0.06845</v>
      </c>
      <c r="P26" s="164">
        <v>0</v>
      </c>
      <c r="Q26" s="164">
        <f>ROUND(E26*P26,5)</f>
        <v>0</v>
      </c>
      <c r="R26" s="164"/>
      <c r="S26" s="164"/>
      <c r="T26" s="165">
        <v>0.39</v>
      </c>
      <c r="U26" s="164">
        <f>ROUND(E26*T26,2)</f>
        <v>86.11</v>
      </c>
      <c r="V26" s="166"/>
      <c r="W26" s="166"/>
      <c r="X26" s="166"/>
      <c r="Y26" s="166"/>
      <c r="Z26" s="166"/>
      <c r="AA26" s="166"/>
      <c r="AB26" s="166"/>
      <c r="AC26" s="166"/>
      <c r="AD26" s="166"/>
      <c r="AE26" s="166" t="s">
        <v>116</v>
      </c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ht="12.75" outlineLevel="1">
      <c r="A27" s="157">
        <v>17</v>
      </c>
      <c r="B27" s="158" t="s">
        <v>150</v>
      </c>
      <c r="C27" s="159" t="s">
        <v>151</v>
      </c>
      <c r="D27" s="160" t="s">
        <v>152</v>
      </c>
      <c r="E27" s="161">
        <v>1449</v>
      </c>
      <c r="F27" s="162">
        <f>H27+J27</f>
        <v>0</v>
      </c>
      <c r="G27" s="163">
        <f>ROUND(E27*F27,2)</f>
        <v>0</v>
      </c>
      <c r="H27" s="163"/>
      <c r="I27" s="163">
        <f>ROUND(E27*H27,2)</f>
        <v>0</v>
      </c>
      <c r="J27" s="163"/>
      <c r="K27" s="163">
        <f>ROUND(E27*J27,2)</f>
        <v>0</v>
      </c>
      <c r="L27" s="163">
        <v>21</v>
      </c>
      <c r="M27" s="163">
        <f>G27*(1+L27/100)</f>
        <v>0</v>
      </c>
      <c r="N27" s="164">
        <v>0.015</v>
      </c>
      <c r="O27" s="164">
        <f>ROUND(E27*N27,5)</f>
        <v>21.735</v>
      </c>
      <c r="P27" s="164">
        <v>0</v>
      </c>
      <c r="Q27" s="164">
        <f>ROUND(E27*P27,5)</f>
        <v>0</v>
      </c>
      <c r="R27" s="164"/>
      <c r="S27" s="164"/>
      <c r="T27" s="165">
        <v>0</v>
      </c>
      <c r="U27" s="164">
        <f>ROUND(E27*T27,2)</f>
        <v>0</v>
      </c>
      <c r="V27" s="166"/>
      <c r="W27" s="166"/>
      <c r="X27" s="166"/>
      <c r="Y27" s="166"/>
      <c r="Z27" s="166"/>
      <c r="AA27" s="166"/>
      <c r="AB27" s="166"/>
      <c r="AC27" s="166"/>
      <c r="AD27" s="166"/>
      <c r="AE27" s="166" t="s">
        <v>153</v>
      </c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ht="12.75" outlineLevel="1">
      <c r="A28" s="157">
        <v>18</v>
      </c>
      <c r="B28" s="158" t="s">
        <v>154</v>
      </c>
      <c r="C28" s="159" t="s">
        <v>155</v>
      </c>
      <c r="D28" s="160" t="s">
        <v>129</v>
      </c>
      <c r="E28" s="161">
        <v>220.791</v>
      </c>
      <c r="F28" s="162">
        <f>H28+J28</f>
        <v>0</v>
      </c>
      <c r="G28" s="163">
        <f>ROUND(E28*F28,2)</f>
        <v>0</v>
      </c>
      <c r="H28" s="163"/>
      <c r="I28" s="163">
        <f>ROUND(E28*H28,2)</f>
        <v>0</v>
      </c>
      <c r="J28" s="163"/>
      <c r="K28" s="163">
        <f>ROUND(E28*J28,2)</f>
        <v>0</v>
      </c>
      <c r="L28" s="163">
        <v>21</v>
      </c>
      <c r="M28" s="163">
        <f>G28*(1+L28/100)</f>
        <v>0</v>
      </c>
      <c r="N28" s="164">
        <v>0.03636</v>
      </c>
      <c r="O28" s="164">
        <f>ROUND(E28*N28,5)</f>
        <v>8.02796</v>
      </c>
      <c r="P28" s="164">
        <v>0</v>
      </c>
      <c r="Q28" s="164">
        <f>ROUND(E28*P28,5)</f>
        <v>0</v>
      </c>
      <c r="R28" s="164"/>
      <c r="S28" s="164"/>
      <c r="T28" s="165">
        <v>0.5</v>
      </c>
      <c r="U28" s="164">
        <f>ROUND(E28*T28,2)</f>
        <v>110.4</v>
      </c>
      <c r="V28" s="166"/>
      <c r="W28" s="166"/>
      <c r="X28" s="166"/>
      <c r="Y28" s="166"/>
      <c r="Z28" s="166"/>
      <c r="AA28" s="166"/>
      <c r="AB28" s="166"/>
      <c r="AC28" s="166"/>
      <c r="AD28" s="166"/>
      <c r="AE28" s="166" t="s">
        <v>116</v>
      </c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31" ht="12.75">
      <c r="A29" s="167" t="s">
        <v>111</v>
      </c>
      <c r="B29" s="168" t="s">
        <v>58</v>
      </c>
      <c r="C29" s="169" t="s">
        <v>59</v>
      </c>
      <c r="D29" s="170"/>
      <c r="E29" s="171"/>
      <c r="F29" s="172"/>
      <c r="G29" s="172">
        <f>SUMIF(AE30:AE37,"&lt;&gt;NOR",G30:G37)</f>
        <v>0</v>
      </c>
      <c r="H29" s="172"/>
      <c r="I29" s="172">
        <f>SUM(I30:I37)</f>
        <v>0</v>
      </c>
      <c r="J29" s="172"/>
      <c r="K29" s="172">
        <f>SUM(K30:K37)</f>
        <v>0</v>
      </c>
      <c r="L29" s="172"/>
      <c r="M29" s="172">
        <f>SUM(M30:M37)</f>
        <v>0</v>
      </c>
      <c r="N29" s="173"/>
      <c r="O29" s="173">
        <f>SUM(O30:O37)</f>
        <v>17.15077</v>
      </c>
      <c r="P29" s="173"/>
      <c r="Q29" s="173">
        <f>SUM(Q30:Q37)</f>
        <v>0</v>
      </c>
      <c r="R29" s="173"/>
      <c r="S29" s="173"/>
      <c r="T29" s="174"/>
      <c r="U29" s="173">
        <f>SUM(U30:U37)</f>
        <v>19.529999999999998</v>
      </c>
      <c r="AE29" s="1" t="s">
        <v>112</v>
      </c>
    </row>
    <row r="30" spans="1:60" ht="22.5" outlineLevel="1">
      <c r="A30" s="157">
        <v>19</v>
      </c>
      <c r="B30" s="158" t="s">
        <v>156</v>
      </c>
      <c r="C30" s="159" t="s">
        <v>157</v>
      </c>
      <c r="D30" s="160" t="s">
        <v>137</v>
      </c>
      <c r="E30" s="161">
        <v>30</v>
      </c>
      <c r="F30" s="162">
        <f aca="true" t="shared" si="8" ref="F30:F37">H30+J30</f>
        <v>0</v>
      </c>
      <c r="G30" s="163">
        <f aca="true" t="shared" si="9" ref="G30:G37">ROUND(E30*F30,2)</f>
        <v>0</v>
      </c>
      <c r="H30" s="163"/>
      <c r="I30" s="163">
        <f aca="true" t="shared" si="10" ref="I30:I37">ROUND(E30*H30,2)</f>
        <v>0</v>
      </c>
      <c r="J30" s="163"/>
      <c r="K30" s="163">
        <f aca="true" t="shared" si="11" ref="K30:K37">ROUND(E30*J30,2)</f>
        <v>0</v>
      </c>
      <c r="L30" s="163">
        <v>21</v>
      </c>
      <c r="M30" s="163">
        <f aca="true" t="shared" si="12" ref="M30:M37">G30*(1+L30/100)</f>
        <v>0</v>
      </c>
      <c r="N30" s="164">
        <v>0.00173</v>
      </c>
      <c r="O30" s="164">
        <f aca="true" t="shared" si="13" ref="O30:O37">ROUND(E30*N30,5)</f>
        <v>0.0519</v>
      </c>
      <c r="P30" s="164">
        <v>0</v>
      </c>
      <c r="Q30" s="164">
        <f aca="true" t="shared" si="14" ref="Q30:Q37">ROUND(E30*P30,5)</f>
        <v>0</v>
      </c>
      <c r="R30" s="164"/>
      <c r="S30" s="164"/>
      <c r="T30" s="165">
        <v>0.066</v>
      </c>
      <c r="U30" s="164">
        <f aca="true" t="shared" si="15" ref="U30:U37">ROUND(E30*T30,2)</f>
        <v>1.98</v>
      </c>
      <c r="V30" s="166"/>
      <c r="W30" s="166"/>
      <c r="X30" s="166"/>
      <c r="Y30" s="166"/>
      <c r="Z30" s="166"/>
      <c r="AA30" s="166"/>
      <c r="AB30" s="166"/>
      <c r="AC30" s="166"/>
      <c r="AD30" s="166"/>
      <c r="AE30" s="166" t="s">
        <v>116</v>
      </c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ht="22.5" outlineLevel="1">
      <c r="A31" s="157">
        <v>20</v>
      </c>
      <c r="B31" s="158" t="s">
        <v>158</v>
      </c>
      <c r="C31" s="159" t="s">
        <v>159</v>
      </c>
      <c r="D31" s="160" t="s">
        <v>137</v>
      </c>
      <c r="E31" s="161">
        <v>7</v>
      </c>
      <c r="F31" s="162">
        <f t="shared" si="8"/>
        <v>0</v>
      </c>
      <c r="G31" s="163">
        <f t="shared" si="9"/>
        <v>0</v>
      </c>
      <c r="H31" s="163"/>
      <c r="I31" s="163">
        <f t="shared" si="10"/>
        <v>0</v>
      </c>
      <c r="J31" s="163"/>
      <c r="K31" s="163">
        <f t="shared" si="11"/>
        <v>0</v>
      </c>
      <c r="L31" s="163">
        <v>21</v>
      </c>
      <c r="M31" s="163">
        <f t="shared" si="12"/>
        <v>0</v>
      </c>
      <c r="N31" s="164">
        <v>0.00264</v>
      </c>
      <c r="O31" s="164">
        <f t="shared" si="13"/>
        <v>0.01848</v>
      </c>
      <c r="P31" s="164">
        <v>0</v>
      </c>
      <c r="Q31" s="164">
        <f t="shared" si="14"/>
        <v>0</v>
      </c>
      <c r="R31" s="164"/>
      <c r="S31" s="164"/>
      <c r="T31" s="165">
        <v>0.066</v>
      </c>
      <c r="U31" s="164">
        <f t="shared" si="15"/>
        <v>0.46</v>
      </c>
      <c r="V31" s="166"/>
      <c r="W31" s="166"/>
      <c r="X31" s="166"/>
      <c r="Y31" s="166"/>
      <c r="Z31" s="166"/>
      <c r="AA31" s="166"/>
      <c r="AB31" s="166"/>
      <c r="AC31" s="166"/>
      <c r="AD31" s="166"/>
      <c r="AE31" s="166" t="s">
        <v>116</v>
      </c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ht="12.75" outlineLevel="1">
      <c r="A32" s="157">
        <v>21</v>
      </c>
      <c r="B32" s="158" t="s">
        <v>160</v>
      </c>
      <c r="C32" s="159" t="s">
        <v>161</v>
      </c>
      <c r="D32" s="160" t="s">
        <v>137</v>
      </c>
      <c r="E32" s="161">
        <v>37</v>
      </c>
      <c r="F32" s="162">
        <f t="shared" si="8"/>
        <v>0</v>
      </c>
      <c r="G32" s="163">
        <f t="shared" si="9"/>
        <v>0</v>
      </c>
      <c r="H32" s="163"/>
      <c r="I32" s="163">
        <f t="shared" si="10"/>
        <v>0</v>
      </c>
      <c r="J32" s="163"/>
      <c r="K32" s="163">
        <f t="shared" si="11"/>
        <v>0</v>
      </c>
      <c r="L32" s="163">
        <v>21</v>
      </c>
      <c r="M32" s="163">
        <f t="shared" si="12"/>
        <v>0</v>
      </c>
      <c r="N32" s="164">
        <v>0</v>
      </c>
      <c r="O32" s="164">
        <f t="shared" si="13"/>
        <v>0</v>
      </c>
      <c r="P32" s="164">
        <v>0</v>
      </c>
      <c r="Q32" s="164">
        <f t="shared" si="14"/>
        <v>0</v>
      </c>
      <c r="R32" s="164"/>
      <c r="S32" s="164"/>
      <c r="T32" s="165">
        <v>0.025999999999999995</v>
      </c>
      <c r="U32" s="164">
        <f t="shared" si="15"/>
        <v>0.96</v>
      </c>
      <c r="V32" s="166"/>
      <c r="W32" s="166"/>
      <c r="X32" s="166"/>
      <c r="Y32" s="166"/>
      <c r="Z32" s="166"/>
      <c r="AA32" s="166"/>
      <c r="AB32" s="166"/>
      <c r="AC32" s="166"/>
      <c r="AD32" s="166"/>
      <c r="AE32" s="166" t="s">
        <v>116</v>
      </c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12.75" outlineLevel="1">
      <c r="A33" s="157">
        <v>22</v>
      </c>
      <c r="B33" s="158" t="s">
        <v>162</v>
      </c>
      <c r="C33" s="159" t="s">
        <v>163</v>
      </c>
      <c r="D33" s="160" t="s">
        <v>152</v>
      </c>
      <c r="E33" s="161">
        <v>1</v>
      </c>
      <c r="F33" s="162">
        <f t="shared" si="8"/>
        <v>0</v>
      </c>
      <c r="G33" s="163">
        <f t="shared" si="9"/>
        <v>0</v>
      </c>
      <c r="H33" s="163"/>
      <c r="I33" s="163">
        <f t="shared" si="10"/>
        <v>0</v>
      </c>
      <c r="J33" s="163"/>
      <c r="K33" s="163">
        <f t="shared" si="11"/>
        <v>0</v>
      </c>
      <c r="L33" s="163">
        <v>21</v>
      </c>
      <c r="M33" s="163">
        <f t="shared" si="12"/>
        <v>0</v>
      </c>
      <c r="N33" s="164">
        <v>0</v>
      </c>
      <c r="O33" s="164">
        <f t="shared" si="13"/>
        <v>0</v>
      </c>
      <c r="P33" s="164">
        <v>0</v>
      </c>
      <c r="Q33" s="164">
        <f t="shared" si="14"/>
        <v>0</v>
      </c>
      <c r="R33" s="164"/>
      <c r="S33" s="164"/>
      <c r="T33" s="165">
        <v>0</v>
      </c>
      <c r="U33" s="164">
        <f t="shared" si="15"/>
        <v>0</v>
      </c>
      <c r="V33" s="166"/>
      <c r="W33" s="166"/>
      <c r="X33" s="166"/>
      <c r="Y33" s="166"/>
      <c r="Z33" s="166"/>
      <c r="AA33" s="166"/>
      <c r="AB33" s="166"/>
      <c r="AC33" s="166"/>
      <c r="AD33" s="166"/>
      <c r="AE33" s="166" t="s">
        <v>116</v>
      </c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ht="12.75" outlineLevel="1">
      <c r="A34" s="157">
        <v>23</v>
      </c>
      <c r="B34" s="158" t="s">
        <v>164</v>
      </c>
      <c r="C34" s="159" t="s">
        <v>165</v>
      </c>
      <c r="D34" s="160" t="s">
        <v>115</v>
      </c>
      <c r="E34" s="161">
        <v>8.88</v>
      </c>
      <c r="F34" s="162">
        <f t="shared" si="8"/>
        <v>0</v>
      </c>
      <c r="G34" s="163">
        <f t="shared" si="9"/>
        <v>0</v>
      </c>
      <c r="H34" s="163"/>
      <c r="I34" s="163">
        <f t="shared" si="10"/>
        <v>0</v>
      </c>
      <c r="J34" s="163"/>
      <c r="K34" s="163">
        <f t="shared" si="11"/>
        <v>0</v>
      </c>
      <c r="L34" s="163">
        <v>21</v>
      </c>
      <c r="M34" s="163">
        <f t="shared" si="12"/>
        <v>0</v>
      </c>
      <c r="N34" s="164">
        <v>1.89077</v>
      </c>
      <c r="O34" s="164">
        <f t="shared" si="13"/>
        <v>16.79004</v>
      </c>
      <c r="P34" s="164">
        <v>0</v>
      </c>
      <c r="Q34" s="164">
        <f t="shared" si="14"/>
        <v>0</v>
      </c>
      <c r="R34" s="164"/>
      <c r="S34" s="164"/>
      <c r="T34" s="165">
        <v>1.695</v>
      </c>
      <c r="U34" s="164">
        <f t="shared" si="15"/>
        <v>15.05</v>
      </c>
      <c r="V34" s="166"/>
      <c r="W34" s="166"/>
      <c r="X34" s="166"/>
      <c r="Y34" s="166"/>
      <c r="Z34" s="166"/>
      <c r="AA34" s="166"/>
      <c r="AB34" s="166"/>
      <c r="AC34" s="166"/>
      <c r="AD34" s="166"/>
      <c r="AE34" s="166" t="s">
        <v>116</v>
      </c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ht="12.75" outlineLevel="1">
      <c r="A35" s="157">
        <v>24</v>
      </c>
      <c r="B35" s="158" t="s">
        <v>166</v>
      </c>
      <c r="C35" s="159" t="s">
        <v>167</v>
      </c>
      <c r="D35" s="160" t="s">
        <v>152</v>
      </c>
      <c r="E35" s="161">
        <v>2</v>
      </c>
      <c r="F35" s="162">
        <f t="shared" si="8"/>
        <v>0</v>
      </c>
      <c r="G35" s="163">
        <f t="shared" si="9"/>
        <v>0</v>
      </c>
      <c r="H35" s="163"/>
      <c r="I35" s="163">
        <f t="shared" si="10"/>
        <v>0</v>
      </c>
      <c r="J35" s="163"/>
      <c r="K35" s="163">
        <f t="shared" si="11"/>
        <v>0</v>
      </c>
      <c r="L35" s="163">
        <v>21</v>
      </c>
      <c r="M35" s="163">
        <f t="shared" si="12"/>
        <v>0</v>
      </c>
      <c r="N35" s="164">
        <v>0.0758</v>
      </c>
      <c r="O35" s="164">
        <f t="shared" si="13"/>
        <v>0.1516</v>
      </c>
      <c r="P35" s="164">
        <v>0</v>
      </c>
      <c r="Q35" s="164">
        <f t="shared" si="14"/>
        <v>0</v>
      </c>
      <c r="R35" s="164"/>
      <c r="S35" s="164"/>
      <c r="T35" s="165">
        <v>0.5</v>
      </c>
      <c r="U35" s="164">
        <f t="shared" si="15"/>
        <v>1</v>
      </c>
      <c r="V35" s="166"/>
      <c r="W35" s="166"/>
      <c r="X35" s="166"/>
      <c r="Y35" s="166"/>
      <c r="Z35" s="166"/>
      <c r="AA35" s="166"/>
      <c r="AB35" s="166"/>
      <c r="AC35" s="166"/>
      <c r="AD35" s="166"/>
      <c r="AE35" s="166" t="s">
        <v>116</v>
      </c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22.5" outlineLevel="1">
      <c r="A36" s="157">
        <v>25</v>
      </c>
      <c r="B36" s="158" t="s">
        <v>168</v>
      </c>
      <c r="C36" s="159" t="s">
        <v>169</v>
      </c>
      <c r="D36" s="160" t="s">
        <v>115</v>
      </c>
      <c r="E36" s="161">
        <v>0.054000000000000006</v>
      </c>
      <c r="F36" s="162">
        <f t="shared" si="8"/>
        <v>0</v>
      </c>
      <c r="G36" s="163">
        <f t="shared" si="9"/>
        <v>0</v>
      </c>
      <c r="H36" s="163"/>
      <c r="I36" s="163">
        <f t="shared" si="10"/>
        <v>0</v>
      </c>
      <c r="J36" s="163"/>
      <c r="K36" s="163">
        <f t="shared" si="11"/>
        <v>0</v>
      </c>
      <c r="L36" s="163">
        <v>21</v>
      </c>
      <c r="M36" s="163">
        <f t="shared" si="12"/>
        <v>0</v>
      </c>
      <c r="N36" s="164">
        <v>2.525</v>
      </c>
      <c r="O36" s="164">
        <f t="shared" si="13"/>
        <v>0.13635</v>
      </c>
      <c r="P36" s="164">
        <v>0</v>
      </c>
      <c r="Q36" s="164">
        <f t="shared" si="14"/>
        <v>0</v>
      </c>
      <c r="R36" s="164"/>
      <c r="S36" s="164"/>
      <c r="T36" s="165">
        <v>1.442</v>
      </c>
      <c r="U36" s="164">
        <f t="shared" si="15"/>
        <v>0.08</v>
      </c>
      <c r="V36" s="166"/>
      <c r="W36" s="166"/>
      <c r="X36" s="166"/>
      <c r="Y36" s="166"/>
      <c r="Z36" s="166"/>
      <c r="AA36" s="166"/>
      <c r="AB36" s="166"/>
      <c r="AC36" s="166"/>
      <c r="AD36" s="166"/>
      <c r="AE36" s="166" t="s">
        <v>116</v>
      </c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12.75" outlineLevel="1">
      <c r="A37" s="157">
        <v>26</v>
      </c>
      <c r="B37" s="158" t="s">
        <v>170</v>
      </c>
      <c r="C37" s="159" t="s">
        <v>171</v>
      </c>
      <c r="D37" s="160" t="s">
        <v>152</v>
      </c>
      <c r="E37" s="161">
        <v>4</v>
      </c>
      <c r="F37" s="162">
        <f t="shared" si="8"/>
        <v>0</v>
      </c>
      <c r="G37" s="163">
        <f t="shared" si="9"/>
        <v>0</v>
      </c>
      <c r="H37" s="163"/>
      <c r="I37" s="163">
        <f t="shared" si="10"/>
        <v>0</v>
      </c>
      <c r="J37" s="163"/>
      <c r="K37" s="163">
        <f t="shared" si="11"/>
        <v>0</v>
      </c>
      <c r="L37" s="163">
        <v>21</v>
      </c>
      <c r="M37" s="163">
        <f t="shared" si="12"/>
        <v>0</v>
      </c>
      <c r="N37" s="164">
        <v>0.0006000000000000001</v>
      </c>
      <c r="O37" s="164">
        <f t="shared" si="13"/>
        <v>0.0024</v>
      </c>
      <c r="P37" s="164">
        <v>0</v>
      </c>
      <c r="Q37" s="164">
        <f t="shared" si="14"/>
        <v>0</v>
      </c>
      <c r="R37" s="164"/>
      <c r="S37" s="164"/>
      <c r="T37" s="165">
        <v>0</v>
      </c>
      <c r="U37" s="164">
        <f t="shared" si="15"/>
        <v>0</v>
      </c>
      <c r="V37" s="166"/>
      <c r="W37" s="166"/>
      <c r="X37" s="166"/>
      <c r="Y37" s="166"/>
      <c r="Z37" s="166"/>
      <c r="AA37" s="166"/>
      <c r="AB37" s="166"/>
      <c r="AC37" s="166"/>
      <c r="AD37" s="166"/>
      <c r="AE37" s="166" t="s">
        <v>153</v>
      </c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31" ht="12.75">
      <c r="A38" s="167" t="s">
        <v>111</v>
      </c>
      <c r="B38" s="168" t="s">
        <v>60</v>
      </c>
      <c r="C38" s="169" t="s">
        <v>61</v>
      </c>
      <c r="D38" s="170"/>
      <c r="E38" s="171"/>
      <c r="F38" s="172"/>
      <c r="G38" s="172">
        <f>SUMIF(AE39:AE42,"&lt;&gt;NOR",G39:G42)</f>
        <v>0</v>
      </c>
      <c r="H38" s="172"/>
      <c r="I38" s="172">
        <f>SUM(I39:I42)</f>
        <v>0</v>
      </c>
      <c r="J38" s="172"/>
      <c r="K38" s="172">
        <f>SUM(K39:K42)</f>
        <v>0</v>
      </c>
      <c r="L38" s="172"/>
      <c r="M38" s="172">
        <f>SUM(M39:M42)</f>
        <v>0</v>
      </c>
      <c r="N38" s="173"/>
      <c r="O38" s="173">
        <f>SUM(O39:O42)</f>
        <v>1.30962</v>
      </c>
      <c r="P38" s="173"/>
      <c r="Q38" s="173">
        <f>SUM(Q39:Q42)</f>
        <v>0</v>
      </c>
      <c r="R38" s="173"/>
      <c r="S38" s="173"/>
      <c r="T38" s="174"/>
      <c r="U38" s="173">
        <f>SUM(U39:U42)</f>
        <v>1.6</v>
      </c>
      <c r="AE38" s="1" t="s">
        <v>112</v>
      </c>
    </row>
    <row r="39" spans="1:60" ht="12.75" outlineLevel="1">
      <c r="A39" s="157">
        <v>27</v>
      </c>
      <c r="B39" s="158" t="s">
        <v>172</v>
      </c>
      <c r="C39" s="159" t="s">
        <v>173</v>
      </c>
      <c r="D39" s="160" t="s">
        <v>137</v>
      </c>
      <c r="E39" s="161">
        <v>13.5</v>
      </c>
      <c r="F39" s="162">
        <f>H39+J39</f>
        <v>0</v>
      </c>
      <c r="G39" s="163">
        <f>ROUND(E39*F39,2)</f>
        <v>0</v>
      </c>
      <c r="H39" s="163"/>
      <c r="I39" s="163">
        <f>ROUND(E39*H39,2)</f>
        <v>0</v>
      </c>
      <c r="J39" s="163"/>
      <c r="K39" s="163">
        <f>ROUND(E39*J39,2)</f>
        <v>0</v>
      </c>
      <c r="L39" s="163">
        <v>21</v>
      </c>
      <c r="M39" s="163">
        <f>G39*(1+L39/100)</f>
        <v>0</v>
      </c>
      <c r="N39" s="164">
        <v>0</v>
      </c>
      <c r="O39" s="164">
        <f>ROUND(E39*N39,5)</f>
        <v>0</v>
      </c>
      <c r="P39" s="164">
        <v>0</v>
      </c>
      <c r="Q39" s="164">
        <f>ROUND(E39*P39,5)</f>
        <v>0</v>
      </c>
      <c r="R39" s="164"/>
      <c r="S39" s="164"/>
      <c r="T39" s="165">
        <v>0.037</v>
      </c>
      <c r="U39" s="164">
        <f>ROUND(E39*T39,2)</f>
        <v>0.5</v>
      </c>
      <c r="V39" s="166"/>
      <c r="W39" s="166"/>
      <c r="X39" s="166"/>
      <c r="Y39" s="166"/>
      <c r="Z39" s="166"/>
      <c r="AA39" s="166"/>
      <c r="AB39" s="166"/>
      <c r="AC39" s="166"/>
      <c r="AD39" s="166"/>
      <c r="AE39" s="166" t="s">
        <v>116</v>
      </c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22.5" outlineLevel="1">
      <c r="A40" s="157">
        <v>28</v>
      </c>
      <c r="B40" s="158" t="s">
        <v>174</v>
      </c>
      <c r="C40" s="159" t="s">
        <v>175</v>
      </c>
      <c r="D40" s="160" t="s">
        <v>137</v>
      </c>
      <c r="E40" s="161">
        <v>5.2</v>
      </c>
      <c r="F40" s="162">
        <f>H40+J40</f>
        <v>0</v>
      </c>
      <c r="G40" s="163">
        <f>ROUND(E40*F40,2)</f>
        <v>0</v>
      </c>
      <c r="H40" s="163"/>
      <c r="I40" s="163">
        <f>ROUND(E40*H40,2)</f>
        <v>0</v>
      </c>
      <c r="J40" s="163"/>
      <c r="K40" s="163">
        <f>ROUND(E40*J40,2)</f>
        <v>0</v>
      </c>
      <c r="L40" s="163">
        <v>21</v>
      </c>
      <c r="M40" s="163">
        <f>G40*(1+L40/100)</f>
        <v>0</v>
      </c>
      <c r="N40" s="164">
        <v>0.10250000000000001</v>
      </c>
      <c r="O40" s="164">
        <f>ROUND(E40*N40,5)</f>
        <v>0.533</v>
      </c>
      <c r="P40" s="164">
        <v>0</v>
      </c>
      <c r="Q40" s="164">
        <f>ROUND(E40*P40,5)</f>
        <v>0</v>
      </c>
      <c r="R40" s="164"/>
      <c r="S40" s="164"/>
      <c r="T40" s="165">
        <v>0.14</v>
      </c>
      <c r="U40" s="164">
        <f>ROUND(E40*T40,2)</f>
        <v>0.73</v>
      </c>
      <c r="V40" s="166"/>
      <c r="W40" s="166"/>
      <c r="X40" s="166"/>
      <c r="Y40" s="166"/>
      <c r="Z40" s="166"/>
      <c r="AA40" s="166"/>
      <c r="AB40" s="166"/>
      <c r="AC40" s="166"/>
      <c r="AD40" s="166"/>
      <c r="AE40" s="166" t="s">
        <v>116</v>
      </c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ht="12.75" outlineLevel="1">
      <c r="A41" s="157">
        <v>29</v>
      </c>
      <c r="B41" s="158" t="s">
        <v>168</v>
      </c>
      <c r="C41" s="159" t="s">
        <v>176</v>
      </c>
      <c r="D41" s="160" t="s">
        <v>115</v>
      </c>
      <c r="E41" s="161">
        <v>0.26</v>
      </c>
      <c r="F41" s="162">
        <f>H41+J41</f>
        <v>0</v>
      </c>
      <c r="G41" s="163">
        <f>ROUND(E41*F41,2)</f>
        <v>0</v>
      </c>
      <c r="H41" s="163"/>
      <c r="I41" s="163">
        <f>ROUND(E41*H41,2)</f>
        <v>0</v>
      </c>
      <c r="J41" s="163"/>
      <c r="K41" s="163">
        <f>ROUND(E41*J41,2)</f>
        <v>0</v>
      </c>
      <c r="L41" s="163">
        <v>21</v>
      </c>
      <c r="M41" s="163">
        <f>G41*(1+L41/100)</f>
        <v>0</v>
      </c>
      <c r="N41" s="164">
        <v>2.525</v>
      </c>
      <c r="O41" s="164">
        <f>ROUND(E41*N41,5)</f>
        <v>0.6565</v>
      </c>
      <c r="P41" s="164">
        <v>0</v>
      </c>
      <c r="Q41" s="164">
        <f>ROUND(E41*P41,5)</f>
        <v>0</v>
      </c>
      <c r="R41" s="164"/>
      <c r="S41" s="164"/>
      <c r="T41" s="165">
        <v>1.442</v>
      </c>
      <c r="U41" s="164">
        <f>ROUND(E41*T41,2)</f>
        <v>0.37</v>
      </c>
      <c r="V41" s="166"/>
      <c r="W41" s="166"/>
      <c r="X41" s="166"/>
      <c r="Y41" s="166"/>
      <c r="Z41" s="166"/>
      <c r="AA41" s="166"/>
      <c r="AB41" s="166"/>
      <c r="AC41" s="166"/>
      <c r="AD41" s="166"/>
      <c r="AE41" s="166" t="s">
        <v>116</v>
      </c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ht="22.5" outlineLevel="1">
      <c r="A42" s="157">
        <v>30</v>
      </c>
      <c r="B42" s="158" t="s">
        <v>177</v>
      </c>
      <c r="C42" s="159" t="s">
        <v>178</v>
      </c>
      <c r="D42" s="160" t="s">
        <v>152</v>
      </c>
      <c r="E42" s="161">
        <v>10.92</v>
      </c>
      <c r="F42" s="162">
        <f>H42+J42</f>
        <v>0</v>
      </c>
      <c r="G42" s="163">
        <f>ROUND(E42*F42,2)</f>
        <v>0</v>
      </c>
      <c r="H42" s="163"/>
      <c r="I42" s="163">
        <f>ROUND(E42*H42,2)</f>
        <v>0</v>
      </c>
      <c r="J42" s="163"/>
      <c r="K42" s="163">
        <f>ROUND(E42*J42,2)</f>
        <v>0</v>
      </c>
      <c r="L42" s="163">
        <v>21</v>
      </c>
      <c r="M42" s="163">
        <f>G42*(1+L42/100)</f>
        <v>0</v>
      </c>
      <c r="N42" s="164">
        <v>0.011</v>
      </c>
      <c r="O42" s="164">
        <f>ROUND(E42*N42,5)</f>
        <v>0.12012</v>
      </c>
      <c r="P42" s="164">
        <v>0</v>
      </c>
      <c r="Q42" s="164">
        <f>ROUND(E42*P42,5)</f>
        <v>0</v>
      </c>
      <c r="R42" s="164"/>
      <c r="S42" s="164"/>
      <c r="T42" s="165">
        <v>0</v>
      </c>
      <c r="U42" s="164">
        <f>ROUND(E42*T42,2)</f>
        <v>0</v>
      </c>
      <c r="V42" s="166"/>
      <c r="W42" s="166"/>
      <c r="X42" s="166"/>
      <c r="Y42" s="166"/>
      <c r="Z42" s="166"/>
      <c r="AA42" s="166"/>
      <c r="AB42" s="166"/>
      <c r="AC42" s="166"/>
      <c r="AD42" s="166"/>
      <c r="AE42" s="166" t="s">
        <v>153</v>
      </c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31" ht="12.75">
      <c r="A43" s="167" t="s">
        <v>111</v>
      </c>
      <c r="B43" s="168" t="s">
        <v>62</v>
      </c>
      <c r="C43" s="169" t="s">
        <v>63</v>
      </c>
      <c r="D43" s="170"/>
      <c r="E43" s="171"/>
      <c r="F43" s="172"/>
      <c r="G43" s="172">
        <f>SUMIF(AE44:AE46,"&lt;&gt;NOR",G44:G46)</f>
        <v>0</v>
      </c>
      <c r="H43" s="172"/>
      <c r="I43" s="172">
        <f>SUM(I44:I46)</f>
        <v>0</v>
      </c>
      <c r="J43" s="172"/>
      <c r="K43" s="172">
        <f>SUM(K44:K46)</f>
        <v>0</v>
      </c>
      <c r="L43" s="172"/>
      <c r="M43" s="172">
        <f>SUM(M44:M46)</f>
        <v>0</v>
      </c>
      <c r="N43" s="173"/>
      <c r="O43" s="173">
        <f>SUM(O44:O46)</f>
        <v>0.21481</v>
      </c>
      <c r="P43" s="173"/>
      <c r="Q43" s="173">
        <f>SUM(Q44:Q46)</f>
        <v>0</v>
      </c>
      <c r="R43" s="173"/>
      <c r="S43" s="173"/>
      <c r="T43" s="174"/>
      <c r="U43" s="173">
        <f>SUM(U44:U46)</f>
        <v>47.21</v>
      </c>
      <c r="AE43" s="1" t="s">
        <v>112</v>
      </c>
    </row>
    <row r="44" spans="1:60" ht="12.75" outlineLevel="1">
      <c r="A44" s="157">
        <v>31</v>
      </c>
      <c r="B44" s="158" t="s">
        <v>179</v>
      </c>
      <c r="C44" s="159" t="s">
        <v>180</v>
      </c>
      <c r="D44" s="160" t="s">
        <v>137</v>
      </c>
      <c r="E44" s="161">
        <v>15.3</v>
      </c>
      <c r="F44" s="162">
        <f>H44+J44</f>
        <v>0</v>
      </c>
      <c r="G44" s="163">
        <f>ROUND(E44*F44,2)</f>
        <v>0</v>
      </c>
      <c r="H44" s="163"/>
      <c r="I44" s="163">
        <f>ROUND(E44*H44,2)</f>
        <v>0</v>
      </c>
      <c r="J44" s="163"/>
      <c r="K44" s="163">
        <f>ROUND(E44*J44,2)</f>
        <v>0</v>
      </c>
      <c r="L44" s="163">
        <v>21</v>
      </c>
      <c r="M44" s="163">
        <f>G44*(1+L44/100)</f>
        <v>0</v>
      </c>
      <c r="N44" s="164">
        <v>0.014039999999999999</v>
      </c>
      <c r="O44" s="164">
        <f>ROUND(E44*N44,5)</f>
        <v>0.21481</v>
      </c>
      <c r="P44" s="164">
        <v>0</v>
      </c>
      <c r="Q44" s="164">
        <f>ROUND(E44*P44,5)</f>
        <v>0</v>
      </c>
      <c r="R44" s="164"/>
      <c r="S44" s="164"/>
      <c r="T44" s="165">
        <v>0.92</v>
      </c>
      <c r="U44" s="164">
        <f>ROUND(E44*T44,2)</f>
        <v>14.08</v>
      </c>
      <c r="V44" s="166"/>
      <c r="W44" s="166"/>
      <c r="X44" s="166"/>
      <c r="Y44" s="166"/>
      <c r="Z44" s="166"/>
      <c r="AA44" s="166"/>
      <c r="AB44" s="166"/>
      <c r="AC44" s="166"/>
      <c r="AD44" s="166"/>
      <c r="AE44" s="166" t="s">
        <v>116</v>
      </c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ht="22.5" outlineLevel="1">
      <c r="A45" s="157">
        <v>32</v>
      </c>
      <c r="B45" s="158" t="s">
        <v>181</v>
      </c>
      <c r="C45" s="159" t="s">
        <v>182</v>
      </c>
      <c r="D45" s="160" t="s">
        <v>137</v>
      </c>
      <c r="E45" s="161">
        <v>15.3</v>
      </c>
      <c r="F45" s="162">
        <f>H45+J45</f>
        <v>0</v>
      </c>
      <c r="G45" s="163">
        <f>ROUND(E45*F45,2)</f>
        <v>0</v>
      </c>
      <c r="H45" s="163"/>
      <c r="I45" s="163">
        <f>ROUND(E45*H45,2)</f>
        <v>0</v>
      </c>
      <c r="J45" s="163"/>
      <c r="K45" s="163">
        <f>ROUND(E45*J45,2)</f>
        <v>0</v>
      </c>
      <c r="L45" s="163">
        <v>21</v>
      </c>
      <c r="M45" s="163">
        <f>G45*(1+L45/100)</f>
        <v>0</v>
      </c>
      <c r="N45" s="164">
        <v>0</v>
      </c>
      <c r="O45" s="164">
        <f>ROUND(E45*N45,5)</f>
        <v>0</v>
      </c>
      <c r="P45" s="164">
        <v>0</v>
      </c>
      <c r="Q45" s="164">
        <f>ROUND(E45*P45,5)</f>
        <v>0</v>
      </c>
      <c r="R45" s="164"/>
      <c r="S45" s="164"/>
      <c r="T45" s="165">
        <v>0</v>
      </c>
      <c r="U45" s="164">
        <f>ROUND(E45*T45,2)</f>
        <v>0</v>
      </c>
      <c r="V45" s="166"/>
      <c r="W45" s="166"/>
      <c r="X45" s="166"/>
      <c r="Y45" s="166"/>
      <c r="Z45" s="166"/>
      <c r="AA45" s="166"/>
      <c r="AB45" s="166"/>
      <c r="AC45" s="166"/>
      <c r="AD45" s="166"/>
      <c r="AE45" s="166" t="s">
        <v>116</v>
      </c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ht="12.75" outlineLevel="1">
      <c r="A46" s="157">
        <v>33</v>
      </c>
      <c r="B46" s="158" t="s">
        <v>183</v>
      </c>
      <c r="C46" s="159" t="s">
        <v>184</v>
      </c>
      <c r="D46" s="160" t="s">
        <v>129</v>
      </c>
      <c r="E46" s="161">
        <v>238.371</v>
      </c>
      <c r="F46" s="162">
        <f>H46+J46</f>
        <v>0</v>
      </c>
      <c r="G46" s="163">
        <f>ROUND(E46*F46,2)</f>
        <v>0</v>
      </c>
      <c r="H46" s="163"/>
      <c r="I46" s="163">
        <f>ROUND(E46*H46,2)</f>
        <v>0</v>
      </c>
      <c r="J46" s="163"/>
      <c r="K46" s="163">
        <f>ROUND(E46*J46,2)</f>
        <v>0</v>
      </c>
      <c r="L46" s="163">
        <v>21</v>
      </c>
      <c r="M46" s="163">
        <f>G46*(1+L46/100)</f>
        <v>0</v>
      </c>
      <c r="N46" s="164">
        <v>0</v>
      </c>
      <c r="O46" s="164">
        <f>ROUND(E46*N46,5)</f>
        <v>0</v>
      </c>
      <c r="P46" s="164">
        <v>0</v>
      </c>
      <c r="Q46" s="164">
        <f>ROUND(E46*P46,5)</f>
        <v>0</v>
      </c>
      <c r="R46" s="164"/>
      <c r="S46" s="164"/>
      <c r="T46" s="165">
        <v>0.139</v>
      </c>
      <c r="U46" s="164">
        <f>ROUND(E46*T46,2)</f>
        <v>33.13</v>
      </c>
      <c r="V46" s="166"/>
      <c r="W46" s="166"/>
      <c r="X46" s="166"/>
      <c r="Y46" s="166"/>
      <c r="Z46" s="166"/>
      <c r="AA46" s="166"/>
      <c r="AB46" s="166"/>
      <c r="AC46" s="166"/>
      <c r="AD46" s="166"/>
      <c r="AE46" s="166" t="s">
        <v>116</v>
      </c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31" ht="12.75">
      <c r="A47" s="167" t="s">
        <v>111</v>
      </c>
      <c r="B47" s="168" t="s">
        <v>64</v>
      </c>
      <c r="C47" s="169" t="s">
        <v>65</v>
      </c>
      <c r="D47" s="170"/>
      <c r="E47" s="171"/>
      <c r="F47" s="172"/>
      <c r="G47" s="172">
        <f>SUMIF(AE48:AE53,"&lt;&gt;NOR",G48:G53)</f>
        <v>0</v>
      </c>
      <c r="H47" s="172"/>
      <c r="I47" s="172">
        <f>SUM(I48:I53)</f>
        <v>0</v>
      </c>
      <c r="J47" s="172"/>
      <c r="K47" s="172">
        <f>SUM(K48:K53)</f>
        <v>0</v>
      </c>
      <c r="L47" s="172"/>
      <c r="M47" s="172">
        <f>SUM(M48:M53)</f>
        <v>0</v>
      </c>
      <c r="N47" s="173"/>
      <c r="O47" s="173">
        <f>SUM(O48:O53)</f>
        <v>0.15971</v>
      </c>
      <c r="P47" s="173"/>
      <c r="Q47" s="173">
        <f>SUM(Q48:Q53)</f>
        <v>146.19644</v>
      </c>
      <c r="R47" s="173"/>
      <c r="S47" s="173"/>
      <c r="T47" s="174"/>
      <c r="U47" s="173">
        <f>SUM(U48:U53)</f>
        <v>384.65000000000003</v>
      </c>
      <c r="AE47" s="1" t="s">
        <v>112</v>
      </c>
    </row>
    <row r="48" spans="1:60" ht="22.5" outlineLevel="1">
      <c r="A48" s="157">
        <v>34</v>
      </c>
      <c r="B48" s="158" t="s">
        <v>185</v>
      </c>
      <c r="C48" s="159" t="s">
        <v>186</v>
      </c>
      <c r="D48" s="160" t="s">
        <v>129</v>
      </c>
      <c r="E48" s="161">
        <v>150.09</v>
      </c>
      <c r="F48" s="162">
        <f aca="true" t="shared" si="16" ref="F48:F53">H48+J48</f>
        <v>0</v>
      </c>
      <c r="G48" s="163">
        <f aca="true" t="shared" si="17" ref="G48:G53">ROUND(E48*F48,2)</f>
        <v>0</v>
      </c>
      <c r="H48" s="163"/>
      <c r="I48" s="163">
        <f aca="true" t="shared" si="18" ref="I48:I53">ROUND(E48*H48,2)</f>
        <v>0</v>
      </c>
      <c r="J48" s="163"/>
      <c r="K48" s="163">
        <f aca="true" t="shared" si="19" ref="K48:K53">ROUND(E48*J48,2)</f>
        <v>0</v>
      </c>
      <c r="L48" s="163">
        <v>21</v>
      </c>
      <c r="M48" s="163">
        <f aca="true" t="shared" si="20" ref="M48:M53">G48*(1+L48/100)</f>
        <v>0</v>
      </c>
      <c r="N48" s="164">
        <v>0</v>
      </c>
      <c r="O48" s="164">
        <f aca="true" t="shared" si="21" ref="O48:O53">ROUND(E48*N48,5)</f>
        <v>0</v>
      </c>
      <c r="P48" s="164">
        <v>0.07</v>
      </c>
      <c r="Q48" s="164">
        <f aca="true" t="shared" si="22" ref="Q48:Q53">ROUND(E48*P48,5)</f>
        <v>10.5063</v>
      </c>
      <c r="R48" s="164"/>
      <c r="S48" s="164"/>
      <c r="T48" s="165">
        <v>0.15</v>
      </c>
      <c r="U48" s="164">
        <f aca="true" t="shared" si="23" ref="U48:U53">ROUND(E48*T48,2)</f>
        <v>22.51</v>
      </c>
      <c r="V48" s="166"/>
      <c r="W48" s="166"/>
      <c r="X48" s="166"/>
      <c r="Y48" s="166"/>
      <c r="Z48" s="166"/>
      <c r="AA48" s="166"/>
      <c r="AB48" s="166"/>
      <c r="AC48" s="166"/>
      <c r="AD48" s="166"/>
      <c r="AE48" s="166" t="s">
        <v>116</v>
      </c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ht="12.75" outlineLevel="1">
      <c r="A49" s="157">
        <v>35</v>
      </c>
      <c r="B49" s="158" t="s">
        <v>187</v>
      </c>
      <c r="C49" s="159" t="s">
        <v>188</v>
      </c>
      <c r="D49" s="160" t="s">
        <v>115</v>
      </c>
      <c r="E49" s="161">
        <v>19.07</v>
      </c>
      <c r="F49" s="162">
        <f t="shared" si="16"/>
        <v>0</v>
      </c>
      <c r="G49" s="163">
        <f t="shared" si="17"/>
        <v>0</v>
      </c>
      <c r="H49" s="163"/>
      <c r="I49" s="163">
        <f t="shared" si="18"/>
        <v>0</v>
      </c>
      <c r="J49" s="163"/>
      <c r="K49" s="163">
        <f t="shared" si="19"/>
        <v>0</v>
      </c>
      <c r="L49" s="163">
        <v>21</v>
      </c>
      <c r="M49" s="163">
        <f t="shared" si="20"/>
        <v>0</v>
      </c>
      <c r="N49" s="164">
        <v>0</v>
      </c>
      <c r="O49" s="164">
        <f t="shared" si="21"/>
        <v>0</v>
      </c>
      <c r="P49" s="164">
        <v>2.2</v>
      </c>
      <c r="Q49" s="164">
        <f t="shared" si="22"/>
        <v>41.954</v>
      </c>
      <c r="R49" s="164"/>
      <c r="S49" s="164"/>
      <c r="T49" s="165">
        <v>7.195</v>
      </c>
      <c r="U49" s="164">
        <f t="shared" si="23"/>
        <v>137.21</v>
      </c>
      <c r="V49" s="166"/>
      <c r="W49" s="166"/>
      <c r="X49" s="166"/>
      <c r="Y49" s="166"/>
      <c r="Z49" s="166"/>
      <c r="AA49" s="166"/>
      <c r="AB49" s="166"/>
      <c r="AC49" s="166"/>
      <c r="AD49" s="166"/>
      <c r="AE49" s="166" t="s">
        <v>116</v>
      </c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12.75" outlineLevel="1">
      <c r="A50" s="157">
        <v>36</v>
      </c>
      <c r="B50" s="158" t="s">
        <v>187</v>
      </c>
      <c r="C50" s="159" t="s">
        <v>188</v>
      </c>
      <c r="D50" s="160" t="s">
        <v>115</v>
      </c>
      <c r="E50" s="161">
        <v>23.837</v>
      </c>
      <c r="F50" s="162">
        <f t="shared" si="16"/>
        <v>0</v>
      </c>
      <c r="G50" s="163">
        <f t="shared" si="17"/>
        <v>0</v>
      </c>
      <c r="H50" s="163"/>
      <c r="I50" s="163">
        <f t="shared" si="18"/>
        <v>0</v>
      </c>
      <c r="J50" s="163"/>
      <c r="K50" s="163">
        <f t="shared" si="19"/>
        <v>0</v>
      </c>
      <c r="L50" s="163">
        <v>21</v>
      </c>
      <c r="M50" s="163">
        <f t="shared" si="20"/>
        <v>0</v>
      </c>
      <c r="N50" s="164">
        <v>0</v>
      </c>
      <c r="O50" s="164">
        <f t="shared" si="21"/>
        <v>0</v>
      </c>
      <c r="P50" s="164">
        <v>2.2</v>
      </c>
      <c r="Q50" s="164">
        <f t="shared" si="22"/>
        <v>52.4414</v>
      </c>
      <c r="R50" s="164"/>
      <c r="S50" s="164"/>
      <c r="T50" s="165">
        <v>7.195</v>
      </c>
      <c r="U50" s="164">
        <f t="shared" si="23"/>
        <v>171.51</v>
      </c>
      <c r="V50" s="166"/>
      <c r="W50" s="166"/>
      <c r="X50" s="166"/>
      <c r="Y50" s="166"/>
      <c r="Z50" s="166"/>
      <c r="AA50" s="166"/>
      <c r="AB50" s="166"/>
      <c r="AC50" s="166"/>
      <c r="AD50" s="166"/>
      <c r="AE50" s="166" t="s">
        <v>116</v>
      </c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ht="12.75" outlineLevel="1">
      <c r="A51" s="157">
        <v>37</v>
      </c>
      <c r="B51" s="158" t="s">
        <v>189</v>
      </c>
      <c r="C51" s="159" t="s">
        <v>190</v>
      </c>
      <c r="D51" s="160" t="s">
        <v>115</v>
      </c>
      <c r="E51" s="161">
        <v>6.851</v>
      </c>
      <c r="F51" s="162">
        <f t="shared" si="16"/>
        <v>0</v>
      </c>
      <c r="G51" s="163">
        <f t="shared" si="17"/>
        <v>0</v>
      </c>
      <c r="H51" s="163"/>
      <c r="I51" s="163">
        <f t="shared" si="18"/>
        <v>0</v>
      </c>
      <c r="J51" s="163"/>
      <c r="K51" s="163">
        <f t="shared" si="19"/>
        <v>0</v>
      </c>
      <c r="L51" s="163">
        <v>21</v>
      </c>
      <c r="M51" s="163">
        <f t="shared" si="20"/>
        <v>0</v>
      </c>
      <c r="N51" s="164">
        <v>0</v>
      </c>
      <c r="O51" s="164">
        <f t="shared" si="21"/>
        <v>0</v>
      </c>
      <c r="P51" s="164">
        <v>1.4</v>
      </c>
      <c r="Q51" s="164">
        <f t="shared" si="22"/>
        <v>9.5914</v>
      </c>
      <c r="R51" s="164"/>
      <c r="S51" s="164"/>
      <c r="T51" s="165">
        <v>1.257</v>
      </c>
      <c r="U51" s="164">
        <f t="shared" si="23"/>
        <v>8.61</v>
      </c>
      <c r="V51" s="166"/>
      <c r="W51" s="166"/>
      <c r="X51" s="166"/>
      <c r="Y51" s="166"/>
      <c r="Z51" s="166"/>
      <c r="AA51" s="166"/>
      <c r="AB51" s="166"/>
      <c r="AC51" s="166"/>
      <c r="AD51" s="166"/>
      <c r="AE51" s="166" t="s">
        <v>116</v>
      </c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ht="22.5" outlineLevel="1">
      <c r="A52" s="157">
        <v>38</v>
      </c>
      <c r="B52" s="158" t="s">
        <v>191</v>
      </c>
      <c r="C52" s="159" t="s">
        <v>192</v>
      </c>
      <c r="D52" s="160" t="s">
        <v>129</v>
      </c>
      <c r="E52" s="161">
        <v>238.371</v>
      </c>
      <c r="F52" s="162">
        <f t="shared" si="16"/>
        <v>0</v>
      </c>
      <c r="G52" s="163">
        <f t="shared" si="17"/>
        <v>0</v>
      </c>
      <c r="H52" s="163"/>
      <c r="I52" s="163">
        <f t="shared" si="18"/>
        <v>0</v>
      </c>
      <c r="J52" s="163"/>
      <c r="K52" s="163">
        <f t="shared" si="19"/>
        <v>0</v>
      </c>
      <c r="L52" s="163">
        <v>21</v>
      </c>
      <c r="M52" s="163">
        <f t="shared" si="20"/>
        <v>0</v>
      </c>
      <c r="N52" s="164">
        <v>0.00067</v>
      </c>
      <c r="O52" s="164">
        <f t="shared" si="21"/>
        <v>0.15971</v>
      </c>
      <c r="P52" s="164">
        <v>0.133</v>
      </c>
      <c r="Q52" s="164">
        <f t="shared" si="22"/>
        <v>31.70334</v>
      </c>
      <c r="R52" s="164"/>
      <c r="S52" s="164"/>
      <c r="T52" s="165">
        <v>0.188</v>
      </c>
      <c r="U52" s="164">
        <f t="shared" si="23"/>
        <v>44.81</v>
      </c>
      <c r="V52" s="166"/>
      <c r="W52" s="166"/>
      <c r="X52" s="166"/>
      <c r="Y52" s="166"/>
      <c r="Z52" s="166"/>
      <c r="AA52" s="166"/>
      <c r="AB52" s="166"/>
      <c r="AC52" s="166"/>
      <c r="AD52" s="166"/>
      <c r="AE52" s="166" t="s">
        <v>116</v>
      </c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ht="12.75" outlineLevel="1">
      <c r="A53" s="157">
        <v>39</v>
      </c>
      <c r="B53" s="158" t="s">
        <v>193</v>
      </c>
      <c r="C53" s="159" t="s">
        <v>194</v>
      </c>
      <c r="D53" s="160" t="s">
        <v>195</v>
      </c>
      <c r="E53" s="161">
        <v>16</v>
      </c>
      <c r="F53" s="162">
        <f t="shared" si="16"/>
        <v>0</v>
      </c>
      <c r="G53" s="163">
        <f t="shared" si="17"/>
        <v>0</v>
      </c>
      <c r="H53" s="163"/>
      <c r="I53" s="163">
        <f t="shared" si="18"/>
        <v>0</v>
      </c>
      <c r="J53" s="163"/>
      <c r="K53" s="163">
        <f t="shared" si="19"/>
        <v>0</v>
      </c>
      <c r="L53" s="163">
        <v>21</v>
      </c>
      <c r="M53" s="163">
        <f t="shared" si="20"/>
        <v>0</v>
      </c>
      <c r="N53" s="164">
        <v>0</v>
      </c>
      <c r="O53" s="164">
        <f t="shared" si="21"/>
        <v>0</v>
      </c>
      <c r="P53" s="164">
        <v>0</v>
      </c>
      <c r="Q53" s="164">
        <f t="shared" si="22"/>
        <v>0</v>
      </c>
      <c r="R53" s="164"/>
      <c r="S53" s="164"/>
      <c r="T53" s="165">
        <v>0</v>
      </c>
      <c r="U53" s="164">
        <f t="shared" si="23"/>
        <v>0</v>
      </c>
      <c r="V53" s="166"/>
      <c r="W53" s="166"/>
      <c r="X53" s="166"/>
      <c r="Y53" s="166"/>
      <c r="Z53" s="166"/>
      <c r="AA53" s="166"/>
      <c r="AB53" s="166"/>
      <c r="AC53" s="166"/>
      <c r="AD53" s="166"/>
      <c r="AE53" s="166" t="s">
        <v>116</v>
      </c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31" ht="12.75">
      <c r="A54" s="167" t="s">
        <v>111</v>
      </c>
      <c r="B54" s="168" t="s">
        <v>66</v>
      </c>
      <c r="C54" s="169" t="s">
        <v>67</v>
      </c>
      <c r="D54" s="170"/>
      <c r="E54" s="171"/>
      <c r="F54" s="172"/>
      <c r="G54" s="172">
        <f>SUMIF(AE55:AE64,"&lt;&gt;NOR",G55:G64)</f>
        <v>0</v>
      </c>
      <c r="H54" s="172"/>
      <c r="I54" s="172">
        <f>SUM(I55:I64)</f>
        <v>0</v>
      </c>
      <c r="J54" s="172"/>
      <c r="K54" s="172">
        <f>SUM(K55:K64)</f>
        <v>0</v>
      </c>
      <c r="L54" s="172"/>
      <c r="M54" s="172">
        <f>SUM(M55:M64)</f>
        <v>0</v>
      </c>
      <c r="N54" s="173"/>
      <c r="O54" s="173">
        <f>SUM(O55:O64)</f>
        <v>0</v>
      </c>
      <c r="P54" s="173"/>
      <c r="Q54" s="173">
        <f>SUM(Q55:Q64)</f>
        <v>0.5661</v>
      </c>
      <c r="R54" s="173"/>
      <c r="S54" s="173"/>
      <c r="T54" s="174"/>
      <c r="U54" s="173">
        <f>SUM(U55:U64)</f>
        <v>862.4799999999999</v>
      </c>
      <c r="AE54" s="1" t="s">
        <v>112</v>
      </c>
    </row>
    <row r="55" spans="1:60" ht="12.75" outlineLevel="1">
      <c r="A55" s="157">
        <v>40</v>
      </c>
      <c r="B55" s="158" t="s">
        <v>196</v>
      </c>
      <c r="C55" s="159" t="s">
        <v>197</v>
      </c>
      <c r="D55" s="160" t="s">
        <v>129</v>
      </c>
      <c r="E55" s="161">
        <v>0.6000000000000001</v>
      </c>
      <c r="F55" s="162">
        <f aca="true" t="shared" si="24" ref="F55:F64">H55+J55</f>
        <v>0</v>
      </c>
      <c r="G55" s="163">
        <f aca="true" t="shared" si="25" ref="G55:G64">ROUND(E55*F55,2)</f>
        <v>0</v>
      </c>
      <c r="H55" s="163"/>
      <c r="I55" s="163">
        <f aca="true" t="shared" si="26" ref="I55:I64">ROUND(E55*H55,2)</f>
        <v>0</v>
      </c>
      <c r="J55" s="163"/>
      <c r="K55" s="163">
        <f aca="true" t="shared" si="27" ref="K55:K64">ROUND(E55*J55,2)</f>
        <v>0</v>
      </c>
      <c r="L55" s="163">
        <v>21</v>
      </c>
      <c r="M55" s="163">
        <f aca="true" t="shared" si="28" ref="M55:M64">G55*(1+L55/100)</f>
        <v>0</v>
      </c>
      <c r="N55" s="164">
        <v>0</v>
      </c>
      <c r="O55" s="164">
        <f aca="true" t="shared" si="29" ref="O55:O64">ROUND(E55*N55,5)</f>
        <v>0</v>
      </c>
      <c r="P55" s="164">
        <v>0</v>
      </c>
      <c r="Q55" s="164">
        <f aca="true" t="shared" si="30" ref="Q55:Q64">ROUND(E55*P55,5)</f>
        <v>0</v>
      </c>
      <c r="R55" s="164"/>
      <c r="S55" s="164"/>
      <c r="T55" s="165">
        <v>0.115</v>
      </c>
      <c r="U55" s="164">
        <f aca="true" t="shared" si="31" ref="U55:U64">ROUND(E55*T55,2)</f>
        <v>0.07</v>
      </c>
      <c r="V55" s="166"/>
      <c r="W55" s="166"/>
      <c r="X55" s="166"/>
      <c r="Y55" s="166"/>
      <c r="Z55" s="166"/>
      <c r="AA55" s="166"/>
      <c r="AB55" s="166"/>
      <c r="AC55" s="166"/>
      <c r="AD55" s="166"/>
      <c r="AE55" s="166" t="s">
        <v>116</v>
      </c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12.75" outlineLevel="1">
      <c r="A56" s="157">
        <v>41</v>
      </c>
      <c r="B56" s="158" t="s">
        <v>198</v>
      </c>
      <c r="C56" s="159" t="s">
        <v>199</v>
      </c>
      <c r="D56" s="160" t="s">
        <v>137</v>
      </c>
      <c r="E56" s="161">
        <v>15.3</v>
      </c>
      <c r="F56" s="162">
        <f t="shared" si="24"/>
        <v>0</v>
      </c>
      <c r="G56" s="163">
        <f t="shared" si="25"/>
        <v>0</v>
      </c>
      <c r="H56" s="163"/>
      <c r="I56" s="163">
        <f t="shared" si="26"/>
        <v>0</v>
      </c>
      <c r="J56" s="163"/>
      <c r="K56" s="163">
        <f t="shared" si="27"/>
        <v>0</v>
      </c>
      <c r="L56" s="163">
        <v>21</v>
      </c>
      <c r="M56" s="163">
        <f t="shared" si="28"/>
        <v>0</v>
      </c>
      <c r="N56" s="164">
        <v>0</v>
      </c>
      <c r="O56" s="164">
        <f t="shared" si="29"/>
        <v>0</v>
      </c>
      <c r="P56" s="164">
        <v>0.037</v>
      </c>
      <c r="Q56" s="164">
        <f t="shared" si="30"/>
        <v>0.5661</v>
      </c>
      <c r="R56" s="164"/>
      <c r="S56" s="164"/>
      <c r="T56" s="165">
        <v>0.55</v>
      </c>
      <c r="U56" s="164">
        <f t="shared" si="31"/>
        <v>8.42</v>
      </c>
      <c r="V56" s="166"/>
      <c r="W56" s="166"/>
      <c r="X56" s="166"/>
      <c r="Y56" s="166"/>
      <c r="Z56" s="166"/>
      <c r="AA56" s="166"/>
      <c r="AB56" s="166"/>
      <c r="AC56" s="166"/>
      <c r="AD56" s="166"/>
      <c r="AE56" s="166" t="s">
        <v>116</v>
      </c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12.75" outlineLevel="1">
      <c r="A57" s="157">
        <v>42</v>
      </c>
      <c r="B57" s="158" t="s">
        <v>200</v>
      </c>
      <c r="C57" s="159" t="s">
        <v>201</v>
      </c>
      <c r="D57" s="160" t="s">
        <v>202</v>
      </c>
      <c r="E57" s="161">
        <v>167.057</v>
      </c>
      <c r="F57" s="162">
        <f t="shared" si="24"/>
        <v>0</v>
      </c>
      <c r="G57" s="163">
        <f t="shared" si="25"/>
        <v>0</v>
      </c>
      <c r="H57" s="163"/>
      <c r="I57" s="163">
        <f t="shared" si="26"/>
        <v>0</v>
      </c>
      <c r="J57" s="163"/>
      <c r="K57" s="163">
        <f t="shared" si="27"/>
        <v>0</v>
      </c>
      <c r="L57" s="163">
        <v>21</v>
      </c>
      <c r="M57" s="163">
        <f t="shared" si="28"/>
        <v>0</v>
      </c>
      <c r="N57" s="164">
        <v>0</v>
      </c>
      <c r="O57" s="164">
        <f t="shared" si="29"/>
        <v>0</v>
      </c>
      <c r="P57" s="164">
        <v>0</v>
      </c>
      <c r="Q57" s="164">
        <f t="shared" si="30"/>
        <v>0</v>
      </c>
      <c r="R57" s="164"/>
      <c r="S57" s="164"/>
      <c r="T57" s="165">
        <v>0.9420000000000001</v>
      </c>
      <c r="U57" s="164">
        <f t="shared" si="31"/>
        <v>157.37</v>
      </c>
      <c r="V57" s="166"/>
      <c r="W57" s="166"/>
      <c r="X57" s="166"/>
      <c r="Y57" s="166"/>
      <c r="Z57" s="166"/>
      <c r="AA57" s="166"/>
      <c r="AB57" s="166"/>
      <c r="AC57" s="166"/>
      <c r="AD57" s="166"/>
      <c r="AE57" s="166" t="s">
        <v>116</v>
      </c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ht="12.75" outlineLevel="1">
      <c r="A58" s="157">
        <v>43</v>
      </c>
      <c r="B58" s="158" t="s">
        <v>203</v>
      </c>
      <c r="C58" s="159" t="s">
        <v>204</v>
      </c>
      <c r="D58" s="160" t="s">
        <v>202</v>
      </c>
      <c r="E58" s="161">
        <v>334.114</v>
      </c>
      <c r="F58" s="162">
        <f t="shared" si="24"/>
        <v>0</v>
      </c>
      <c r="G58" s="163">
        <f t="shared" si="25"/>
        <v>0</v>
      </c>
      <c r="H58" s="163"/>
      <c r="I58" s="163">
        <f t="shared" si="26"/>
        <v>0</v>
      </c>
      <c r="J58" s="163"/>
      <c r="K58" s="163">
        <f t="shared" si="27"/>
        <v>0</v>
      </c>
      <c r="L58" s="163">
        <v>21</v>
      </c>
      <c r="M58" s="163">
        <f t="shared" si="28"/>
        <v>0</v>
      </c>
      <c r="N58" s="164">
        <v>0</v>
      </c>
      <c r="O58" s="164">
        <f t="shared" si="29"/>
        <v>0</v>
      </c>
      <c r="P58" s="164">
        <v>0</v>
      </c>
      <c r="Q58" s="164">
        <f t="shared" si="30"/>
        <v>0</v>
      </c>
      <c r="R58" s="164"/>
      <c r="S58" s="164"/>
      <c r="T58" s="165">
        <v>0.105</v>
      </c>
      <c r="U58" s="164">
        <f t="shared" si="31"/>
        <v>35.08</v>
      </c>
      <c r="V58" s="166"/>
      <c r="W58" s="166"/>
      <c r="X58" s="166"/>
      <c r="Y58" s="166"/>
      <c r="Z58" s="166"/>
      <c r="AA58" s="166"/>
      <c r="AB58" s="166"/>
      <c r="AC58" s="166"/>
      <c r="AD58" s="166"/>
      <c r="AE58" s="166" t="s">
        <v>116</v>
      </c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ht="12.75" outlineLevel="1">
      <c r="A59" s="157">
        <v>44</v>
      </c>
      <c r="B59" s="158" t="s">
        <v>205</v>
      </c>
      <c r="C59" s="159" t="s">
        <v>206</v>
      </c>
      <c r="D59" s="160" t="s">
        <v>202</v>
      </c>
      <c r="E59" s="161">
        <v>163.165</v>
      </c>
      <c r="F59" s="162">
        <f t="shared" si="24"/>
        <v>0</v>
      </c>
      <c r="G59" s="163">
        <f t="shared" si="25"/>
        <v>0</v>
      </c>
      <c r="H59" s="163"/>
      <c r="I59" s="163">
        <f t="shared" si="26"/>
        <v>0</v>
      </c>
      <c r="J59" s="163"/>
      <c r="K59" s="163">
        <f t="shared" si="27"/>
        <v>0</v>
      </c>
      <c r="L59" s="163">
        <v>21</v>
      </c>
      <c r="M59" s="163">
        <f t="shared" si="28"/>
        <v>0</v>
      </c>
      <c r="N59" s="164">
        <v>0</v>
      </c>
      <c r="O59" s="164">
        <f t="shared" si="29"/>
        <v>0</v>
      </c>
      <c r="P59" s="164">
        <v>0</v>
      </c>
      <c r="Q59" s="164">
        <f t="shared" si="30"/>
        <v>0</v>
      </c>
      <c r="R59" s="164"/>
      <c r="S59" s="164"/>
      <c r="T59" s="165">
        <v>0.933</v>
      </c>
      <c r="U59" s="164">
        <f t="shared" si="31"/>
        <v>152.23</v>
      </c>
      <c r="V59" s="166"/>
      <c r="W59" s="166"/>
      <c r="X59" s="166"/>
      <c r="Y59" s="166"/>
      <c r="Z59" s="166"/>
      <c r="AA59" s="166"/>
      <c r="AB59" s="166"/>
      <c r="AC59" s="166"/>
      <c r="AD59" s="166"/>
      <c r="AE59" s="166" t="s">
        <v>116</v>
      </c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ht="12.75" outlineLevel="1">
      <c r="A60" s="157">
        <v>45</v>
      </c>
      <c r="B60" s="158" t="s">
        <v>207</v>
      </c>
      <c r="C60" s="159" t="s">
        <v>208</v>
      </c>
      <c r="D60" s="160" t="s">
        <v>202</v>
      </c>
      <c r="E60" s="161">
        <v>654.6</v>
      </c>
      <c r="F60" s="162">
        <f t="shared" si="24"/>
        <v>0</v>
      </c>
      <c r="G60" s="163">
        <f t="shared" si="25"/>
        <v>0</v>
      </c>
      <c r="H60" s="163"/>
      <c r="I60" s="163">
        <f t="shared" si="26"/>
        <v>0</v>
      </c>
      <c r="J60" s="163"/>
      <c r="K60" s="163">
        <f t="shared" si="27"/>
        <v>0</v>
      </c>
      <c r="L60" s="163">
        <v>21</v>
      </c>
      <c r="M60" s="163">
        <f t="shared" si="28"/>
        <v>0</v>
      </c>
      <c r="N60" s="164">
        <v>0</v>
      </c>
      <c r="O60" s="164">
        <f t="shared" si="29"/>
        <v>0</v>
      </c>
      <c r="P60" s="164">
        <v>0</v>
      </c>
      <c r="Q60" s="164">
        <f t="shared" si="30"/>
        <v>0</v>
      </c>
      <c r="R60" s="164"/>
      <c r="S60" s="164"/>
      <c r="T60" s="165">
        <v>0.653</v>
      </c>
      <c r="U60" s="164">
        <f t="shared" si="31"/>
        <v>427.45</v>
      </c>
      <c r="V60" s="166"/>
      <c r="W60" s="166"/>
      <c r="X60" s="166"/>
      <c r="Y60" s="166"/>
      <c r="Z60" s="166"/>
      <c r="AA60" s="166"/>
      <c r="AB60" s="166"/>
      <c r="AC60" s="166"/>
      <c r="AD60" s="166"/>
      <c r="AE60" s="166" t="s">
        <v>116</v>
      </c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ht="12.75" outlineLevel="1">
      <c r="A61" s="157">
        <v>46</v>
      </c>
      <c r="B61" s="158" t="s">
        <v>209</v>
      </c>
      <c r="C61" s="159" t="s">
        <v>210</v>
      </c>
      <c r="D61" s="160" t="s">
        <v>202</v>
      </c>
      <c r="E61" s="161">
        <v>167.057</v>
      </c>
      <c r="F61" s="162">
        <f t="shared" si="24"/>
        <v>0</v>
      </c>
      <c r="G61" s="163">
        <f t="shared" si="25"/>
        <v>0</v>
      </c>
      <c r="H61" s="163"/>
      <c r="I61" s="163">
        <f t="shared" si="26"/>
        <v>0</v>
      </c>
      <c r="J61" s="163"/>
      <c r="K61" s="163">
        <f t="shared" si="27"/>
        <v>0</v>
      </c>
      <c r="L61" s="163">
        <v>21</v>
      </c>
      <c r="M61" s="163">
        <f t="shared" si="28"/>
        <v>0</v>
      </c>
      <c r="N61" s="164">
        <v>0</v>
      </c>
      <c r="O61" s="164">
        <f t="shared" si="29"/>
        <v>0</v>
      </c>
      <c r="P61" s="164">
        <v>0</v>
      </c>
      <c r="Q61" s="164">
        <f t="shared" si="30"/>
        <v>0</v>
      </c>
      <c r="R61" s="164"/>
      <c r="S61" s="164"/>
      <c r="T61" s="165">
        <v>0.49</v>
      </c>
      <c r="U61" s="164">
        <f t="shared" si="31"/>
        <v>81.86</v>
      </c>
      <c r="V61" s="166"/>
      <c r="W61" s="166"/>
      <c r="X61" s="166"/>
      <c r="Y61" s="166"/>
      <c r="Z61" s="166"/>
      <c r="AA61" s="166"/>
      <c r="AB61" s="166"/>
      <c r="AC61" s="166"/>
      <c r="AD61" s="166"/>
      <c r="AE61" s="166" t="s">
        <v>116</v>
      </c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ht="12.75" outlineLevel="1">
      <c r="A62" s="157">
        <v>47</v>
      </c>
      <c r="B62" s="158" t="s">
        <v>211</v>
      </c>
      <c r="C62" s="159" t="s">
        <v>212</v>
      </c>
      <c r="D62" s="160" t="s">
        <v>202</v>
      </c>
      <c r="E62" s="161">
        <v>2338.796</v>
      </c>
      <c r="F62" s="162">
        <f t="shared" si="24"/>
        <v>0</v>
      </c>
      <c r="G62" s="163">
        <f t="shared" si="25"/>
        <v>0</v>
      </c>
      <c r="H62" s="163"/>
      <c r="I62" s="163">
        <f t="shared" si="26"/>
        <v>0</v>
      </c>
      <c r="J62" s="163"/>
      <c r="K62" s="163">
        <f t="shared" si="27"/>
        <v>0</v>
      </c>
      <c r="L62" s="163">
        <v>21</v>
      </c>
      <c r="M62" s="163">
        <f t="shared" si="28"/>
        <v>0</v>
      </c>
      <c r="N62" s="164">
        <v>0</v>
      </c>
      <c r="O62" s="164">
        <f t="shared" si="29"/>
        <v>0</v>
      </c>
      <c r="P62" s="164">
        <v>0</v>
      </c>
      <c r="Q62" s="164">
        <f t="shared" si="30"/>
        <v>0</v>
      </c>
      <c r="R62" s="164"/>
      <c r="S62" s="164"/>
      <c r="T62" s="165">
        <v>0</v>
      </c>
      <c r="U62" s="164">
        <f t="shared" si="31"/>
        <v>0</v>
      </c>
      <c r="V62" s="166"/>
      <c r="W62" s="166"/>
      <c r="X62" s="166"/>
      <c r="Y62" s="166"/>
      <c r="Z62" s="166"/>
      <c r="AA62" s="166"/>
      <c r="AB62" s="166"/>
      <c r="AC62" s="166"/>
      <c r="AD62" s="166"/>
      <c r="AE62" s="166" t="s">
        <v>116</v>
      </c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ht="22.5" outlineLevel="1">
      <c r="A63" s="157">
        <v>48</v>
      </c>
      <c r="B63" s="158" t="s">
        <v>213</v>
      </c>
      <c r="C63" s="159" t="s">
        <v>214</v>
      </c>
      <c r="D63" s="160" t="s">
        <v>202</v>
      </c>
      <c r="E63" s="161">
        <v>163.405</v>
      </c>
      <c r="F63" s="162">
        <f t="shared" si="24"/>
        <v>0</v>
      </c>
      <c r="G63" s="163">
        <f t="shared" si="25"/>
        <v>0</v>
      </c>
      <c r="H63" s="163"/>
      <c r="I63" s="163">
        <f t="shared" si="26"/>
        <v>0</v>
      </c>
      <c r="J63" s="163"/>
      <c r="K63" s="163">
        <f t="shared" si="27"/>
        <v>0</v>
      </c>
      <c r="L63" s="163">
        <v>21</v>
      </c>
      <c r="M63" s="163">
        <f t="shared" si="28"/>
        <v>0</v>
      </c>
      <c r="N63" s="164">
        <v>0</v>
      </c>
      <c r="O63" s="164">
        <f t="shared" si="29"/>
        <v>0</v>
      </c>
      <c r="P63" s="164">
        <v>0</v>
      </c>
      <c r="Q63" s="164">
        <f t="shared" si="30"/>
        <v>0</v>
      </c>
      <c r="R63" s="164"/>
      <c r="S63" s="164"/>
      <c r="T63" s="165">
        <v>0</v>
      </c>
      <c r="U63" s="164">
        <f t="shared" si="31"/>
        <v>0</v>
      </c>
      <c r="V63" s="166"/>
      <c r="W63" s="166"/>
      <c r="X63" s="166"/>
      <c r="Y63" s="166"/>
      <c r="Z63" s="166"/>
      <c r="AA63" s="166"/>
      <c r="AB63" s="166"/>
      <c r="AC63" s="166"/>
      <c r="AD63" s="166"/>
      <c r="AE63" s="166" t="s">
        <v>116</v>
      </c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ht="22.5" outlineLevel="1">
      <c r="A64" s="157">
        <v>49</v>
      </c>
      <c r="B64" s="158" t="s">
        <v>215</v>
      </c>
      <c r="C64" s="159" t="s">
        <v>216</v>
      </c>
      <c r="D64" s="160" t="s">
        <v>202</v>
      </c>
      <c r="E64" s="161">
        <v>3.652</v>
      </c>
      <c r="F64" s="162">
        <f t="shared" si="24"/>
        <v>0</v>
      </c>
      <c r="G64" s="163">
        <f t="shared" si="25"/>
        <v>0</v>
      </c>
      <c r="H64" s="163"/>
      <c r="I64" s="163">
        <f t="shared" si="26"/>
        <v>0</v>
      </c>
      <c r="J64" s="163"/>
      <c r="K64" s="163">
        <f t="shared" si="27"/>
        <v>0</v>
      </c>
      <c r="L64" s="163">
        <v>21</v>
      </c>
      <c r="M64" s="163">
        <f t="shared" si="28"/>
        <v>0</v>
      </c>
      <c r="N64" s="164">
        <v>0</v>
      </c>
      <c r="O64" s="164">
        <f t="shared" si="29"/>
        <v>0</v>
      </c>
      <c r="P64" s="164">
        <v>0</v>
      </c>
      <c r="Q64" s="164">
        <f t="shared" si="30"/>
        <v>0</v>
      </c>
      <c r="R64" s="164"/>
      <c r="S64" s="164"/>
      <c r="T64" s="165">
        <v>0</v>
      </c>
      <c r="U64" s="164">
        <f t="shared" si="31"/>
        <v>0</v>
      </c>
      <c r="V64" s="166"/>
      <c r="W64" s="166"/>
      <c r="X64" s="166"/>
      <c r="Y64" s="166"/>
      <c r="Z64" s="166"/>
      <c r="AA64" s="166"/>
      <c r="AB64" s="166"/>
      <c r="AC64" s="166"/>
      <c r="AD64" s="166"/>
      <c r="AE64" s="166" t="s">
        <v>116</v>
      </c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31" ht="12.75">
      <c r="A65" s="167" t="s">
        <v>111</v>
      </c>
      <c r="B65" s="168" t="s">
        <v>68</v>
      </c>
      <c r="C65" s="169" t="s">
        <v>69</v>
      </c>
      <c r="D65" s="170"/>
      <c r="E65" s="171"/>
      <c r="F65" s="172"/>
      <c r="G65" s="172">
        <f>SUMIF(AE66:AE66,"&lt;&gt;NOR",G66:G66)</f>
        <v>0</v>
      </c>
      <c r="H65" s="172"/>
      <c r="I65" s="172">
        <f>SUM(I66:I66)</f>
        <v>0</v>
      </c>
      <c r="J65" s="172"/>
      <c r="K65" s="172">
        <f>SUM(K66:K66)</f>
        <v>0</v>
      </c>
      <c r="L65" s="172"/>
      <c r="M65" s="172">
        <f>SUM(M66:M66)</f>
        <v>0</v>
      </c>
      <c r="N65" s="173"/>
      <c r="O65" s="173">
        <f>SUM(O66:O66)</f>
        <v>0</v>
      </c>
      <c r="P65" s="173"/>
      <c r="Q65" s="173">
        <f>SUM(Q66:Q66)</f>
        <v>0</v>
      </c>
      <c r="R65" s="173"/>
      <c r="S65" s="173"/>
      <c r="T65" s="174"/>
      <c r="U65" s="173">
        <f>SUM(U66:U66)</f>
        <v>134</v>
      </c>
      <c r="AE65" s="1" t="s">
        <v>112</v>
      </c>
    </row>
    <row r="66" spans="1:60" ht="12.75" outlineLevel="1">
      <c r="A66" s="157">
        <v>50</v>
      </c>
      <c r="B66" s="158" t="s">
        <v>217</v>
      </c>
      <c r="C66" s="159" t="s">
        <v>218</v>
      </c>
      <c r="D66" s="160" t="s">
        <v>202</v>
      </c>
      <c r="E66" s="161">
        <v>51.997</v>
      </c>
      <c r="F66" s="162">
        <f>H66+J66</f>
        <v>0</v>
      </c>
      <c r="G66" s="163">
        <f>ROUND(E66*F66,2)</f>
        <v>0</v>
      </c>
      <c r="H66" s="163"/>
      <c r="I66" s="163">
        <f>ROUND(E66*H66,2)</f>
        <v>0</v>
      </c>
      <c r="J66" s="163"/>
      <c r="K66" s="163">
        <f>ROUND(E66*J66,2)</f>
        <v>0</v>
      </c>
      <c r="L66" s="163">
        <v>21</v>
      </c>
      <c r="M66" s="163">
        <f>G66*(1+L66/100)</f>
        <v>0</v>
      </c>
      <c r="N66" s="164">
        <v>0</v>
      </c>
      <c r="O66" s="164">
        <f>ROUND(E66*N66,5)</f>
        <v>0</v>
      </c>
      <c r="P66" s="164">
        <v>0</v>
      </c>
      <c r="Q66" s="164">
        <f>ROUND(E66*P66,5)</f>
        <v>0</v>
      </c>
      <c r="R66" s="164"/>
      <c r="S66" s="164"/>
      <c r="T66" s="165">
        <v>2.577</v>
      </c>
      <c r="U66" s="164">
        <f>ROUND(E66*T66,2)</f>
        <v>134</v>
      </c>
      <c r="V66" s="166"/>
      <c r="W66" s="166"/>
      <c r="X66" s="166"/>
      <c r="Y66" s="166"/>
      <c r="Z66" s="166"/>
      <c r="AA66" s="166"/>
      <c r="AB66" s="166"/>
      <c r="AC66" s="166"/>
      <c r="AD66" s="166"/>
      <c r="AE66" s="166" t="s">
        <v>116</v>
      </c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31" ht="12.75">
      <c r="A67" s="167" t="s">
        <v>111</v>
      </c>
      <c r="B67" s="168" t="s">
        <v>70</v>
      </c>
      <c r="C67" s="169" t="s">
        <v>71</v>
      </c>
      <c r="D67" s="170"/>
      <c r="E67" s="171"/>
      <c r="F67" s="172"/>
      <c r="G67" s="172">
        <f>SUMIF(AE68:AE93,"&lt;&gt;NOR",G68:G93)</f>
        <v>0</v>
      </c>
      <c r="H67" s="172"/>
      <c r="I67" s="172">
        <f>SUM(I68:I93)</f>
        <v>0</v>
      </c>
      <c r="J67" s="172"/>
      <c r="K67" s="172">
        <f>SUM(K68:K93)</f>
        <v>0</v>
      </c>
      <c r="L67" s="172"/>
      <c r="M67" s="172">
        <f>SUM(M68:M93)</f>
        <v>0</v>
      </c>
      <c r="N67" s="173"/>
      <c r="O67" s="173">
        <f>SUM(O68:O93)</f>
        <v>4.61123</v>
      </c>
      <c r="P67" s="173"/>
      <c r="Q67" s="173">
        <f>SUM(Q68:Q93)</f>
        <v>3.65163</v>
      </c>
      <c r="R67" s="173"/>
      <c r="S67" s="173"/>
      <c r="T67" s="174"/>
      <c r="U67" s="173">
        <f>SUM(U68:U93)</f>
        <v>239.79000000000002</v>
      </c>
      <c r="AE67" s="1" t="s">
        <v>112</v>
      </c>
    </row>
    <row r="68" spans="1:60" ht="22.5" outlineLevel="1">
      <c r="A68" s="157">
        <v>51</v>
      </c>
      <c r="B68" s="158" t="s">
        <v>219</v>
      </c>
      <c r="C68" s="159" t="s">
        <v>220</v>
      </c>
      <c r="D68" s="160" t="s">
        <v>129</v>
      </c>
      <c r="E68" s="161">
        <v>238.371</v>
      </c>
      <c r="F68" s="162">
        <f aca="true" t="shared" si="32" ref="F68:F93">H68+J68</f>
        <v>0</v>
      </c>
      <c r="G68" s="163">
        <f aca="true" t="shared" si="33" ref="G68:G93">ROUND(E68*F68,2)</f>
        <v>0</v>
      </c>
      <c r="H68" s="163"/>
      <c r="I68" s="163">
        <f aca="true" t="shared" si="34" ref="I68:I93">ROUND(E68*H68,2)</f>
        <v>0</v>
      </c>
      <c r="J68" s="163"/>
      <c r="K68" s="163">
        <f aca="true" t="shared" si="35" ref="K68:K93">ROUND(E68*J68,2)</f>
        <v>0</v>
      </c>
      <c r="L68" s="163">
        <v>21</v>
      </c>
      <c r="M68" s="163">
        <f aca="true" t="shared" si="36" ref="M68:M93">G68*(1+L68/100)</f>
        <v>0</v>
      </c>
      <c r="N68" s="164">
        <v>0</v>
      </c>
      <c r="O68" s="164">
        <f aca="true" t="shared" si="37" ref="O68:O93">ROUND(E68*N68,5)</f>
        <v>0</v>
      </c>
      <c r="P68" s="164">
        <v>0</v>
      </c>
      <c r="Q68" s="164">
        <f aca="true" t="shared" si="38" ref="Q68:Q93">ROUND(E68*P68,5)</f>
        <v>0</v>
      </c>
      <c r="R68" s="164"/>
      <c r="S68" s="164"/>
      <c r="T68" s="165">
        <v>0.0275</v>
      </c>
      <c r="U68" s="164">
        <f aca="true" t="shared" si="39" ref="U68:U93">ROUND(E68*T68,2)</f>
        <v>6.56</v>
      </c>
      <c r="V68" s="166"/>
      <c r="W68" s="166"/>
      <c r="X68" s="166"/>
      <c r="Y68" s="166"/>
      <c r="Z68" s="166"/>
      <c r="AA68" s="166"/>
      <c r="AB68" s="166"/>
      <c r="AC68" s="166"/>
      <c r="AD68" s="166"/>
      <c r="AE68" s="166" t="s">
        <v>116</v>
      </c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ht="22.5" outlineLevel="1">
      <c r="A69" s="157">
        <v>52</v>
      </c>
      <c r="B69" s="158" t="s">
        <v>219</v>
      </c>
      <c r="C69" s="159" t="s">
        <v>220</v>
      </c>
      <c r="D69" s="160" t="s">
        <v>129</v>
      </c>
      <c r="E69" s="161">
        <v>55.849</v>
      </c>
      <c r="F69" s="162">
        <f t="shared" si="32"/>
        <v>0</v>
      </c>
      <c r="G69" s="163">
        <f t="shared" si="33"/>
        <v>0</v>
      </c>
      <c r="H69" s="163"/>
      <c r="I69" s="163">
        <f t="shared" si="34"/>
        <v>0</v>
      </c>
      <c r="J69" s="163"/>
      <c r="K69" s="163">
        <f t="shared" si="35"/>
        <v>0</v>
      </c>
      <c r="L69" s="163">
        <v>21</v>
      </c>
      <c r="M69" s="163">
        <f t="shared" si="36"/>
        <v>0</v>
      </c>
      <c r="N69" s="164">
        <v>0</v>
      </c>
      <c r="O69" s="164">
        <f t="shared" si="37"/>
        <v>0</v>
      </c>
      <c r="P69" s="164">
        <v>0</v>
      </c>
      <c r="Q69" s="164">
        <f t="shared" si="38"/>
        <v>0</v>
      </c>
      <c r="R69" s="164"/>
      <c r="S69" s="164"/>
      <c r="T69" s="165">
        <v>0.0275</v>
      </c>
      <c r="U69" s="164">
        <f t="shared" si="39"/>
        <v>1.54</v>
      </c>
      <c r="V69" s="166"/>
      <c r="W69" s="166"/>
      <c r="X69" s="166"/>
      <c r="Y69" s="166"/>
      <c r="Z69" s="166"/>
      <c r="AA69" s="166"/>
      <c r="AB69" s="166"/>
      <c r="AC69" s="166"/>
      <c r="AD69" s="166"/>
      <c r="AE69" s="166" t="s">
        <v>116</v>
      </c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ht="12.75" outlineLevel="1">
      <c r="A70" s="157">
        <v>53</v>
      </c>
      <c r="B70" s="158" t="s">
        <v>221</v>
      </c>
      <c r="C70" s="159" t="s">
        <v>222</v>
      </c>
      <c r="D70" s="160" t="s">
        <v>223</v>
      </c>
      <c r="E70" s="161">
        <v>76.347</v>
      </c>
      <c r="F70" s="162">
        <f t="shared" si="32"/>
        <v>0</v>
      </c>
      <c r="G70" s="163">
        <f t="shared" si="33"/>
        <v>0</v>
      </c>
      <c r="H70" s="163"/>
      <c r="I70" s="163">
        <f t="shared" si="34"/>
        <v>0</v>
      </c>
      <c r="J70" s="163"/>
      <c r="K70" s="163">
        <f t="shared" si="35"/>
        <v>0</v>
      </c>
      <c r="L70" s="163">
        <v>21</v>
      </c>
      <c r="M70" s="163">
        <f t="shared" si="36"/>
        <v>0</v>
      </c>
      <c r="N70" s="164">
        <v>0.001</v>
      </c>
      <c r="O70" s="164">
        <f t="shared" si="37"/>
        <v>0.07635</v>
      </c>
      <c r="P70" s="164">
        <v>0</v>
      </c>
      <c r="Q70" s="164">
        <f t="shared" si="38"/>
        <v>0</v>
      </c>
      <c r="R70" s="164"/>
      <c r="S70" s="164"/>
      <c r="T70" s="165">
        <v>0</v>
      </c>
      <c r="U70" s="164">
        <f t="shared" si="39"/>
        <v>0</v>
      </c>
      <c r="V70" s="166"/>
      <c r="W70" s="166"/>
      <c r="X70" s="166"/>
      <c r="Y70" s="166"/>
      <c r="Z70" s="166"/>
      <c r="AA70" s="166"/>
      <c r="AB70" s="166"/>
      <c r="AC70" s="166"/>
      <c r="AD70" s="166"/>
      <c r="AE70" s="166" t="s">
        <v>153</v>
      </c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ht="22.5" outlineLevel="1">
      <c r="A71" s="157">
        <v>54</v>
      </c>
      <c r="B71" s="158" t="s">
        <v>224</v>
      </c>
      <c r="C71" s="159" t="s">
        <v>225</v>
      </c>
      <c r="D71" s="160" t="s">
        <v>129</v>
      </c>
      <c r="E71" s="161">
        <v>238.371</v>
      </c>
      <c r="F71" s="162">
        <f t="shared" si="32"/>
        <v>0</v>
      </c>
      <c r="G71" s="163">
        <f t="shared" si="33"/>
        <v>0</v>
      </c>
      <c r="H71" s="163"/>
      <c r="I71" s="163">
        <f t="shared" si="34"/>
        <v>0</v>
      </c>
      <c r="J71" s="163"/>
      <c r="K71" s="163">
        <f t="shared" si="35"/>
        <v>0</v>
      </c>
      <c r="L71" s="163">
        <v>21</v>
      </c>
      <c r="M71" s="163">
        <f t="shared" si="36"/>
        <v>0</v>
      </c>
      <c r="N71" s="164">
        <v>0.00035</v>
      </c>
      <c r="O71" s="164">
        <f t="shared" si="37"/>
        <v>0.08343</v>
      </c>
      <c r="P71" s="164">
        <v>0</v>
      </c>
      <c r="Q71" s="164">
        <f t="shared" si="38"/>
        <v>0</v>
      </c>
      <c r="R71" s="164"/>
      <c r="S71" s="164"/>
      <c r="T71" s="165">
        <v>0.2</v>
      </c>
      <c r="U71" s="164">
        <f t="shared" si="39"/>
        <v>47.67</v>
      </c>
      <c r="V71" s="166"/>
      <c r="W71" s="166"/>
      <c r="X71" s="166"/>
      <c r="Y71" s="166"/>
      <c r="Z71" s="166"/>
      <c r="AA71" s="166"/>
      <c r="AB71" s="166"/>
      <c r="AC71" s="166"/>
      <c r="AD71" s="166"/>
      <c r="AE71" s="166" t="s">
        <v>116</v>
      </c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ht="22.5" outlineLevel="1">
      <c r="A72" s="157">
        <v>55</v>
      </c>
      <c r="B72" s="158" t="s">
        <v>226</v>
      </c>
      <c r="C72" s="159" t="s">
        <v>227</v>
      </c>
      <c r="D72" s="160" t="s">
        <v>129</v>
      </c>
      <c r="E72" s="161">
        <v>55.849</v>
      </c>
      <c r="F72" s="162">
        <f t="shared" si="32"/>
        <v>0</v>
      </c>
      <c r="G72" s="163">
        <f t="shared" si="33"/>
        <v>0</v>
      </c>
      <c r="H72" s="163"/>
      <c r="I72" s="163">
        <f t="shared" si="34"/>
        <v>0</v>
      </c>
      <c r="J72" s="163"/>
      <c r="K72" s="163">
        <f t="shared" si="35"/>
        <v>0</v>
      </c>
      <c r="L72" s="163">
        <v>21</v>
      </c>
      <c r="M72" s="163">
        <f t="shared" si="36"/>
        <v>0</v>
      </c>
      <c r="N72" s="164">
        <v>0.00042</v>
      </c>
      <c r="O72" s="164">
        <f t="shared" si="37"/>
        <v>0.02346</v>
      </c>
      <c r="P72" s="164">
        <v>0</v>
      </c>
      <c r="Q72" s="164">
        <f t="shared" si="38"/>
        <v>0</v>
      </c>
      <c r="R72" s="164"/>
      <c r="S72" s="164"/>
      <c r="T72" s="165">
        <v>0.29000000000000004</v>
      </c>
      <c r="U72" s="164">
        <f t="shared" si="39"/>
        <v>16.2</v>
      </c>
      <c r="V72" s="166"/>
      <c r="W72" s="166"/>
      <c r="X72" s="166"/>
      <c r="Y72" s="166"/>
      <c r="Z72" s="166"/>
      <c r="AA72" s="166"/>
      <c r="AB72" s="166"/>
      <c r="AC72" s="166"/>
      <c r="AD72" s="166"/>
      <c r="AE72" s="166" t="s">
        <v>116</v>
      </c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ht="22.5" outlineLevel="1">
      <c r="A73" s="157">
        <v>56</v>
      </c>
      <c r="B73" s="158" t="s">
        <v>228</v>
      </c>
      <c r="C73" s="159" t="s">
        <v>229</v>
      </c>
      <c r="D73" s="160" t="s">
        <v>129</v>
      </c>
      <c r="E73" s="161">
        <v>343.938</v>
      </c>
      <c r="F73" s="162">
        <f t="shared" si="32"/>
        <v>0</v>
      </c>
      <c r="G73" s="163">
        <f t="shared" si="33"/>
        <v>0</v>
      </c>
      <c r="H73" s="163"/>
      <c r="I73" s="163">
        <f t="shared" si="34"/>
        <v>0</v>
      </c>
      <c r="J73" s="163"/>
      <c r="K73" s="163">
        <f t="shared" si="35"/>
        <v>0</v>
      </c>
      <c r="L73" s="163">
        <v>21</v>
      </c>
      <c r="M73" s="163">
        <f t="shared" si="36"/>
        <v>0</v>
      </c>
      <c r="N73" s="164">
        <v>0.0045000000000000005</v>
      </c>
      <c r="O73" s="164">
        <f t="shared" si="37"/>
        <v>1.54772</v>
      </c>
      <c r="P73" s="164">
        <v>0</v>
      </c>
      <c r="Q73" s="164">
        <f t="shared" si="38"/>
        <v>0</v>
      </c>
      <c r="R73" s="164"/>
      <c r="S73" s="164"/>
      <c r="T73" s="165">
        <v>0</v>
      </c>
      <c r="U73" s="164">
        <f t="shared" si="39"/>
        <v>0</v>
      </c>
      <c r="V73" s="166"/>
      <c r="W73" s="166"/>
      <c r="X73" s="166"/>
      <c r="Y73" s="166"/>
      <c r="Z73" s="166"/>
      <c r="AA73" s="166"/>
      <c r="AB73" s="166"/>
      <c r="AC73" s="166"/>
      <c r="AD73" s="166"/>
      <c r="AE73" s="166" t="s">
        <v>153</v>
      </c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ht="22.5" outlineLevel="1">
      <c r="A74" s="157">
        <v>57</v>
      </c>
      <c r="B74" s="158" t="s">
        <v>230</v>
      </c>
      <c r="C74" s="159" t="s">
        <v>231</v>
      </c>
      <c r="D74" s="160" t="s">
        <v>129</v>
      </c>
      <c r="E74" s="161">
        <v>220.791</v>
      </c>
      <c r="F74" s="162">
        <f t="shared" si="32"/>
        <v>0</v>
      </c>
      <c r="G74" s="163">
        <f t="shared" si="33"/>
        <v>0</v>
      </c>
      <c r="H74" s="163"/>
      <c r="I74" s="163">
        <f t="shared" si="34"/>
        <v>0</v>
      </c>
      <c r="J74" s="163"/>
      <c r="K74" s="163">
        <f t="shared" si="35"/>
        <v>0</v>
      </c>
      <c r="L74" s="163">
        <v>21</v>
      </c>
      <c r="M74" s="163">
        <f t="shared" si="36"/>
        <v>0</v>
      </c>
      <c r="N74" s="164">
        <v>0</v>
      </c>
      <c r="O74" s="164">
        <f t="shared" si="37"/>
        <v>0</v>
      </c>
      <c r="P74" s="164">
        <v>0</v>
      </c>
      <c r="Q74" s="164">
        <f t="shared" si="38"/>
        <v>0</v>
      </c>
      <c r="R74" s="164"/>
      <c r="S74" s="164"/>
      <c r="T74" s="165">
        <v>0.20700000000000002</v>
      </c>
      <c r="U74" s="164">
        <f t="shared" si="39"/>
        <v>45.7</v>
      </c>
      <c r="V74" s="166"/>
      <c r="W74" s="166"/>
      <c r="X74" s="166"/>
      <c r="Y74" s="166"/>
      <c r="Z74" s="166"/>
      <c r="AA74" s="166"/>
      <c r="AB74" s="166"/>
      <c r="AC74" s="166"/>
      <c r="AD74" s="166"/>
      <c r="AE74" s="166" t="s">
        <v>116</v>
      </c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ht="22.5" outlineLevel="1">
      <c r="A75" s="157">
        <v>58</v>
      </c>
      <c r="B75" s="158" t="s">
        <v>232</v>
      </c>
      <c r="C75" s="159" t="s">
        <v>233</v>
      </c>
      <c r="D75" s="160" t="s">
        <v>129</v>
      </c>
      <c r="E75" s="161">
        <v>20.547</v>
      </c>
      <c r="F75" s="162">
        <f t="shared" si="32"/>
        <v>0</v>
      </c>
      <c r="G75" s="163">
        <f t="shared" si="33"/>
        <v>0</v>
      </c>
      <c r="H75" s="163"/>
      <c r="I75" s="163">
        <f t="shared" si="34"/>
        <v>0</v>
      </c>
      <c r="J75" s="163"/>
      <c r="K75" s="163">
        <f t="shared" si="35"/>
        <v>0</v>
      </c>
      <c r="L75" s="163">
        <v>21</v>
      </c>
      <c r="M75" s="163">
        <f t="shared" si="36"/>
        <v>0</v>
      </c>
      <c r="N75" s="164">
        <v>0</v>
      </c>
      <c r="O75" s="164">
        <f t="shared" si="37"/>
        <v>0</v>
      </c>
      <c r="P75" s="164">
        <v>0</v>
      </c>
      <c r="Q75" s="164">
        <f t="shared" si="38"/>
        <v>0</v>
      </c>
      <c r="R75" s="164"/>
      <c r="S75" s="164"/>
      <c r="T75" s="165">
        <v>0.29000000000000004</v>
      </c>
      <c r="U75" s="164">
        <f t="shared" si="39"/>
        <v>5.96</v>
      </c>
      <c r="V75" s="166"/>
      <c r="W75" s="166"/>
      <c r="X75" s="166"/>
      <c r="Y75" s="166"/>
      <c r="Z75" s="166"/>
      <c r="AA75" s="166"/>
      <c r="AB75" s="166"/>
      <c r="AC75" s="166"/>
      <c r="AD75" s="166"/>
      <c r="AE75" s="166" t="s">
        <v>116</v>
      </c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ht="22.5" outlineLevel="1">
      <c r="A76" s="157">
        <v>59</v>
      </c>
      <c r="B76" s="158" t="s">
        <v>234</v>
      </c>
      <c r="C76" s="159" t="s">
        <v>235</v>
      </c>
      <c r="D76" s="160" t="s">
        <v>129</v>
      </c>
      <c r="E76" s="161">
        <v>279.593</v>
      </c>
      <c r="F76" s="162">
        <f t="shared" si="32"/>
        <v>0</v>
      </c>
      <c r="G76" s="163">
        <f t="shared" si="33"/>
        <v>0</v>
      </c>
      <c r="H76" s="163"/>
      <c r="I76" s="163">
        <f t="shared" si="34"/>
        <v>0</v>
      </c>
      <c r="J76" s="163"/>
      <c r="K76" s="163">
        <f t="shared" si="35"/>
        <v>0</v>
      </c>
      <c r="L76" s="163">
        <v>21</v>
      </c>
      <c r="M76" s="163">
        <f t="shared" si="36"/>
        <v>0</v>
      </c>
      <c r="N76" s="164">
        <v>0.0037</v>
      </c>
      <c r="O76" s="164">
        <f t="shared" si="37"/>
        <v>1.03449</v>
      </c>
      <c r="P76" s="164">
        <v>0</v>
      </c>
      <c r="Q76" s="164">
        <f t="shared" si="38"/>
        <v>0</v>
      </c>
      <c r="R76" s="164"/>
      <c r="S76" s="164"/>
      <c r="T76" s="165">
        <v>0</v>
      </c>
      <c r="U76" s="164">
        <f t="shared" si="39"/>
        <v>0</v>
      </c>
      <c r="V76" s="166"/>
      <c r="W76" s="166"/>
      <c r="X76" s="166"/>
      <c r="Y76" s="166"/>
      <c r="Z76" s="166"/>
      <c r="AA76" s="166"/>
      <c r="AB76" s="166"/>
      <c r="AC76" s="166"/>
      <c r="AD76" s="166"/>
      <c r="AE76" s="166" t="s">
        <v>153</v>
      </c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ht="22.5" outlineLevel="1">
      <c r="A77" s="157">
        <v>60</v>
      </c>
      <c r="B77" s="158" t="s">
        <v>224</v>
      </c>
      <c r="C77" s="159" t="s">
        <v>225</v>
      </c>
      <c r="D77" s="160" t="s">
        <v>129</v>
      </c>
      <c r="E77" s="161">
        <v>220.791</v>
      </c>
      <c r="F77" s="162">
        <f t="shared" si="32"/>
        <v>0</v>
      </c>
      <c r="G77" s="163">
        <f t="shared" si="33"/>
        <v>0</v>
      </c>
      <c r="H77" s="163"/>
      <c r="I77" s="163">
        <f t="shared" si="34"/>
        <v>0</v>
      </c>
      <c r="J77" s="163"/>
      <c r="K77" s="163">
        <f t="shared" si="35"/>
        <v>0</v>
      </c>
      <c r="L77" s="163">
        <v>21</v>
      </c>
      <c r="M77" s="163">
        <f t="shared" si="36"/>
        <v>0</v>
      </c>
      <c r="N77" s="164">
        <v>0.00035</v>
      </c>
      <c r="O77" s="164">
        <f t="shared" si="37"/>
        <v>0.07728</v>
      </c>
      <c r="P77" s="164">
        <v>0</v>
      </c>
      <c r="Q77" s="164">
        <f t="shared" si="38"/>
        <v>0</v>
      </c>
      <c r="R77" s="164"/>
      <c r="S77" s="164"/>
      <c r="T77" s="165">
        <v>0.2</v>
      </c>
      <c r="U77" s="164">
        <f t="shared" si="39"/>
        <v>44.16</v>
      </c>
      <c r="V77" s="166"/>
      <c r="W77" s="166"/>
      <c r="X77" s="166"/>
      <c r="Y77" s="166"/>
      <c r="Z77" s="166"/>
      <c r="AA77" s="166"/>
      <c r="AB77" s="166"/>
      <c r="AC77" s="166"/>
      <c r="AD77" s="166"/>
      <c r="AE77" s="166" t="s">
        <v>116</v>
      </c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ht="22.5" outlineLevel="1">
      <c r="A78" s="157">
        <v>61</v>
      </c>
      <c r="B78" s="158" t="s">
        <v>226</v>
      </c>
      <c r="C78" s="159" t="s">
        <v>227</v>
      </c>
      <c r="D78" s="160" t="s">
        <v>129</v>
      </c>
      <c r="E78" s="161">
        <v>20.547</v>
      </c>
      <c r="F78" s="162">
        <f t="shared" si="32"/>
        <v>0</v>
      </c>
      <c r="G78" s="163">
        <f t="shared" si="33"/>
        <v>0</v>
      </c>
      <c r="H78" s="163"/>
      <c r="I78" s="163">
        <f t="shared" si="34"/>
        <v>0</v>
      </c>
      <c r="J78" s="163"/>
      <c r="K78" s="163">
        <f t="shared" si="35"/>
        <v>0</v>
      </c>
      <c r="L78" s="163">
        <v>21</v>
      </c>
      <c r="M78" s="163">
        <f t="shared" si="36"/>
        <v>0</v>
      </c>
      <c r="N78" s="164">
        <v>0.00042</v>
      </c>
      <c r="O78" s="164">
        <f t="shared" si="37"/>
        <v>0.00863</v>
      </c>
      <c r="P78" s="164">
        <v>0</v>
      </c>
      <c r="Q78" s="164">
        <f t="shared" si="38"/>
        <v>0</v>
      </c>
      <c r="R78" s="164"/>
      <c r="S78" s="164"/>
      <c r="T78" s="165">
        <v>0.29000000000000004</v>
      </c>
      <c r="U78" s="164">
        <f t="shared" si="39"/>
        <v>5.96</v>
      </c>
      <c r="V78" s="166"/>
      <c r="W78" s="166"/>
      <c r="X78" s="166"/>
      <c r="Y78" s="166"/>
      <c r="Z78" s="166"/>
      <c r="AA78" s="166"/>
      <c r="AB78" s="166"/>
      <c r="AC78" s="166"/>
      <c r="AD78" s="166"/>
      <c r="AE78" s="166" t="s">
        <v>116</v>
      </c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ht="12.75" outlineLevel="1">
      <c r="A79" s="157">
        <v>62</v>
      </c>
      <c r="B79" s="158" t="s">
        <v>236</v>
      </c>
      <c r="C79" s="159" t="s">
        <v>237</v>
      </c>
      <c r="D79" s="160" t="s">
        <v>129</v>
      </c>
      <c r="E79" s="161">
        <v>279.593</v>
      </c>
      <c r="F79" s="162">
        <f t="shared" si="32"/>
        <v>0</v>
      </c>
      <c r="G79" s="163">
        <f t="shared" si="33"/>
        <v>0</v>
      </c>
      <c r="H79" s="163"/>
      <c r="I79" s="163">
        <f t="shared" si="34"/>
        <v>0</v>
      </c>
      <c r="J79" s="163"/>
      <c r="K79" s="163">
        <f t="shared" si="35"/>
        <v>0</v>
      </c>
      <c r="L79" s="163">
        <v>21</v>
      </c>
      <c r="M79" s="163">
        <f t="shared" si="36"/>
        <v>0</v>
      </c>
      <c r="N79" s="164">
        <v>0.0043</v>
      </c>
      <c r="O79" s="164">
        <f t="shared" si="37"/>
        <v>1.20225</v>
      </c>
      <c r="P79" s="164">
        <v>0</v>
      </c>
      <c r="Q79" s="164">
        <f t="shared" si="38"/>
        <v>0</v>
      </c>
      <c r="R79" s="164"/>
      <c r="S79" s="164"/>
      <c r="T79" s="165">
        <v>0</v>
      </c>
      <c r="U79" s="164">
        <f t="shared" si="39"/>
        <v>0</v>
      </c>
      <c r="V79" s="166"/>
      <c r="W79" s="166"/>
      <c r="X79" s="166"/>
      <c r="Y79" s="166"/>
      <c r="Z79" s="166"/>
      <c r="AA79" s="166"/>
      <c r="AB79" s="166"/>
      <c r="AC79" s="166"/>
      <c r="AD79" s="166"/>
      <c r="AE79" s="166" t="s">
        <v>153</v>
      </c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ht="22.5" outlineLevel="1">
      <c r="A80" s="157">
        <v>63</v>
      </c>
      <c r="B80" s="158" t="s">
        <v>230</v>
      </c>
      <c r="C80" s="159" t="s">
        <v>238</v>
      </c>
      <c r="D80" s="160" t="s">
        <v>129</v>
      </c>
      <c r="E80" s="161">
        <v>19.338</v>
      </c>
      <c r="F80" s="162">
        <f t="shared" si="32"/>
        <v>0</v>
      </c>
      <c r="G80" s="163">
        <f t="shared" si="33"/>
        <v>0</v>
      </c>
      <c r="H80" s="163"/>
      <c r="I80" s="163">
        <f t="shared" si="34"/>
        <v>0</v>
      </c>
      <c r="J80" s="163"/>
      <c r="K80" s="163">
        <f t="shared" si="35"/>
        <v>0</v>
      </c>
      <c r="L80" s="163">
        <v>21</v>
      </c>
      <c r="M80" s="163">
        <f t="shared" si="36"/>
        <v>0</v>
      </c>
      <c r="N80" s="164">
        <v>0</v>
      </c>
      <c r="O80" s="164">
        <f t="shared" si="37"/>
        <v>0</v>
      </c>
      <c r="P80" s="164">
        <v>0</v>
      </c>
      <c r="Q80" s="164">
        <f t="shared" si="38"/>
        <v>0</v>
      </c>
      <c r="R80" s="164"/>
      <c r="S80" s="164"/>
      <c r="T80" s="165">
        <v>0.20700000000000002</v>
      </c>
      <c r="U80" s="164">
        <f t="shared" si="39"/>
        <v>4</v>
      </c>
      <c r="V80" s="166"/>
      <c r="W80" s="166"/>
      <c r="X80" s="166"/>
      <c r="Y80" s="166"/>
      <c r="Z80" s="166"/>
      <c r="AA80" s="166"/>
      <c r="AB80" s="166"/>
      <c r="AC80" s="166"/>
      <c r="AD80" s="166"/>
      <c r="AE80" s="166" t="s">
        <v>116</v>
      </c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ht="22.5" outlineLevel="1">
      <c r="A81" s="157">
        <v>64</v>
      </c>
      <c r="B81" s="158" t="s">
        <v>232</v>
      </c>
      <c r="C81" s="159" t="s">
        <v>239</v>
      </c>
      <c r="D81" s="160" t="s">
        <v>129</v>
      </c>
      <c r="E81" s="161">
        <v>29.48</v>
      </c>
      <c r="F81" s="162">
        <f t="shared" si="32"/>
        <v>0</v>
      </c>
      <c r="G81" s="163">
        <f t="shared" si="33"/>
        <v>0</v>
      </c>
      <c r="H81" s="163"/>
      <c r="I81" s="163">
        <f t="shared" si="34"/>
        <v>0</v>
      </c>
      <c r="J81" s="163"/>
      <c r="K81" s="163">
        <f t="shared" si="35"/>
        <v>0</v>
      </c>
      <c r="L81" s="163">
        <v>21</v>
      </c>
      <c r="M81" s="163">
        <f t="shared" si="36"/>
        <v>0</v>
      </c>
      <c r="N81" s="164">
        <v>0</v>
      </c>
      <c r="O81" s="164">
        <f t="shared" si="37"/>
        <v>0</v>
      </c>
      <c r="P81" s="164">
        <v>0</v>
      </c>
      <c r="Q81" s="164">
        <f t="shared" si="38"/>
        <v>0</v>
      </c>
      <c r="R81" s="164"/>
      <c r="S81" s="164"/>
      <c r="T81" s="165">
        <v>0.29000000000000004</v>
      </c>
      <c r="U81" s="164">
        <f t="shared" si="39"/>
        <v>8.55</v>
      </c>
      <c r="V81" s="166"/>
      <c r="W81" s="166"/>
      <c r="X81" s="166"/>
      <c r="Y81" s="166"/>
      <c r="Z81" s="166"/>
      <c r="AA81" s="166"/>
      <c r="AB81" s="166"/>
      <c r="AC81" s="166"/>
      <c r="AD81" s="166"/>
      <c r="AE81" s="166" t="s">
        <v>116</v>
      </c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ht="22.5" outlineLevel="1">
      <c r="A82" s="157">
        <v>65</v>
      </c>
      <c r="B82" s="158" t="s">
        <v>234</v>
      </c>
      <c r="C82" s="159" t="s">
        <v>235</v>
      </c>
      <c r="D82" s="160" t="s">
        <v>129</v>
      </c>
      <c r="E82" s="161">
        <v>61.53</v>
      </c>
      <c r="F82" s="162">
        <f t="shared" si="32"/>
        <v>0</v>
      </c>
      <c r="G82" s="163">
        <f t="shared" si="33"/>
        <v>0</v>
      </c>
      <c r="H82" s="163"/>
      <c r="I82" s="163">
        <f t="shared" si="34"/>
        <v>0</v>
      </c>
      <c r="J82" s="163"/>
      <c r="K82" s="163">
        <f t="shared" si="35"/>
        <v>0</v>
      </c>
      <c r="L82" s="163">
        <v>21</v>
      </c>
      <c r="M82" s="163">
        <f t="shared" si="36"/>
        <v>0</v>
      </c>
      <c r="N82" s="164">
        <v>0.0037</v>
      </c>
      <c r="O82" s="164">
        <f t="shared" si="37"/>
        <v>0.22766</v>
      </c>
      <c r="P82" s="164">
        <v>0</v>
      </c>
      <c r="Q82" s="164">
        <f t="shared" si="38"/>
        <v>0</v>
      </c>
      <c r="R82" s="164"/>
      <c r="S82" s="164"/>
      <c r="T82" s="165">
        <v>0</v>
      </c>
      <c r="U82" s="164">
        <f t="shared" si="39"/>
        <v>0</v>
      </c>
      <c r="V82" s="166"/>
      <c r="W82" s="166"/>
      <c r="X82" s="166"/>
      <c r="Y82" s="166"/>
      <c r="Z82" s="166"/>
      <c r="AA82" s="166"/>
      <c r="AB82" s="166"/>
      <c r="AC82" s="166"/>
      <c r="AD82" s="166"/>
      <c r="AE82" s="166" t="s">
        <v>153</v>
      </c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ht="22.5" outlineLevel="1">
      <c r="A83" s="157">
        <v>66</v>
      </c>
      <c r="B83" s="158" t="s">
        <v>224</v>
      </c>
      <c r="C83" s="159" t="s">
        <v>240</v>
      </c>
      <c r="D83" s="160" t="s">
        <v>129</v>
      </c>
      <c r="E83" s="161">
        <v>19.338</v>
      </c>
      <c r="F83" s="162">
        <f t="shared" si="32"/>
        <v>0</v>
      </c>
      <c r="G83" s="163">
        <f t="shared" si="33"/>
        <v>0</v>
      </c>
      <c r="H83" s="163"/>
      <c r="I83" s="163">
        <f t="shared" si="34"/>
        <v>0</v>
      </c>
      <c r="J83" s="163"/>
      <c r="K83" s="163">
        <f t="shared" si="35"/>
        <v>0</v>
      </c>
      <c r="L83" s="163">
        <v>21</v>
      </c>
      <c r="M83" s="163">
        <f t="shared" si="36"/>
        <v>0</v>
      </c>
      <c r="N83" s="164">
        <v>0.00035</v>
      </c>
      <c r="O83" s="164">
        <f t="shared" si="37"/>
        <v>0.00677</v>
      </c>
      <c r="P83" s="164">
        <v>0</v>
      </c>
      <c r="Q83" s="164">
        <f t="shared" si="38"/>
        <v>0</v>
      </c>
      <c r="R83" s="164"/>
      <c r="S83" s="164"/>
      <c r="T83" s="165">
        <v>0.2</v>
      </c>
      <c r="U83" s="164">
        <f t="shared" si="39"/>
        <v>3.87</v>
      </c>
      <c r="V83" s="166"/>
      <c r="W83" s="166"/>
      <c r="X83" s="166"/>
      <c r="Y83" s="166"/>
      <c r="Z83" s="166"/>
      <c r="AA83" s="166"/>
      <c r="AB83" s="166"/>
      <c r="AC83" s="166"/>
      <c r="AD83" s="166"/>
      <c r="AE83" s="166" t="s">
        <v>116</v>
      </c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ht="22.5" outlineLevel="1">
      <c r="A84" s="157">
        <v>67</v>
      </c>
      <c r="B84" s="158" t="s">
        <v>226</v>
      </c>
      <c r="C84" s="159" t="s">
        <v>241</v>
      </c>
      <c r="D84" s="160" t="s">
        <v>129</v>
      </c>
      <c r="E84" s="161">
        <v>29.48</v>
      </c>
      <c r="F84" s="162">
        <f t="shared" si="32"/>
        <v>0</v>
      </c>
      <c r="G84" s="163">
        <f t="shared" si="33"/>
        <v>0</v>
      </c>
      <c r="H84" s="163"/>
      <c r="I84" s="163">
        <f t="shared" si="34"/>
        <v>0</v>
      </c>
      <c r="J84" s="163"/>
      <c r="K84" s="163">
        <f t="shared" si="35"/>
        <v>0</v>
      </c>
      <c r="L84" s="163">
        <v>21</v>
      </c>
      <c r="M84" s="163">
        <f t="shared" si="36"/>
        <v>0</v>
      </c>
      <c r="N84" s="164">
        <v>0.00042</v>
      </c>
      <c r="O84" s="164">
        <f t="shared" si="37"/>
        <v>0.01238</v>
      </c>
      <c r="P84" s="164">
        <v>0</v>
      </c>
      <c r="Q84" s="164">
        <f t="shared" si="38"/>
        <v>0</v>
      </c>
      <c r="R84" s="164"/>
      <c r="S84" s="164"/>
      <c r="T84" s="165">
        <v>0.29000000000000004</v>
      </c>
      <c r="U84" s="164">
        <f t="shared" si="39"/>
        <v>8.55</v>
      </c>
      <c r="V84" s="166"/>
      <c r="W84" s="166"/>
      <c r="X84" s="166"/>
      <c r="Y84" s="166"/>
      <c r="Z84" s="166"/>
      <c r="AA84" s="166"/>
      <c r="AB84" s="166"/>
      <c r="AC84" s="166"/>
      <c r="AD84" s="166"/>
      <c r="AE84" s="166" t="s">
        <v>116</v>
      </c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ht="12.75" outlineLevel="1">
      <c r="A85" s="157">
        <v>68</v>
      </c>
      <c r="B85" s="158" t="s">
        <v>236</v>
      </c>
      <c r="C85" s="159" t="s">
        <v>242</v>
      </c>
      <c r="D85" s="160" t="s">
        <v>129</v>
      </c>
      <c r="E85" s="161">
        <v>61.53</v>
      </c>
      <c r="F85" s="162">
        <f t="shared" si="32"/>
        <v>0</v>
      </c>
      <c r="G85" s="163">
        <f t="shared" si="33"/>
        <v>0</v>
      </c>
      <c r="H85" s="163"/>
      <c r="I85" s="163">
        <f t="shared" si="34"/>
        <v>0</v>
      </c>
      <c r="J85" s="163"/>
      <c r="K85" s="163">
        <f t="shared" si="35"/>
        <v>0</v>
      </c>
      <c r="L85" s="163">
        <v>21</v>
      </c>
      <c r="M85" s="163">
        <f t="shared" si="36"/>
        <v>0</v>
      </c>
      <c r="N85" s="164">
        <v>0.0043</v>
      </c>
      <c r="O85" s="164">
        <f t="shared" si="37"/>
        <v>0.26458</v>
      </c>
      <c r="P85" s="164">
        <v>0</v>
      </c>
      <c r="Q85" s="164">
        <f t="shared" si="38"/>
        <v>0</v>
      </c>
      <c r="R85" s="164"/>
      <c r="S85" s="164"/>
      <c r="T85" s="165">
        <v>0</v>
      </c>
      <c r="U85" s="164">
        <f t="shared" si="39"/>
        <v>0</v>
      </c>
      <c r="V85" s="166"/>
      <c r="W85" s="166"/>
      <c r="X85" s="166"/>
      <c r="Y85" s="166"/>
      <c r="Z85" s="166"/>
      <c r="AA85" s="166"/>
      <c r="AB85" s="166"/>
      <c r="AC85" s="166"/>
      <c r="AD85" s="166"/>
      <c r="AE85" s="166" t="s">
        <v>153</v>
      </c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ht="12.75" outlineLevel="1">
      <c r="A86" s="157">
        <v>69</v>
      </c>
      <c r="B86" s="158" t="s">
        <v>243</v>
      </c>
      <c r="C86" s="159" t="s">
        <v>244</v>
      </c>
      <c r="D86" s="160" t="s">
        <v>137</v>
      </c>
      <c r="E86" s="161">
        <v>117.8</v>
      </c>
      <c r="F86" s="162">
        <f t="shared" si="32"/>
        <v>0</v>
      </c>
      <c r="G86" s="163">
        <f t="shared" si="33"/>
        <v>0</v>
      </c>
      <c r="H86" s="163"/>
      <c r="I86" s="163">
        <f t="shared" si="34"/>
        <v>0</v>
      </c>
      <c r="J86" s="163"/>
      <c r="K86" s="163">
        <f t="shared" si="35"/>
        <v>0</v>
      </c>
      <c r="L86" s="163">
        <v>21</v>
      </c>
      <c r="M86" s="163">
        <f t="shared" si="36"/>
        <v>0</v>
      </c>
      <c r="N86" s="164">
        <v>0.0003400000000000001</v>
      </c>
      <c r="O86" s="164">
        <f t="shared" si="37"/>
        <v>0.04005</v>
      </c>
      <c r="P86" s="164">
        <v>0</v>
      </c>
      <c r="Q86" s="164">
        <f t="shared" si="38"/>
        <v>0</v>
      </c>
      <c r="R86" s="164"/>
      <c r="S86" s="164"/>
      <c r="T86" s="165">
        <v>0.08</v>
      </c>
      <c r="U86" s="164">
        <f t="shared" si="39"/>
        <v>9.42</v>
      </c>
      <c r="V86" s="166"/>
      <c r="W86" s="166"/>
      <c r="X86" s="166"/>
      <c r="Y86" s="166"/>
      <c r="Z86" s="166"/>
      <c r="AA86" s="166"/>
      <c r="AB86" s="166"/>
      <c r="AC86" s="166"/>
      <c r="AD86" s="166"/>
      <c r="AE86" s="166" t="s">
        <v>116</v>
      </c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ht="12.75" outlineLevel="1">
      <c r="A87" s="157">
        <v>70</v>
      </c>
      <c r="B87" s="158" t="s">
        <v>245</v>
      </c>
      <c r="C87" s="159" t="s">
        <v>246</v>
      </c>
      <c r="D87" s="160" t="s">
        <v>137</v>
      </c>
      <c r="E87" s="161">
        <v>123.69</v>
      </c>
      <c r="F87" s="162">
        <f t="shared" si="32"/>
        <v>0</v>
      </c>
      <c r="G87" s="163">
        <f t="shared" si="33"/>
        <v>0</v>
      </c>
      <c r="H87" s="163"/>
      <c r="I87" s="163">
        <f t="shared" si="34"/>
        <v>0</v>
      </c>
      <c r="J87" s="163"/>
      <c r="K87" s="163">
        <f t="shared" si="35"/>
        <v>0</v>
      </c>
      <c r="L87" s="163">
        <v>21</v>
      </c>
      <c r="M87" s="163">
        <f t="shared" si="36"/>
        <v>0</v>
      </c>
      <c r="N87" s="164">
        <v>5E-05</v>
      </c>
      <c r="O87" s="164">
        <f t="shared" si="37"/>
        <v>0.00618</v>
      </c>
      <c r="P87" s="164">
        <v>0</v>
      </c>
      <c r="Q87" s="164">
        <f t="shared" si="38"/>
        <v>0</v>
      </c>
      <c r="R87" s="164"/>
      <c r="S87" s="164"/>
      <c r="T87" s="165">
        <v>0</v>
      </c>
      <c r="U87" s="164">
        <f t="shared" si="39"/>
        <v>0</v>
      </c>
      <c r="V87" s="166"/>
      <c r="W87" s="166"/>
      <c r="X87" s="166"/>
      <c r="Y87" s="166"/>
      <c r="Z87" s="166"/>
      <c r="AA87" s="166"/>
      <c r="AB87" s="166"/>
      <c r="AC87" s="166"/>
      <c r="AD87" s="166"/>
      <c r="AE87" s="166" t="s">
        <v>153</v>
      </c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ht="22.5" outlineLevel="1">
      <c r="A88" s="157">
        <v>71</v>
      </c>
      <c r="B88" s="158" t="s">
        <v>247</v>
      </c>
      <c r="C88" s="159" t="s">
        <v>248</v>
      </c>
      <c r="D88" s="160" t="s">
        <v>137</v>
      </c>
      <c r="E88" s="161">
        <v>158.455</v>
      </c>
      <c r="F88" s="162">
        <f t="shared" si="32"/>
        <v>0</v>
      </c>
      <c r="G88" s="163">
        <f t="shared" si="33"/>
        <v>0</v>
      </c>
      <c r="H88" s="163"/>
      <c r="I88" s="163">
        <f t="shared" si="34"/>
        <v>0</v>
      </c>
      <c r="J88" s="163"/>
      <c r="K88" s="163">
        <f t="shared" si="35"/>
        <v>0</v>
      </c>
      <c r="L88" s="163">
        <v>21</v>
      </c>
      <c r="M88" s="163">
        <f t="shared" si="36"/>
        <v>0</v>
      </c>
      <c r="N88" s="164">
        <v>0</v>
      </c>
      <c r="O88" s="164">
        <f t="shared" si="37"/>
        <v>0</v>
      </c>
      <c r="P88" s="164">
        <v>0</v>
      </c>
      <c r="Q88" s="164">
        <f t="shared" si="38"/>
        <v>0</v>
      </c>
      <c r="R88" s="164"/>
      <c r="S88" s="164"/>
      <c r="T88" s="165">
        <v>0</v>
      </c>
      <c r="U88" s="164">
        <f t="shared" si="39"/>
        <v>0</v>
      </c>
      <c r="V88" s="166"/>
      <c r="W88" s="166"/>
      <c r="X88" s="166"/>
      <c r="Y88" s="166"/>
      <c r="Z88" s="166"/>
      <c r="AA88" s="166"/>
      <c r="AB88" s="166"/>
      <c r="AC88" s="166"/>
      <c r="AD88" s="166"/>
      <c r="AE88" s="166" t="s">
        <v>116</v>
      </c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ht="22.5" outlineLevel="1">
      <c r="A89" s="157">
        <v>72</v>
      </c>
      <c r="B89" s="158" t="s">
        <v>249</v>
      </c>
      <c r="C89" s="159" t="s">
        <v>250</v>
      </c>
      <c r="D89" s="160" t="s">
        <v>152</v>
      </c>
      <c r="E89" s="161">
        <v>1606</v>
      </c>
      <c r="F89" s="162">
        <f t="shared" si="32"/>
        <v>0</v>
      </c>
      <c r="G89" s="163">
        <f t="shared" si="33"/>
        <v>0</v>
      </c>
      <c r="H89" s="163"/>
      <c r="I89" s="163">
        <f t="shared" si="34"/>
        <v>0</v>
      </c>
      <c r="J89" s="163"/>
      <c r="K89" s="163">
        <f t="shared" si="35"/>
        <v>0</v>
      </c>
      <c r="L89" s="163">
        <v>21</v>
      </c>
      <c r="M89" s="163">
        <f t="shared" si="36"/>
        <v>0</v>
      </c>
      <c r="N89" s="164">
        <v>0</v>
      </c>
      <c r="O89" s="164">
        <f t="shared" si="37"/>
        <v>0</v>
      </c>
      <c r="P89" s="164">
        <v>0</v>
      </c>
      <c r="Q89" s="164">
        <f t="shared" si="38"/>
        <v>0</v>
      </c>
      <c r="R89" s="164"/>
      <c r="S89" s="164"/>
      <c r="T89" s="165">
        <v>0</v>
      </c>
      <c r="U89" s="164">
        <f t="shared" si="39"/>
        <v>0</v>
      </c>
      <c r="V89" s="166"/>
      <c r="W89" s="166"/>
      <c r="X89" s="166"/>
      <c r="Y89" s="166"/>
      <c r="Z89" s="166"/>
      <c r="AA89" s="166"/>
      <c r="AB89" s="166"/>
      <c r="AC89" s="166"/>
      <c r="AD89" s="166"/>
      <c r="AE89" s="166" t="s">
        <v>116</v>
      </c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ht="12.75" outlineLevel="1">
      <c r="A90" s="157">
        <v>73</v>
      </c>
      <c r="B90" s="158" t="s">
        <v>251</v>
      </c>
      <c r="C90" s="159" t="s">
        <v>252</v>
      </c>
      <c r="D90" s="160" t="s">
        <v>129</v>
      </c>
      <c r="E90" s="161">
        <v>520.323</v>
      </c>
      <c r="F90" s="162">
        <f t="shared" si="32"/>
        <v>0</v>
      </c>
      <c r="G90" s="163">
        <f t="shared" si="33"/>
        <v>0</v>
      </c>
      <c r="H90" s="163"/>
      <c r="I90" s="163">
        <f t="shared" si="34"/>
        <v>0</v>
      </c>
      <c r="J90" s="163"/>
      <c r="K90" s="163">
        <f t="shared" si="35"/>
        <v>0</v>
      </c>
      <c r="L90" s="163">
        <v>21</v>
      </c>
      <c r="M90" s="163">
        <f t="shared" si="36"/>
        <v>0</v>
      </c>
      <c r="N90" s="164">
        <v>0</v>
      </c>
      <c r="O90" s="164">
        <f t="shared" si="37"/>
        <v>0</v>
      </c>
      <c r="P90" s="164">
        <v>0.006</v>
      </c>
      <c r="Q90" s="164">
        <f t="shared" si="38"/>
        <v>3.12194</v>
      </c>
      <c r="R90" s="164"/>
      <c r="S90" s="164"/>
      <c r="T90" s="165">
        <v>0.052000000000000005</v>
      </c>
      <c r="U90" s="164">
        <f t="shared" si="39"/>
        <v>27.06</v>
      </c>
      <c r="V90" s="166"/>
      <c r="W90" s="166"/>
      <c r="X90" s="166"/>
      <c r="Y90" s="166"/>
      <c r="Z90" s="166"/>
      <c r="AA90" s="166"/>
      <c r="AB90" s="166"/>
      <c r="AC90" s="166"/>
      <c r="AD90" s="166"/>
      <c r="AE90" s="166" t="s">
        <v>116</v>
      </c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ht="12.75" outlineLevel="1">
      <c r="A91" s="157">
        <v>74</v>
      </c>
      <c r="B91" s="158" t="s">
        <v>251</v>
      </c>
      <c r="C91" s="159" t="s">
        <v>252</v>
      </c>
      <c r="D91" s="160" t="s">
        <v>129</v>
      </c>
      <c r="E91" s="161">
        <v>88.281</v>
      </c>
      <c r="F91" s="162">
        <f t="shared" si="32"/>
        <v>0</v>
      </c>
      <c r="G91" s="163">
        <f t="shared" si="33"/>
        <v>0</v>
      </c>
      <c r="H91" s="163"/>
      <c r="I91" s="163">
        <f t="shared" si="34"/>
        <v>0</v>
      </c>
      <c r="J91" s="163"/>
      <c r="K91" s="163">
        <f t="shared" si="35"/>
        <v>0</v>
      </c>
      <c r="L91" s="163">
        <v>21</v>
      </c>
      <c r="M91" s="163">
        <f t="shared" si="36"/>
        <v>0</v>
      </c>
      <c r="N91" s="164">
        <v>0</v>
      </c>
      <c r="O91" s="164">
        <f t="shared" si="37"/>
        <v>0</v>
      </c>
      <c r="P91" s="164">
        <v>0.006</v>
      </c>
      <c r="Q91" s="164">
        <f t="shared" si="38"/>
        <v>0.52969</v>
      </c>
      <c r="R91" s="164"/>
      <c r="S91" s="164"/>
      <c r="T91" s="165">
        <v>0.052000000000000005</v>
      </c>
      <c r="U91" s="164">
        <f t="shared" si="39"/>
        <v>4.59</v>
      </c>
      <c r="V91" s="166"/>
      <c r="W91" s="166"/>
      <c r="X91" s="166"/>
      <c r="Y91" s="166"/>
      <c r="Z91" s="166"/>
      <c r="AA91" s="166"/>
      <c r="AB91" s="166"/>
      <c r="AC91" s="166"/>
      <c r="AD91" s="166"/>
      <c r="AE91" s="166" t="s">
        <v>116</v>
      </c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ht="22.5" outlineLevel="1">
      <c r="A92" s="157">
        <v>75</v>
      </c>
      <c r="B92" s="158" t="s">
        <v>253</v>
      </c>
      <c r="C92" s="159" t="s">
        <v>254</v>
      </c>
      <c r="D92" s="160" t="s">
        <v>137</v>
      </c>
      <c r="E92" s="161">
        <v>238.371</v>
      </c>
      <c r="F92" s="162">
        <f t="shared" si="32"/>
        <v>0</v>
      </c>
      <c r="G92" s="163">
        <f t="shared" si="33"/>
        <v>0</v>
      </c>
      <c r="H92" s="163"/>
      <c r="I92" s="163">
        <f t="shared" si="34"/>
        <v>0</v>
      </c>
      <c r="J92" s="163"/>
      <c r="K92" s="163">
        <f t="shared" si="35"/>
        <v>0</v>
      </c>
      <c r="L92" s="163">
        <v>21</v>
      </c>
      <c r="M92" s="163">
        <f t="shared" si="36"/>
        <v>0</v>
      </c>
      <c r="N92" s="164">
        <v>0</v>
      </c>
      <c r="O92" s="164">
        <f t="shared" si="37"/>
        <v>0</v>
      </c>
      <c r="P92" s="164">
        <v>0</v>
      </c>
      <c r="Q92" s="164">
        <f t="shared" si="38"/>
        <v>0</v>
      </c>
      <c r="R92" s="164"/>
      <c r="S92" s="164"/>
      <c r="T92" s="165">
        <v>0</v>
      </c>
      <c r="U92" s="164">
        <f t="shared" si="39"/>
        <v>0</v>
      </c>
      <c r="V92" s="166"/>
      <c r="W92" s="166"/>
      <c r="X92" s="166"/>
      <c r="Y92" s="166"/>
      <c r="Z92" s="166"/>
      <c r="AA92" s="166"/>
      <c r="AB92" s="166"/>
      <c r="AC92" s="166"/>
      <c r="AD92" s="166"/>
      <c r="AE92" s="166" t="s">
        <v>116</v>
      </c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ht="12.75" outlineLevel="1">
      <c r="A93" s="157">
        <v>76</v>
      </c>
      <c r="B93" s="158" t="s">
        <v>255</v>
      </c>
      <c r="C93" s="159" t="s">
        <v>256</v>
      </c>
      <c r="D93" s="160" t="s">
        <v>30</v>
      </c>
      <c r="E93" s="161">
        <v>5769.35</v>
      </c>
      <c r="F93" s="162">
        <f t="shared" si="32"/>
        <v>0</v>
      </c>
      <c r="G93" s="163">
        <f t="shared" si="33"/>
        <v>0</v>
      </c>
      <c r="H93" s="163"/>
      <c r="I93" s="163">
        <f t="shared" si="34"/>
        <v>0</v>
      </c>
      <c r="J93" s="163"/>
      <c r="K93" s="163">
        <f t="shared" si="35"/>
        <v>0</v>
      </c>
      <c r="L93" s="163">
        <v>21</v>
      </c>
      <c r="M93" s="163">
        <f t="shared" si="36"/>
        <v>0</v>
      </c>
      <c r="N93" s="164">
        <v>0</v>
      </c>
      <c r="O93" s="164">
        <f t="shared" si="37"/>
        <v>0</v>
      </c>
      <c r="P93" s="164">
        <v>0</v>
      </c>
      <c r="Q93" s="164">
        <f t="shared" si="38"/>
        <v>0</v>
      </c>
      <c r="R93" s="164"/>
      <c r="S93" s="164"/>
      <c r="T93" s="165">
        <v>0</v>
      </c>
      <c r="U93" s="164">
        <f t="shared" si="39"/>
        <v>0</v>
      </c>
      <c r="V93" s="166"/>
      <c r="W93" s="166"/>
      <c r="X93" s="166"/>
      <c r="Y93" s="166"/>
      <c r="Z93" s="166"/>
      <c r="AA93" s="166"/>
      <c r="AB93" s="166"/>
      <c r="AC93" s="166"/>
      <c r="AD93" s="166"/>
      <c r="AE93" s="166" t="s">
        <v>116</v>
      </c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31" ht="12.75">
      <c r="A94" s="167" t="s">
        <v>111</v>
      </c>
      <c r="B94" s="168" t="s">
        <v>72</v>
      </c>
      <c r="C94" s="169" t="s">
        <v>73</v>
      </c>
      <c r="D94" s="170"/>
      <c r="E94" s="171"/>
      <c r="F94" s="172"/>
      <c r="G94" s="172">
        <f>SUMIF(AE95:AE101,"&lt;&gt;NOR",G95:G101)</f>
        <v>0</v>
      </c>
      <c r="H94" s="172"/>
      <c r="I94" s="172">
        <f>SUM(I95:I101)</f>
        <v>0</v>
      </c>
      <c r="J94" s="172"/>
      <c r="K94" s="172">
        <f>SUM(K95:K101)</f>
        <v>0</v>
      </c>
      <c r="L94" s="172"/>
      <c r="M94" s="172">
        <f>SUM(M95:M101)</f>
        <v>0</v>
      </c>
      <c r="N94" s="173"/>
      <c r="O94" s="173">
        <f>SUM(O95:O101)</f>
        <v>1.2746300000000002</v>
      </c>
      <c r="P94" s="173"/>
      <c r="Q94" s="173">
        <f>SUM(Q95:Q101)</f>
        <v>0</v>
      </c>
      <c r="R94" s="173"/>
      <c r="S94" s="173"/>
      <c r="T94" s="174"/>
      <c r="U94" s="173">
        <f>SUM(U95:U101)</f>
        <v>73.75</v>
      </c>
      <c r="AE94" s="1" t="s">
        <v>112</v>
      </c>
    </row>
    <row r="95" spans="1:60" ht="22.5" outlineLevel="1">
      <c r="A95" s="157">
        <v>77</v>
      </c>
      <c r="B95" s="158" t="s">
        <v>257</v>
      </c>
      <c r="C95" s="159" t="s">
        <v>258</v>
      </c>
      <c r="D95" s="160" t="s">
        <v>129</v>
      </c>
      <c r="E95" s="161">
        <v>220.791</v>
      </c>
      <c r="F95" s="162">
        <f aca="true" t="shared" si="40" ref="F95:F101">H95+J95</f>
        <v>0</v>
      </c>
      <c r="G95" s="163">
        <f aca="true" t="shared" si="41" ref="G95:G101">ROUND(E95*F95,2)</f>
        <v>0</v>
      </c>
      <c r="H95" s="163"/>
      <c r="I95" s="163">
        <f aca="true" t="shared" si="42" ref="I95:I101">ROUND(E95*H95,2)</f>
        <v>0</v>
      </c>
      <c r="J95" s="163"/>
      <c r="K95" s="163">
        <f aca="true" t="shared" si="43" ref="K95:K101">ROUND(E95*J95,2)</f>
        <v>0</v>
      </c>
      <c r="L95" s="163">
        <v>21</v>
      </c>
      <c r="M95" s="163">
        <f aca="true" t="shared" si="44" ref="M95:M101">G95*(1+L95/100)</f>
        <v>0</v>
      </c>
      <c r="N95" s="164">
        <v>0.00033</v>
      </c>
      <c r="O95" s="164">
        <f aca="true" t="shared" si="45" ref="O95:O101">ROUND(E95*N95,5)</f>
        <v>0.07286</v>
      </c>
      <c r="P95" s="164">
        <v>0</v>
      </c>
      <c r="Q95" s="164">
        <f aca="true" t="shared" si="46" ref="Q95:Q101">ROUND(E95*P95,5)</f>
        <v>0</v>
      </c>
      <c r="R95" s="164"/>
      <c r="S95" s="164"/>
      <c r="T95" s="165">
        <v>0.16</v>
      </c>
      <c r="U95" s="164">
        <f aca="true" t="shared" si="47" ref="U95:U101">ROUND(E95*T95,2)</f>
        <v>35.33</v>
      </c>
      <c r="V95" s="166"/>
      <c r="W95" s="166"/>
      <c r="X95" s="166"/>
      <c r="Y95" s="166"/>
      <c r="Z95" s="166"/>
      <c r="AA95" s="166"/>
      <c r="AB95" s="166"/>
      <c r="AC95" s="166"/>
      <c r="AD95" s="166"/>
      <c r="AE95" s="166" t="s">
        <v>116</v>
      </c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ht="12.75" outlineLevel="1">
      <c r="A96" s="157">
        <v>78</v>
      </c>
      <c r="B96" s="158" t="s">
        <v>259</v>
      </c>
      <c r="C96" s="159" t="s">
        <v>260</v>
      </c>
      <c r="D96" s="160" t="s">
        <v>115</v>
      </c>
      <c r="E96" s="161">
        <v>20.865</v>
      </c>
      <c r="F96" s="162">
        <f t="shared" si="40"/>
        <v>0</v>
      </c>
      <c r="G96" s="163">
        <f t="shared" si="41"/>
        <v>0</v>
      </c>
      <c r="H96" s="163"/>
      <c r="I96" s="163">
        <f t="shared" si="42"/>
        <v>0</v>
      </c>
      <c r="J96" s="163"/>
      <c r="K96" s="163">
        <f t="shared" si="43"/>
        <v>0</v>
      </c>
      <c r="L96" s="163">
        <v>21</v>
      </c>
      <c r="M96" s="163">
        <f t="shared" si="44"/>
        <v>0</v>
      </c>
      <c r="N96" s="164">
        <v>0.025</v>
      </c>
      <c r="O96" s="164">
        <f t="shared" si="45"/>
        <v>0.52163</v>
      </c>
      <c r="P96" s="164">
        <v>0</v>
      </c>
      <c r="Q96" s="164">
        <f t="shared" si="46"/>
        <v>0</v>
      </c>
      <c r="R96" s="164"/>
      <c r="S96" s="164"/>
      <c r="T96" s="165">
        <v>0</v>
      </c>
      <c r="U96" s="164">
        <f t="shared" si="47"/>
        <v>0</v>
      </c>
      <c r="V96" s="166"/>
      <c r="W96" s="166"/>
      <c r="X96" s="166"/>
      <c r="Y96" s="166"/>
      <c r="Z96" s="166"/>
      <c r="AA96" s="166"/>
      <c r="AB96" s="166"/>
      <c r="AC96" s="166"/>
      <c r="AD96" s="166"/>
      <c r="AE96" s="166" t="s">
        <v>153</v>
      </c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ht="22.5" outlineLevel="1">
      <c r="A97" s="157">
        <v>79</v>
      </c>
      <c r="B97" s="158" t="s">
        <v>257</v>
      </c>
      <c r="C97" s="159" t="s">
        <v>258</v>
      </c>
      <c r="D97" s="160" t="s">
        <v>129</v>
      </c>
      <c r="E97" s="161">
        <v>220.791</v>
      </c>
      <c r="F97" s="162">
        <f t="shared" si="40"/>
        <v>0</v>
      </c>
      <c r="G97" s="163">
        <f t="shared" si="41"/>
        <v>0</v>
      </c>
      <c r="H97" s="163"/>
      <c r="I97" s="163">
        <f t="shared" si="42"/>
        <v>0</v>
      </c>
      <c r="J97" s="163"/>
      <c r="K97" s="163">
        <f t="shared" si="43"/>
        <v>0</v>
      </c>
      <c r="L97" s="163">
        <v>21</v>
      </c>
      <c r="M97" s="163">
        <f t="shared" si="44"/>
        <v>0</v>
      </c>
      <c r="N97" s="164">
        <v>0.00033</v>
      </c>
      <c r="O97" s="164">
        <f t="shared" si="45"/>
        <v>0.07286</v>
      </c>
      <c r="P97" s="164">
        <v>0</v>
      </c>
      <c r="Q97" s="164">
        <f t="shared" si="46"/>
        <v>0</v>
      </c>
      <c r="R97" s="164"/>
      <c r="S97" s="164"/>
      <c r="T97" s="165">
        <v>0.16</v>
      </c>
      <c r="U97" s="164">
        <f t="shared" si="47"/>
        <v>35.33</v>
      </c>
      <c r="V97" s="166"/>
      <c r="W97" s="166"/>
      <c r="X97" s="166"/>
      <c r="Y97" s="166"/>
      <c r="Z97" s="166"/>
      <c r="AA97" s="166"/>
      <c r="AB97" s="166"/>
      <c r="AC97" s="166"/>
      <c r="AD97" s="166"/>
      <c r="AE97" s="166" t="s">
        <v>116</v>
      </c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ht="22.5" outlineLevel="1">
      <c r="A98" s="157">
        <v>80</v>
      </c>
      <c r="B98" s="158" t="s">
        <v>261</v>
      </c>
      <c r="C98" s="159" t="s">
        <v>262</v>
      </c>
      <c r="D98" s="160" t="s">
        <v>115</v>
      </c>
      <c r="E98" s="161">
        <v>23.183</v>
      </c>
      <c r="F98" s="162">
        <f t="shared" si="40"/>
        <v>0</v>
      </c>
      <c r="G98" s="163">
        <f t="shared" si="41"/>
        <v>0</v>
      </c>
      <c r="H98" s="163"/>
      <c r="I98" s="163">
        <f t="shared" si="42"/>
        <v>0</v>
      </c>
      <c r="J98" s="163"/>
      <c r="K98" s="163">
        <f t="shared" si="43"/>
        <v>0</v>
      </c>
      <c r="L98" s="163">
        <v>21</v>
      </c>
      <c r="M98" s="163">
        <f t="shared" si="44"/>
        <v>0</v>
      </c>
      <c r="N98" s="164">
        <v>0.025</v>
      </c>
      <c r="O98" s="164">
        <f t="shared" si="45"/>
        <v>0.57958</v>
      </c>
      <c r="P98" s="164">
        <v>0</v>
      </c>
      <c r="Q98" s="164">
        <f t="shared" si="46"/>
        <v>0</v>
      </c>
      <c r="R98" s="164"/>
      <c r="S98" s="164"/>
      <c r="T98" s="165">
        <v>0</v>
      </c>
      <c r="U98" s="164">
        <f t="shared" si="47"/>
        <v>0</v>
      </c>
      <c r="V98" s="166"/>
      <c r="W98" s="166"/>
      <c r="X98" s="166"/>
      <c r="Y98" s="166"/>
      <c r="Z98" s="166"/>
      <c r="AA98" s="166"/>
      <c r="AB98" s="166"/>
      <c r="AC98" s="166"/>
      <c r="AD98" s="166"/>
      <c r="AE98" s="166" t="s">
        <v>153</v>
      </c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60" ht="22.5" outlineLevel="1">
      <c r="A99" s="157">
        <v>81</v>
      </c>
      <c r="B99" s="158" t="s">
        <v>257</v>
      </c>
      <c r="C99" s="159" t="s">
        <v>258</v>
      </c>
      <c r="D99" s="160" t="s">
        <v>129</v>
      </c>
      <c r="E99" s="161">
        <v>19.338</v>
      </c>
      <c r="F99" s="162">
        <f t="shared" si="40"/>
        <v>0</v>
      </c>
      <c r="G99" s="163">
        <f t="shared" si="41"/>
        <v>0</v>
      </c>
      <c r="H99" s="163"/>
      <c r="I99" s="163">
        <f t="shared" si="42"/>
        <v>0</v>
      </c>
      <c r="J99" s="163"/>
      <c r="K99" s="163">
        <f t="shared" si="43"/>
        <v>0</v>
      </c>
      <c r="L99" s="163">
        <v>21</v>
      </c>
      <c r="M99" s="163">
        <f t="shared" si="44"/>
        <v>0</v>
      </c>
      <c r="N99" s="164">
        <v>0.00033</v>
      </c>
      <c r="O99" s="164">
        <f t="shared" si="45"/>
        <v>0.00638</v>
      </c>
      <c r="P99" s="164">
        <v>0</v>
      </c>
      <c r="Q99" s="164">
        <f t="shared" si="46"/>
        <v>0</v>
      </c>
      <c r="R99" s="164"/>
      <c r="S99" s="164"/>
      <c r="T99" s="165">
        <v>0.16</v>
      </c>
      <c r="U99" s="164">
        <f t="shared" si="47"/>
        <v>3.09</v>
      </c>
      <c r="V99" s="166"/>
      <c r="W99" s="166"/>
      <c r="X99" s="166"/>
      <c r="Y99" s="166"/>
      <c r="Z99" s="166"/>
      <c r="AA99" s="166"/>
      <c r="AB99" s="166"/>
      <c r="AC99" s="166"/>
      <c r="AD99" s="166"/>
      <c r="AE99" s="166" t="s">
        <v>116</v>
      </c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</row>
    <row r="100" spans="1:60" ht="12.75" outlineLevel="1">
      <c r="A100" s="157">
        <v>82</v>
      </c>
      <c r="B100" s="158" t="s">
        <v>263</v>
      </c>
      <c r="C100" s="159" t="s">
        <v>264</v>
      </c>
      <c r="D100" s="160" t="s">
        <v>129</v>
      </c>
      <c r="E100" s="161">
        <v>20.305</v>
      </c>
      <c r="F100" s="162">
        <f t="shared" si="40"/>
        <v>0</v>
      </c>
      <c r="G100" s="163">
        <f t="shared" si="41"/>
        <v>0</v>
      </c>
      <c r="H100" s="163"/>
      <c r="I100" s="163">
        <f t="shared" si="42"/>
        <v>0</v>
      </c>
      <c r="J100" s="163"/>
      <c r="K100" s="163">
        <f t="shared" si="43"/>
        <v>0</v>
      </c>
      <c r="L100" s="163">
        <v>21</v>
      </c>
      <c r="M100" s="163">
        <f t="shared" si="44"/>
        <v>0</v>
      </c>
      <c r="N100" s="164">
        <v>0.00105</v>
      </c>
      <c r="O100" s="164">
        <f t="shared" si="45"/>
        <v>0.02132</v>
      </c>
      <c r="P100" s="164">
        <v>0</v>
      </c>
      <c r="Q100" s="164">
        <f t="shared" si="46"/>
        <v>0</v>
      </c>
      <c r="R100" s="164"/>
      <c r="S100" s="164"/>
      <c r="T100" s="165">
        <v>0</v>
      </c>
      <c r="U100" s="164">
        <f t="shared" si="47"/>
        <v>0</v>
      </c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 t="s">
        <v>153</v>
      </c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ht="12.75" outlineLevel="1">
      <c r="A101" s="157">
        <v>83</v>
      </c>
      <c r="B101" s="158" t="s">
        <v>265</v>
      </c>
      <c r="C101" s="159" t="s">
        <v>266</v>
      </c>
      <c r="D101" s="160" t="s">
        <v>30</v>
      </c>
      <c r="E101" s="161">
        <v>3063.56</v>
      </c>
      <c r="F101" s="162">
        <f t="shared" si="40"/>
        <v>0</v>
      </c>
      <c r="G101" s="163">
        <f t="shared" si="41"/>
        <v>0</v>
      </c>
      <c r="H101" s="163"/>
      <c r="I101" s="163">
        <f t="shared" si="42"/>
        <v>0</v>
      </c>
      <c r="J101" s="163"/>
      <c r="K101" s="163">
        <f t="shared" si="43"/>
        <v>0</v>
      </c>
      <c r="L101" s="163">
        <v>21</v>
      </c>
      <c r="M101" s="163">
        <f t="shared" si="44"/>
        <v>0</v>
      </c>
      <c r="N101" s="164">
        <v>0</v>
      </c>
      <c r="O101" s="164">
        <f t="shared" si="45"/>
        <v>0</v>
      </c>
      <c r="P101" s="164">
        <v>0</v>
      </c>
      <c r="Q101" s="164">
        <f t="shared" si="46"/>
        <v>0</v>
      </c>
      <c r="R101" s="164"/>
      <c r="S101" s="164"/>
      <c r="T101" s="165">
        <v>0</v>
      </c>
      <c r="U101" s="164">
        <f t="shared" si="47"/>
        <v>0</v>
      </c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 t="s">
        <v>116</v>
      </c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31" ht="12.75">
      <c r="A102" s="167" t="s">
        <v>111</v>
      </c>
      <c r="B102" s="168" t="s">
        <v>74</v>
      </c>
      <c r="C102" s="169" t="s">
        <v>75</v>
      </c>
      <c r="D102" s="170"/>
      <c r="E102" s="171"/>
      <c r="F102" s="172"/>
      <c r="G102" s="172">
        <f>SUMIF(AE103:AE104,"&lt;&gt;NOR",G103:G104)</f>
        <v>0</v>
      </c>
      <c r="H102" s="172"/>
      <c r="I102" s="172">
        <f>SUM(I103:I104)</f>
        <v>0</v>
      </c>
      <c r="J102" s="172"/>
      <c r="K102" s="172">
        <f>SUM(K103:K104)</f>
        <v>0</v>
      </c>
      <c r="L102" s="172"/>
      <c r="M102" s="172">
        <f>SUM(M103:M104)</f>
        <v>0</v>
      </c>
      <c r="N102" s="173"/>
      <c r="O102" s="173">
        <f>SUM(O103:O104)</f>
        <v>0.11095</v>
      </c>
      <c r="P102" s="173"/>
      <c r="Q102" s="173">
        <f>SUM(Q103:Q104)</f>
        <v>0</v>
      </c>
      <c r="R102" s="173"/>
      <c r="S102" s="173"/>
      <c r="T102" s="174"/>
      <c r="U102" s="173">
        <f>SUM(U103:U104)</f>
        <v>7.67</v>
      </c>
      <c r="AE102" s="1" t="s">
        <v>112</v>
      </c>
    </row>
    <row r="103" spans="1:60" ht="12.75" outlineLevel="1">
      <c r="A103" s="157">
        <v>84</v>
      </c>
      <c r="B103" s="158" t="s">
        <v>267</v>
      </c>
      <c r="C103" s="159" t="s">
        <v>268</v>
      </c>
      <c r="D103" s="160" t="s">
        <v>137</v>
      </c>
      <c r="E103" s="161">
        <v>35</v>
      </c>
      <c r="F103" s="162">
        <f>H103+J103</f>
        <v>0</v>
      </c>
      <c r="G103" s="163">
        <f>ROUND(E103*F103,2)</f>
        <v>0</v>
      </c>
      <c r="H103" s="163"/>
      <c r="I103" s="163">
        <f>ROUND(E103*H103,2)</f>
        <v>0</v>
      </c>
      <c r="J103" s="163"/>
      <c r="K103" s="163">
        <f>ROUND(E103*J103,2)</f>
        <v>0</v>
      </c>
      <c r="L103" s="163">
        <v>21</v>
      </c>
      <c r="M103" s="163">
        <f>G103*(1+L103/100)</f>
        <v>0</v>
      </c>
      <c r="N103" s="164">
        <v>0.00317</v>
      </c>
      <c r="O103" s="164">
        <f>ROUND(E103*N103,5)</f>
        <v>0.11095</v>
      </c>
      <c r="P103" s="164">
        <v>0</v>
      </c>
      <c r="Q103" s="164">
        <f>ROUND(E103*P103,5)</f>
        <v>0</v>
      </c>
      <c r="R103" s="164"/>
      <c r="S103" s="164"/>
      <c r="T103" s="165">
        <v>0.219</v>
      </c>
      <c r="U103" s="164">
        <f>ROUND(E103*T103,2)</f>
        <v>7.67</v>
      </c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 t="s">
        <v>116</v>
      </c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ht="12.75" outlineLevel="1">
      <c r="A104" s="157">
        <v>85</v>
      </c>
      <c r="B104" s="158" t="s">
        <v>269</v>
      </c>
      <c r="C104" s="159" t="s">
        <v>270</v>
      </c>
      <c r="D104" s="160" t="s">
        <v>30</v>
      </c>
      <c r="E104" s="161">
        <v>220.85</v>
      </c>
      <c r="F104" s="162">
        <f>H104+J104</f>
        <v>0</v>
      </c>
      <c r="G104" s="163">
        <f>ROUND(E104*F104,2)</f>
        <v>0</v>
      </c>
      <c r="H104" s="163"/>
      <c r="I104" s="163">
        <f>ROUND(E104*H104,2)</f>
        <v>0</v>
      </c>
      <c r="J104" s="163"/>
      <c r="K104" s="163">
        <f>ROUND(E104*J104,2)</f>
        <v>0</v>
      </c>
      <c r="L104" s="163">
        <v>21</v>
      </c>
      <c r="M104" s="163">
        <f>G104*(1+L104/100)</f>
        <v>0</v>
      </c>
      <c r="N104" s="164">
        <v>0</v>
      </c>
      <c r="O104" s="164">
        <f>ROUND(E104*N104,5)</f>
        <v>0</v>
      </c>
      <c r="P104" s="164">
        <v>0</v>
      </c>
      <c r="Q104" s="164">
        <f>ROUND(E104*P104,5)</f>
        <v>0</v>
      </c>
      <c r="R104" s="164"/>
      <c r="S104" s="164"/>
      <c r="T104" s="165">
        <v>0</v>
      </c>
      <c r="U104" s="164">
        <f>ROUND(E104*T104,2)</f>
        <v>0</v>
      </c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 t="s">
        <v>116</v>
      </c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31" ht="12.75">
      <c r="A105" s="167" t="s">
        <v>111</v>
      </c>
      <c r="B105" s="168" t="s">
        <v>76</v>
      </c>
      <c r="C105" s="169" t="s">
        <v>77</v>
      </c>
      <c r="D105" s="170"/>
      <c r="E105" s="171"/>
      <c r="F105" s="172"/>
      <c r="G105" s="172">
        <f>SUMIF(AE106:AE109,"&lt;&gt;NOR",G106:G109)</f>
        <v>0</v>
      </c>
      <c r="H105" s="172"/>
      <c r="I105" s="172">
        <f>SUM(I106:I109)</f>
        <v>0</v>
      </c>
      <c r="J105" s="172"/>
      <c r="K105" s="172">
        <f>SUM(K106:K109)</f>
        <v>0</v>
      </c>
      <c r="L105" s="172"/>
      <c r="M105" s="172">
        <f>SUM(M106:M109)</f>
        <v>0</v>
      </c>
      <c r="N105" s="173"/>
      <c r="O105" s="173">
        <f>SUM(O106:O109)</f>
        <v>0.87779</v>
      </c>
      <c r="P105" s="173"/>
      <c r="Q105" s="173">
        <f>SUM(Q106:Q109)</f>
        <v>0</v>
      </c>
      <c r="R105" s="173"/>
      <c r="S105" s="173"/>
      <c r="T105" s="174"/>
      <c r="U105" s="173">
        <f>SUM(U106:U109)</f>
        <v>77.57</v>
      </c>
      <c r="AE105" s="1" t="s">
        <v>112</v>
      </c>
    </row>
    <row r="106" spans="1:60" ht="22.5" outlineLevel="1">
      <c r="A106" s="157">
        <v>86</v>
      </c>
      <c r="B106" s="158" t="s">
        <v>271</v>
      </c>
      <c r="C106" s="159" t="s">
        <v>272</v>
      </c>
      <c r="D106" s="160" t="s">
        <v>223</v>
      </c>
      <c r="E106" s="161">
        <v>775.738</v>
      </c>
      <c r="F106" s="162">
        <f>H106+J106</f>
        <v>0</v>
      </c>
      <c r="G106" s="163">
        <f>ROUND(E106*F106,2)</f>
        <v>0</v>
      </c>
      <c r="H106" s="163"/>
      <c r="I106" s="163">
        <f>ROUND(E106*H106,2)</f>
        <v>0</v>
      </c>
      <c r="J106" s="163"/>
      <c r="K106" s="163">
        <f>ROUND(E106*J106,2)</f>
        <v>0</v>
      </c>
      <c r="L106" s="163">
        <v>21</v>
      </c>
      <c r="M106" s="163">
        <f>G106*(1+L106/100)</f>
        <v>0</v>
      </c>
      <c r="N106" s="164">
        <v>5E-05</v>
      </c>
      <c r="O106" s="164">
        <f>ROUND(E106*N106,5)</f>
        <v>0.03879</v>
      </c>
      <c r="P106" s="164">
        <v>0</v>
      </c>
      <c r="Q106" s="164">
        <f>ROUND(E106*P106,5)</f>
        <v>0</v>
      </c>
      <c r="R106" s="164"/>
      <c r="S106" s="164"/>
      <c r="T106" s="165">
        <v>0.1</v>
      </c>
      <c r="U106" s="164">
        <f>ROUND(E106*T106,2)</f>
        <v>77.57</v>
      </c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 t="s">
        <v>116</v>
      </c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ht="12.75" outlineLevel="1">
      <c r="A107" s="157">
        <v>87</v>
      </c>
      <c r="B107" s="158" t="s">
        <v>273</v>
      </c>
      <c r="C107" s="159" t="s">
        <v>274</v>
      </c>
      <c r="D107" s="160" t="s">
        <v>202</v>
      </c>
      <c r="E107" s="161">
        <v>0.8389999999999999</v>
      </c>
      <c r="F107" s="162">
        <f>H107+J107</f>
        <v>0</v>
      </c>
      <c r="G107" s="163">
        <f>ROUND(E107*F107,2)</f>
        <v>0</v>
      </c>
      <c r="H107" s="163"/>
      <c r="I107" s="163">
        <f>ROUND(E107*H107,2)</f>
        <v>0</v>
      </c>
      <c r="J107" s="163"/>
      <c r="K107" s="163">
        <f>ROUND(E107*J107,2)</f>
        <v>0</v>
      </c>
      <c r="L107" s="163">
        <v>21</v>
      </c>
      <c r="M107" s="163">
        <f>G107*(1+L107/100)</f>
        <v>0</v>
      </c>
      <c r="N107" s="164">
        <v>1</v>
      </c>
      <c r="O107" s="164">
        <f>ROUND(E107*N107,5)</f>
        <v>0.839</v>
      </c>
      <c r="P107" s="164">
        <v>0</v>
      </c>
      <c r="Q107" s="164">
        <f>ROUND(E107*P107,5)</f>
        <v>0</v>
      </c>
      <c r="R107" s="164"/>
      <c r="S107" s="164"/>
      <c r="T107" s="165">
        <v>0</v>
      </c>
      <c r="U107" s="164">
        <f>ROUND(E107*T107,2)</f>
        <v>0</v>
      </c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 t="s">
        <v>116</v>
      </c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ht="22.5" outlineLevel="1">
      <c r="A108" s="157">
        <v>88</v>
      </c>
      <c r="B108" s="158" t="s">
        <v>275</v>
      </c>
      <c r="C108" s="159" t="s">
        <v>276</v>
      </c>
      <c r="D108" s="160" t="s">
        <v>129</v>
      </c>
      <c r="E108" s="161">
        <v>19.338</v>
      </c>
      <c r="F108" s="162">
        <f>H108+J108</f>
        <v>0</v>
      </c>
      <c r="G108" s="163">
        <f>ROUND(E108*F108,2)</f>
        <v>0</v>
      </c>
      <c r="H108" s="163"/>
      <c r="I108" s="163">
        <f>ROUND(E108*H108,2)</f>
        <v>0</v>
      </c>
      <c r="J108" s="163"/>
      <c r="K108" s="163">
        <f>ROUND(E108*J108,2)</f>
        <v>0</v>
      </c>
      <c r="L108" s="163">
        <v>21</v>
      </c>
      <c r="M108" s="163">
        <f>G108*(1+L108/100)</f>
        <v>0</v>
      </c>
      <c r="N108" s="164">
        <v>0</v>
      </c>
      <c r="O108" s="164">
        <f>ROUND(E108*N108,5)</f>
        <v>0</v>
      </c>
      <c r="P108" s="164">
        <v>0</v>
      </c>
      <c r="Q108" s="164">
        <f>ROUND(E108*P108,5)</f>
        <v>0</v>
      </c>
      <c r="R108" s="164"/>
      <c r="S108" s="164"/>
      <c r="T108" s="165">
        <v>0</v>
      </c>
      <c r="U108" s="164">
        <f>ROUND(E108*T108,2)</f>
        <v>0</v>
      </c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 t="s">
        <v>116</v>
      </c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ht="12.75" outlineLevel="1">
      <c r="A109" s="157">
        <v>89</v>
      </c>
      <c r="B109" s="158" t="s">
        <v>277</v>
      </c>
      <c r="C109" s="159" t="s">
        <v>278</v>
      </c>
      <c r="D109" s="160" t="s">
        <v>30</v>
      </c>
      <c r="E109" s="161">
        <v>1945.92</v>
      </c>
      <c r="F109" s="162">
        <f>H109+J109</f>
        <v>0</v>
      </c>
      <c r="G109" s="163">
        <f>ROUND(E109*F109,2)</f>
        <v>0</v>
      </c>
      <c r="H109" s="163"/>
      <c r="I109" s="163">
        <f>ROUND(E109*H109,2)</f>
        <v>0</v>
      </c>
      <c r="J109" s="163"/>
      <c r="K109" s="163">
        <f>ROUND(E109*J109,2)</f>
        <v>0</v>
      </c>
      <c r="L109" s="163">
        <v>21</v>
      </c>
      <c r="M109" s="163">
        <f>G109*(1+L109/100)</f>
        <v>0</v>
      </c>
      <c r="N109" s="164">
        <v>0</v>
      </c>
      <c r="O109" s="164">
        <f>ROUND(E109*N109,5)</f>
        <v>0</v>
      </c>
      <c r="P109" s="164">
        <v>0</v>
      </c>
      <c r="Q109" s="164">
        <f>ROUND(E109*P109,5)</f>
        <v>0</v>
      </c>
      <c r="R109" s="164"/>
      <c r="S109" s="164"/>
      <c r="T109" s="165">
        <v>0</v>
      </c>
      <c r="U109" s="164">
        <f>ROUND(E109*T109,2)</f>
        <v>0</v>
      </c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 t="s">
        <v>116</v>
      </c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31" ht="12.75">
      <c r="A110" s="167" t="s">
        <v>111</v>
      </c>
      <c r="B110" s="168" t="s">
        <v>78</v>
      </c>
      <c r="C110" s="169" t="s">
        <v>79</v>
      </c>
      <c r="D110" s="170"/>
      <c r="E110" s="171"/>
      <c r="F110" s="172"/>
      <c r="G110" s="172">
        <f>SUMIF(AE111:AE113,"&lt;&gt;NOR",G111:G113)</f>
        <v>0</v>
      </c>
      <c r="H110" s="172"/>
      <c r="I110" s="172">
        <f>SUM(I111:I113)</f>
        <v>0</v>
      </c>
      <c r="J110" s="172"/>
      <c r="K110" s="172">
        <f>SUM(K111:K113)</f>
        <v>0</v>
      </c>
      <c r="L110" s="172"/>
      <c r="M110" s="172">
        <f>SUM(M111:M113)</f>
        <v>0</v>
      </c>
      <c r="N110" s="173"/>
      <c r="O110" s="173">
        <f>SUM(O111:O113)</f>
        <v>0.06642</v>
      </c>
      <c r="P110" s="173"/>
      <c r="Q110" s="173">
        <f>SUM(Q111:Q113)</f>
        <v>0</v>
      </c>
      <c r="R110" s="173"/>
      <c r="S110" s="173"/>
      <c r="T110" s="174"/>
      <c r="U110" s="173">
        <f>SUM(U111:U113)</f>
        <v>96.80000000000001</v>
      </c>
      <c r="AE110" s="1" t="s">
        <v>112</v>
      </c>
    </row>
    <row r="111" spans="1:60" ht="12.75" outlineLevel="1">
      <c r="A111" s="157">
        <v>90</v>
      </c>
      <c r="B111" s="158" t="s">
        <v>279</v>
      </c>
      <c r="C111" s="159" t="s">
        <v>280</v>
      </c>
      <c r="D111" s="160" t="s">
        <v>129</v>
      </c>
      <c r="E111" s="161">
        <v>123</v>
      </c>
      <c r="F111" s="162">
        <f>H111+J111</f>
        <v>0</v>
      </c>
      <c r="G111" s="163">
        <f>ROUND(E111*F111,2)</f>
        <v>0</v>
      </c>
      <c r="H111" s="163"/>
      <c r="I111" s="163">
        <f>ROUND(E111*H111,2)</f>
        <v>0</v>
      </c>
      <c r="J111" s="163"/>
      <c r="K111" s="163">
        <f>ROUND(E111*J111,2)</f>
        <v>0</v>
      </c>
      <c r="L111" s="163">
        <v>21</v>
      </c>
      <c r="M111" s="163">
        <f>G111*(1+L111/100)</f>
        <v>0</v>
      </c>
      <c r="N111" s="164">
        <v>0.00015000000000000001</v>
      </c>
      <c r="O111" s="164">
        <f>ROUND(E111*N111,5)</f>
        <v>0.01845</v>
      </c>
      <c r="P111" s="164">
        <v>0</v>
      </c>
      <c r="Q111" s="164">
        <f>ROUND(E111*P111,5)</f>
        <v>0</v>
      </c>
      <c r="R111" s="164"/>
      <c r="S111" s="164"/>
      <c r="T111" s="165">
        <v>0.228</v>
      </c>
      <c r="U111" s="164">
        <f>ROUND(E111*T111,2)</f>
        <v>28.04</v>
      </c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 t="s">
        <v>116</v>
      </c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ht="12.75" outlineLevel="1">
      <c r="A112" s="157">
        <v>91</v>
      </c>
      <c r="B112" s="158" t="s">
        <v>281</v>
      </c>
      <c r="C112" s="159" t="s">
        <v>282</v>
      </c>
      <c r="D112" s="160" t="s">
        <v>129</v>
      </c>
      <c r="E112" s="161">
        <v>123</v>
      </c>
      <c r="F112" s="162">
        <f>H112+J112</f>
        <v>0</v>
      </c>
      <c r="G112" s="163">
        <f>ROUND(E112*F112,2)</f>
        <v>0</v>
      </c>
      <c r="H112" s="163"/>
      <c r="I112" s="163">
        <f>ROUND(E112*H112,2)</f>
        <v>0</v>
      </c>
      <c r="J112" s="163"/>
      <c r="K112" s="163">
        <f>ROUND(E112*J112,2)</f>
        <v>0</v>
      </c>
      <c r="L112" s="163">
        <v>21</v>
      </c>
      <c r="M112" s="163">
        <f>G112*(1+L112/100)</f>
        <v>0</v>
      </c>
      <c r="N112" s="164">
        <v>8E-05</v>
      </c>
      <c r="O112" s="164">
        <f>ROUND(E112*N112,5)</f>
        <v>0.00984</v>
      </c>
      <c r="P112" s="164">
        <v>0</v>
      </c>
      <c r="Q112" s="164">
        <f>ROUND(E112*P112,5)</f>
        <v>0</v>
      </c>
      <c r="R112" s="164"/>
      <c r="S112" s="164"/>
      <c r="T112" s="165">
        <v>0.156</v>
      </c>
      <c r="U112" s="164">
        <f>ROUND(E112*T112,2)</f>
        <v>19.19</v>
      </c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 t="s">
        <v>116</v>
      </c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</row>
    <row r="113" spans="1:60" ht="12.75" outlineLevel="1">
      <c r="A113" s="157">
        <v>92</v>
      </c>
      <c r="B113" s="158" t="s">
        <v>283</v>
      </c>
      <c r="C113" s="159" t="s">
        <v>284</v>
      </c>
      <c r="D113" s="160" t="s">
        <v>129</v>
      </c>
      <c r="E113" s="161">
        <v>123</v>
      </c>
      <c r="F113" s="162">
        <f>H113+J113</f>
        <v>0</v>
      </c>
      <c r="G113" s="163">
        <f>ROUND(E113*F113,2)</f>
        <v>0</v>
      </c>
      <c r="H113" s="163"/>
      <c r="I113" s="163">
        <f>ROUND(E113*H113,2)</f>
        <v>0</v>
      </c>
      <c r="J113" s="163"/>
      <c r="K113" s="163">
        <f>ROUND(E113*J113,2)</f>
        <v>0</v>
      </c>
      <c r="L113" s="163">
        <v>21</v>
      </c>
      <c r="M113" s="163">
        <f>G113*(1+L113/100)</f>
        <v>0</v>
      </c>
      <c r="N113" s="164">
        <v>0.00031</v>
      </c>
      <c r="O113" s="164">
        <f>ROUND(E113*N113,5)</f>
        <v>0.03813</v>
      </c>
      <c r="P113" s="164">
        <v>0</v>
      </c>
      <c r="Q113" s="164">
        <f>ROUND(E113*P113,5)</f>
        <v>0</v>
      </c>
      <c r="R113" s="164"/>
      <c r="S113" s="164"/>
      <c r="T113" s="165">
        <v>0.403</v>
      </c>
      <c r="U113" s="164">
        <f>ROUND(E113*T113,2)</f>
        <v>49.57</v>
      </c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 t="s">
        <v>116</v>
      </c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</row>
    <row r="114" spans="1:31" ht="12.75">
      <c r="A114" s="167" t="s">
        <v>111</v>
      </c>
      <c r="B114" s="168" t="s">
        <v>24</v>
      </c>
      <c r="C114" s="169" t="s">
        <v>25</v>
      </c>
      <c r="D114" s="170"/>
      <c r="E114" s="171"/>
      <c r="F114" s="172"/>
      <c r="G114" s="172">
        <f>SUMIF(AE115:AE122,"&lt;&gt;NOR",G115:G122)</f>
        <v>0</v>
      </c>
      <c r="H114" s="172"/>
      <c r="I114" s="172">
        <f>SUM(I115:I122)</f>
        <v>0</v>
      </c>
      <c r="J114" s="172"/>
      <c r="K114" s="172">
        <f>SUM(K115:K122)</f>
        <v>0</v>
      </c>
      <c r="L114" s="172"/>
      <c r="M114" s="172">
        <f>SUM(M115:M122)</f>
        <v>0</v>
      </c>
      <c r="N114" s="173"/>
      <c r="O114" s="173">
        <f>SUM(O115:O122)</f>
        <v>0</v>
      </c>
      <c r="P114" s="173"/>
      <c r="Q114" s="173">
        <f>SUM(Q115:Q122)</f>
        <v>0</v>
      </c>
      <c r="R114" s="173"/>
      <c r="S114" s="173"/>
      <c r="T114" s="174"/>
      <c r="U114" s="173">
        <f>SUM(U115:U122)</f>
        <v>0</v>
      </c>
      <c r="AE114" s="1" t="s">
        <v>112</v>
      </c>
    </row>
    <row r="115" spans="1:60" ht="12.75" outlineLevel="1">
      <c r="A115" s="157">
        <v>93</v>
      </c>
      <c r="B115" s="158" t="s">
        <v>285</v>
      </c>
      <c r="C115" s="159" t="s">
        <v>286</v>
      </c>
      <c r="D115" s="160" t="s">
        <v>287</v>
      </c>
      <c r="E115" s="161">
        <v>1</v>
      </c>
      <c r="F115" s="162">
        <v>0</v>
      </c>
      <c r="G115" s="163">
        <f aca="true" t="shared" si="48" ref="G115:G122">ROUND(E115*F115,2)</f>
        <v>0</v>
      </c>
      <c r="H115" s="163"/>
      <c r="I115" s="163">
        <f aca="true" t="shared" si="49" ref="I115:I122">ROUND(E115*H115,2)</f>
        <v>0</v>
      </c>
      <c r="J115" s="163"/>
      <c r="K115" s="163">
        <f aca="true" t="shared" si="50" ref="K115:K122">ROUND(E115*J115,2)</f>
        <v>0</v>
      </c>
      <c r="L115" s="163">
        <v>21</v>
      </c>
      <c r="M115" s="163">
        <f aca="true" t="shared" si="51" ref="M115:M122">G115*(1+L115/100)</f>
        <v>0</v>
      </c>
      <c r="N115" s="164">
        <v>0</v>
      </c>
      <c r="O115" s="164">
        <f aca="true" t="shared" si="52" ref="O115:O122">ROUND(E115*N115,5)</f>
        <v>0</v>
      </c>
      <c r="P115" s="164">
        <v>0</v>
      </c>
      <c r="Q115" s="164">
        <f aca="true" t="shared" si="53" ref="Q115:Q122">ROUND(E115*P115,5)</f>
        <v>0</v>
      </c>
      <c r="R115" s="164"/>
      <c r="S115" s="164"/>
      <c r="T115" s="165">
        <v>0</v>
      </c>
      <c r="U115" s="164">
        <f aca="true" t="shared" si="54" ref="U115:U122">ROUND(E115*T115,2)</f>
        <v>0</v>
      </c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 t="s">
        <v>116</v>
      </c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</row>
    <row r="116" spans="1:60" ht="12.75" outlineLevel="1">
      <c r="A116" s="157">
        <v>94</v>
      </c>
      <c r="B116" s="158" t="s">
        <v>288</v>
      </c>
      <c r="C116" s="159" t="s">
        <v>289</v>
      </c>
      <c r="D116" s="160" t="s">
        <v>287</v>
      </c>
      <c r="E116" s="161">
        <v>1</v>
      </c>
      <c r="F116" s="162">
        <f aca="true" t="shared" si="55" ref="F116:F122">H116+J116</f>
        <v>0</v>
      </c>
      <c r="G116" s="163">
        <f t="shared" si="48"/>
        <v>0</v>
      </c>
      <c r="H116" s="163"/>
      <c r="I116" s="163">
        <f t="shared" si="49"/>
        <v>0</v>
      </c>
      <c r="J116" s="163"/>
      <c r="K116" s="163">
        <f t="shared" si="50"/>
        <v>0</v>
      </c>
      <c r="L116" s="163">
        <v>21</v>
      </c>
      <c r="M116" s="163">
        <f t="shared" si="51"/>
        <v>0</v>
      </c>
      <c r="N116" s="164">
        <v>0</v>
      </c>
      <c r="O116" s="164">
        <f t="shared" si="52"/>
        <v>0</v>
      </c>
      <c r="P116" s="164">
        <v>0</v>
      </c>
      <c r="Q116" s="164">
        <f t="shared" si="53"/>
        <v>0</v>
      </c>
      <c r="R116" s="164"/>
      <c r="S116" s="164"/>
      <c r="T116" s="165">
        <v>0</v>
      </c>
      <c r="U116" s="164">
        <f t="shared" si="54"/>
        <v>0</v>
      </c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 t="s">
        <v>116</v>
      </c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60" ht="12.75" outlineLevel="1">
      <c r="A117" s="157">
        <v>95</v>
      </c>
      <c r="B117" s="158" t="s">
        <v>290</v>
      </c>
      <c r="C117" s="159" t="s">
        <v>291</v>
      </c>
      <c r="D117" s="160" t="s">
        <v>287</v>
      </c>
      <c r="E117" s="161">
        <v>1</v>
      </c>
      <c r="F117" s="162">
        <f t="shared" si="55"/>
        <v>0</v>
      </c>
      <c r="G117" s="163">
        <f t="shared" si="48"/>
        <v>0</v>
      </c>
      <c r="H117" s="163"/>
      <c r="I117" s="163">
        <f t="shared" si="49"/>
        <v>0</v>
      </c>
      <c r="J117" s="163"/>
      <c r="K117" s="163">
        <f t="shared" si="50"/>
        <v>0</v>
      </c>
      <c r="L117" s="163">
        <v>21</v>
      </c>
      <c r="M117" s="163">
        <f t="shared" si="51"/>
        <v>0</v>
      </c>
      <c r="N117" s="164">
        <v>0</v>
      </c>
      <c r="O117" s="164">
        <f t="shared" si="52"/>
        <v>0</v>
      </c>
      <c r="P117" s="164">
        <v>0</v>
      </c>
      <c r="Q117" s="164">
        <f t="shared" si="53"/>
        <v>0</v>
      </c>
      <c r="R117" s="164"/>
      <c r="S117" s="164"/>
      <c r="T117" s="165">
        <v>0</v>
      </c>
      <c r="U117" s="164">
        <f t="shared" si="54"/>
        <v>0</v>
      </c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 t="s">
        <v>116</v>
      </c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</row>
    <row r="118" spans="1:60" ht="12.75" outlineLevel="1">
      <c r="A118" s="157">
        <v>96</v>
      </c>
      <c r="B118" s="158" t="s">
        <v>292</v>
      </c>
      <c r="C118" s="159" t="s">
        <v>293</v>
      </c>
      <c r="D118" s="160" t="s">
        <v>287</v>
      </c>
      <c r="E118" s="161">
        <v>1</v>
      </c>
      <c r="F118" s="162">
        <f t="shared" si="55"/>
        <v>0</v>
      </c>
      <c r="G118" s="163">
        <f t="shared" si="48"/>
        <v>0</v>
      </c>
      <c r="H118" s="163"/>
      <c r="I118" s="163">
        <f t="shared" si="49"/>
        <v>0</v>
      </c>
      <c r="J118" s="163"/>
      <c r="K118" s="163">
        <f t="shared" si="50"/>
        <v>0</v>
      </c>
      <c r="L118" s="163">
        <v>21</v>
      </c>
      <c r="M118" s="163">
        <f t="shared" si="51"/>
        <v>0</v>
      </c>
      <c r="N118" s="164">
        <v>0</v>
      </c>
      <c r="O118" s="164">
        <f t="shared" si="52"/>
        <v>0</v>
      </c>
      <c r="P118" s="164">
        <v>0</v>
      </c>
      <c r="Q118" s="164">
        <f t="shared" si="53"/>
        <v>0</v>
      </c>
      <c r="R118" s="164"/>
      <c r="S118" s="164"/>
      <c r="T118" s="165">
        <v>0</v>
      </c>
      <c r="U118" s="164">
        <f t="shared" si="54"/>
        <v>0</v>
      </c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 t="s">
        <v>116</v>
      </c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ht="12.75" outlineLevel="1">
      <c r="A119" s="157">
        <v>97</v>
      </c>
      <c r="B119" s="158" t="s">
        <v>294</v>
      </c>
      <c r="C119" s="159" t="s">
        <v>295</v>
      </c>
      <c r="D119" s="160" t="s">
        <v>287</v>
      </c>
      <c r="E119" s="161">
        <v>1</v>
      </c>
      <c r="F119" s="162">
        <f t="shared" si="55"/>
        <v>0</v>
      </c>
      <c r="G119" s="163">
        <f t="shared" si="48"/>
        <v>0</v>
      </c>
      <c r="H119" s="163"/>
      <c r="I119" s="163">
        <f t="shared" si="49"/>
        <v>0</v>
      </c>
      <c r="J119" s="163"/>
      <c r="K119" s="163">
        <f t="shared" si="50"/>
        <v>0</v>
      </c>
      <c r="L119" s="163">
        <v>21</v>
      </c>
      <c r="M119" s="163">
        <f t="shared" si="51"/>
        <v>0</v>
      </c>
      <c r="N119" s="164">
        <v>0</v>
      </c>
      <c r="O119" s="164">
        <f t="shared" si="52"/>
        <v>0</v>
      </c>
      <c r="P119" s="164">
        <v>0</v>
      </c>
      <c r="Q119" s="164">
        <f t="shared" si="53"/>
        <v>0</v>
      </c>
      <c r="R119" s="164"/>
      <c r="S119" s="164"/>
      <c r="T119" s="165">
        <v>0</v>
      </c>
      <c r="U119" s="164">
        <f t="shared" si="54"/>
        <v>0</v>
      </c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 t="s">
        <v>116</v>
      </c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</row>
    <row r="120" spans="1:60" ht="12.75" outlineLevel="1">
      <c r="A120" s="157">
        <v>98</v>
      </c>
      <c r="B120" s="158" t="s">
        <v>296</v>
      </c>
      <c r="C120" s="159" t="s">
        <v>297</v>
      </c>
      <c r="D120" s="160" t="s">
        <v>287</v>
      </c>
      <c r="E120" s="161">
        <v>1</v>
      </c>
      <c r="F120" s="162">
        <f t="shared" si="55"/>
        <v>0</v>
      </c>
      <c r="G120" s="163">
        <f t="shared" si="48"/>
        <v>0</v>
      </c>
      <c r="H120" s="163"/>
      <c r="I120" s="163">
        <f t="shared" si="49"/>
        <v>0</v>
      </c>
      <c r="J120" s="163"/>
      <c r="K120" s="163">
        <f t="shared" si="50"/>
        <v>0</v>
      </c>
      <c r="L120" s="163">
        <v>21</v>
      </c>
      <c r="M120" s="163">
        <f t="shared" si="51"/>
        <v>0</v>
      </c>
      <c r="N120" s="164">
        <v>0</v>
      </c>
      <c r="O120" s="164">
        <f t="shared" si="52"/>
        <v>0</v>
      </c>
      <c r="P120" s="164">
        <v>0</v>
      </c>
      <c r="Q120" s="164">
        <f t="shared" si="53"/>
        <v>0</v>
      </c>
      <c r="R120" s="164"/>
      <c r="S120" s="164"/>
      <c r="T120" s="165">
        <v>0</v>
      </c>
      <c r="U120" s="164">
        <f t="shared" si="54"/>
        <v>0</v>
      </c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 t="s">
        <v>116</v>
      </c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</row>
    <row r="121" spans="1:60" ht="12.75" outlineLevel="1">
      <c r="A121" s="157">
        <v>99</v>
      </c>
      <c r="B121" s="158" t="s">
        <v>298</v>
      </c>
      <c r="C121" s="159" t="s">
        <v>299</v>
      </c>
      <c r="D121" s="160" t="s">
        <v>287</v>
      </c>
      <c r="E121" s="161">
        <v>1</v>
      </c>
      <c r="F121" s="162">
        <f t="shared" si="55"/>
        <v>0</v>
      </c>
      <c r="G121" s="163">
        <f t="shared" si="48"/>
        <v>0</v>
      </c>
      <c r="H121" s="163"/>
      <c r="I121" s="163">
        <f t="shared" si="49"/>
        <v>0</v>
      </c>
      <c r="J121" s="163"/>
      <c r="K121" s="163">
        <f t="shared" si="50"/>
        <v>0</v>
      </c>
      <c r="L121" s="163">
        <v>21</v>
      </c>
      <c r="M121" s="163">
        <f t="shared" si="51"/>
        <v>0</v>
      </c>
      <c r="N121" s="164">
        <v>0</v>
      </c>
      <c r="O121" s="164">
        <f t="shared" si="52"/>
        <v>0</v>
      </c>
      <c r="P121" s="164">
        <v>0</v>
      </c>
      <c r="Q121" s="164">
        <f t="shared" si="53"/>
        <v>0</v>
      </c>
      <c r="R121" s="164"/>
      <c r="S121" s="164"/>
      <c r="T121" s="165">
        <v>0</v>
      </c>
      <c r="U121" s="164">
        <f t="shared" si="54"/>
        <v>0</v>
      </c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 t="s">
        <v>116</v>
      </c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</row>
    <row r="122" spans="1:60" ht="12.75" outlineLevel="1">
      <c r="A122" s="175">
        <v>100</v>
      </c>
      <c r="B122" s="176" t="s">
        <v>300</v>
      </c>
      <c r="C122" s="177" t="s">
        <v>301</v>
      </c>
      <c r="D122" s="178" t="s">
        <v>287</v>
      </c>
      <c r="E122" s="179">
        <v>1</v>
      </c>
      <c r="F122" s="180">
        <f t="shared" si="55"/>
        <v>0</v>
      </c>
      <c r="G122" s="181">
        <f t="shared" si="48"/>
        <v>0</v>
      </c>
      <c r="H122" s="181"/>
      <c r="I122" s="181">
        <f t="shared" si="49"/>
        <v>0</v>
      </c>
      <c r="J122" s="181"/>
      <c r="K122" s="181">
        <f t="shared" si="50"/>
        <v>0</v>
      </c>
      <c r="L122" s="181">
        <v>21</v>
      </c>
      <c r="M122" s="181">
        <f t="shared" si="51"/>
        <v>0</v>
      </c>
      <c r="N122" s="182">
        <v>0</v>
      </c>
      <c r="O122" s="182">
        <f t="shared" si="52"/>
        <v>0</v>
      </c>
      <c r="P122" s="182">
        <v>0</v>
      </c>
      <c r="Q122" s="182">
        <f t="shared" si="53"/>
        <v>0</v>
      </c>
      <c r="R122" s="182"/>
      <c r="S122" s="182"/>
      <c r="T122" s="183">
        <v>0</v>
      </c>
      <c r="U122" s="182">
        <f t="shared" si="54"/>
        <v>0</v>
      </c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 t="s">
        <v>116</v>
      </c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</row>
    <row r="123" spans="1:30" ht="12.75">
      <c r="A123" s="133"/>
      <c r="B123" s="137"/>
      <c r="C123" s="184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AC123" s="1">
        <v>15</v>
      </c>
      <c r="AD123" s="1">
        <v>21</v>
      </c>
    </row>
    <row r="124" spans="1:31" ht="12.75">
      <c r="A124" s="185"/>
      <c r="B124" s="186" t="s">
        <v>20</v>
      </c>
      <c r="C124" s="187"/>
      <c r="D124" s="188"/>
      <c r="E124" s="188"/>
      <c r="F124" s="188"/>
      <c r="G124" s="189">
        <f>G8+G21+G25+G29+G38+G43+G47+G54+G65+G67+G94+G102+G105+G110+G114</f>
        <v>0</v>
      </c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AC124" s="1">
        <f>SUMIF(L7:L122,AC123,G7:G122)</f>
        <v>0</v>
      </c>
      <c r="AD124" s="1">
        <f>SUMIF(L7:L122,AD123,G7:G122)</f>
        <v>0</v>
      </c>
      <c r="AE124" s="1" t="s">
        <v>302</v>
      </c>
    </row>
    <row r="125" spans="1:21" ht="12.75">
      <c r="A125" s="133"/>
      <c r="B125" s="137"/>
      <c r="C125" s="184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</row>
    <row r="126" spans="1:21" ht="12.75">
      <c r="A126" s="133"/>
      <c r="B126" s="137"/>
      <c r="C126" s="184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</row>
    <row r="127" spans="1:21" ht="12.75">
      <c r="A127" s="227"/>
      <c r="B127" s="227"/>
      <c r="C127" s="227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</row>
    <row r="128" spans="1:31" ht="12.75">
      <c r="A128" s="228"/>
      <c r="B128" s="228"/>
      <c r="C128" s="228"/>
      <c r="D128" s="228"/>
      <c r="E128" s="228"/>
      <c r="F128" s="228"/>
      <c r="G128" s="228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AE128" s="1" t="s">
        <v>303</v>
      </c>
    </row>
    <row r="129" spans="1:21" ht="12.75">
      <c r="A129" s="228"/>
      <c r="B129" s="228"/>
      <c r="C129" s="228"/>
      <c r="D129" s="228"/>
      <c r="E129" s="228"/>
      <c r="F129" s="228"/>
      <c r="G129" s="228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</row>
    <row r="130" spans="1:21" ht="12.75">
      <c r="A130" s="228"/>
      <c r="B130" s="228"/>
      <c r="C130" s="228"/>
      <c r="D130" s="228"/>
      <c r="E130" s="228"/>
      <c r="F130" s="228"/>
      <c r="G130" s="228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</row>
    <row r="131" spans="1:21" ht="12.75">
      <c r="A131" s="228"/>
      <c r="B131" s="228"/>
      <c r="C131" s="228"/>
      <c r="D131" s="228"/>
      <c r="E131" s="228"/>
      <c r="F131" s="228"/>
      <c r="G131" s="228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</row>
    <row r="132" spans="1:21" ht="12.75">
      <c r="A132" s="228"/>
      <c r="B132" s="228"/>
      <c r="C132" s="228"/>
      <c r="D132" s="228"/>
      <c r="E132" s="228"/>
      <c r="F132" s="228"/>
      <c r="G132" s="228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</row>
    <row r="133" spans="1:21" ht="12.75">
      <c r="A133" s="133"/>
      <c r="B133" s="137"/>
      <c r="C133" s="184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</row>
    <row r="134" spans="3:31" ht="12.75">
      <c r="C134" s="190"/>
      <c r="AE134" s="1" t="s">
        <v>304</v>
      </c>
    </row>
  </sheetData>
  <sheetProtection selectLockedCells="1" selectUnlockedCells="1"/>
  <mergeCells count="6">
    <mergeCell ref="A1:G1"/>
    <mergeCell ref="C2:G2"/>
    <mergeCell ref="C3:G3"/>
    <mergeCell ref="C4:G4"/>
    <mergeCell ref="A127:C127"/>
    <mergeCell ref="A128:G132"/>
  </mergeCells>
  <printOptions/>
  <pageMargins left="0.39375" right="0.1965277777777777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Pavlína Tůmová</cp:lastModifiedBy>
  <dcterms:modified xsi:type="dcterms:W3CDTF">2023-07-26T13:43:29Z</dcterms:modified>
  <cp:category/>
  <cp:version/>
  <cp:contentType/>
  <cp:contentStatus/>
</cp:coreProperties>
</file>