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activeTab="2"/>
  </bookViews>
  <sheets>
    <sheet name="Rekapitulace" sheetId="1" r:id="rId1"/>
    <sheet name="SO000_SO000" sheetId="2" r:id="rId2"/>
    <sheet name="SO201_SO201" sheetId="3" r:id="rId3"/>
  </sheets>
  <definedNames/>
  <calcPr calcId="162913"/>
</workbook>
</file>

<file path=xl/sharedStrings.xml><?xml version="1.0" encoding="utf-8"?>
<sst xmlns="http://schemas.openxmlformats.org/spreadsheetml/2006/main" count="783" uniqueCount="297">
  <si>
    <t>Firma: Pontex, spol. s r.o.</t>
  </si>
  <si>
    <t>Rekapitulace ceny</t>
  </si>
  <si>
    <t>Stavba: 21 261 00 - Most v Bedrči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</si>
  <si>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</si>
  <si>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</si>
  <si>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</si>
  <si>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</si>
  <si>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</si>
  <si>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</si>
  <si>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</si>
  <si>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</si>
  <si>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</si>
  <si>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</si>
  <si>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</si>
  <si>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</si>
  <si>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21 261 00</t>
  </si>
  <si>
    <t>Most v Bedrči</t>
  </si>
  <si>
    <t>O</t>
  </si>
  <si>
    <t>Objekt:</t>
  </si>
  <si>
    <t>SO000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</si>
  <si>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</si>
  <si>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</si>
  <si>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</si>
  <si>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</si>
  <si>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</si>
  <si>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</si>
  <si>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</si>
  <si>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</si>
  <si>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</si>
  <si>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</si>
  <si>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</si>
  <si>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</si>
  <si>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</si>
  <si>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</si>
  <si>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</si>
  <si>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</si>
  <si>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</si>
  <si>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</si>
  <si>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</si>
  <si>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</si>
  <si>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</si>
  <si>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</si>
  <si>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</si>
  <si>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</si>
  <si>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</si>
  <si>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SO000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</si>
  <si>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</si>
  <si>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</si>
  <si>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</si>
  <si>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</si>
  <si>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</si>
  <si>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</si>
  <si>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</si>
  <si>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</si>
  <si>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</si>
  <si>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</si>
  <si>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</si>
  <si>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</si>
  <si>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</si>
  <si>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02720</t>
  </si>
  <si>
    <t>POMOC PRÁCE ZŘÍZ NEBO ZAJIŠŤ REGULACI A OCHRANU DOPRAVY</t>
  </si>
  <si>
    <t>DIO - komplet včetně vyřízení</t>
  </si>
  <si>
    <t>02851</t>
  </si>
  <si>
    <t>PRŮZKUMNÉ PRÁCE DIAGNOSTIKY KONSTRUKCÍ NA POVRCHU</t>
  </si>
  <si>
    <t>přejímka základové spáry</t>
  </si>
  <si>
    <t>02940</t>
  </si>
  <si>
    <t>OSTATNÍ POŽADAVKY - VYPRACOVÁNÍ DOKUMENTACE</t>
  </si>
  <si>
    <t>plán sledování a údržby mostu</t>
  </si>
  <si>
    <t>029412</t>
  </si>
  <si>
    <t>OSTATNÍ POŽADAVKY - VYPRACOVÁNÍ MOSTNÍHO LISTU</t>
  </si>
  <si>
    <t>KUS</t>
  </si>
  <si>
    <t>7</t>
  </si>
  <si>
    <t>02943</t>
  </si>
  <si>
    <t>OSTATNÍ POŽADAVKY - VYPRACOVÁNÍ RDS</t>
  </si>
  <si>
    <t>RDS z PDS pro celou stavbu</t>
  </si>
  <si>
    <t>8</t>
  </si>
  <si>
    <t>02944</t>
  </si>
  <si>
    <t>OSTAT POŽADAVKY - DOKUMENTACE SKUTEČ PROVEDENÍ V DIGIT FORMĚ</t>
  </si>
  <si>
    <t>02945</t>
  </si>
  <si>
    <t>OSTAT POŽADAVKY - GEOMETRICKÝ PLÁN</t>
  </si>
  <si>
    <t>ve dvanácti vyhotoveních</t>
  </si>
  <si>
    <t>02946</t>
  </si>
  <si>
    <t>OSTAT POŽADAVKY - FOTODOKUMENTACE</t>
  </si>
  <si>
    <t>včetně zdokumentování stávajícího stavu během demolice a pasportizace přilehlých ploch, okolí a konstrukcí</t>
  </si>
  <si>
    <t>11</t>
  </si>
  <si>
    <t>02950</t>
  </si>
  <si>
    <t>a</t>
  </si>
  <si>
    <t>OSTATNÍ POŽADAVKY - POSUDKY, KONTROLY, REVIZNÍ ZPRÁVY</t>
  </si>
  <si>
    <t>výpočet zatížitelnosti včetně vyhodnocení</t>
  </si>
  <si>
    <t>12</t>
  </si>
  <si>
    <t>b</t>
  </si>
  <si>
    <t>povodňový a havarijní plán</t>
  </si>
  <si>
    <t>13</t>
  </si>
  <si>
    <t>02953</t>
  </si>
  <si>
    <t>OSTATNÍ POŽADAVKY - HLAVNÍ MOSTNÍ PROHLÍDKA</t>
  </si>
  <si>
    <t>1. HMP včetně zpřístupnění</t>
  </si>
  <si>
    <t>14</t>
  </si>
  <si>
    <t>02960</t>
  </si>
  <si>
    <t>OSTATNÍ POŽADAVKY - ODBORNÝ DOZOR</t>
  </si>
  <si>
    <t>Technicko-inženýrská činnost projektanta</t>
  </si>
  <si>
    <t>15</t>
  </si>
  <si>
    <t>02991</t>
  </si>
  <si>
    <t>OSTATNÍ POŽADAVKY - INFORMAČNÍ TABULE</t>
  </si>
  <si>
    <t>16</t>
  </si>
  <si>
    <t>03100</t>
  </si>
  <si>
    <t>ZAŘÍZENÍ STAVENIŠTĚ - ZŘÍZENÍ, PROVOZ, DEMONTÁŽ</t>
  </si>
  <si>
    <t>SO201</t>
  </si>
  <si>
    <t>Most</t>
  </si>
  <si>
    <t xml:space="preserve">  SO201</t>
  </si>
  <si>
    <t>015111</t>
  </si>
  <si>
    <t>POPLATKY ZA LIKVIDACI ODPADŮ NEKONTAMINOVANÝCH - 17 05 04  VYTĚŽENÉ ZEMINY A HORNINY -  I. TŘÍDA TĚŽITELNOSTI</t>
  </si>
  <si>
    <t>T</t>
  </si>
  <si>
    <t>poplatek za uložení zeminy</t>
  </si>
  <si>
    <t>(viz položka č. 131738 a 131838) 
300,0*2,0=600,000 [A] 
(viz položka č. 122738) 
42,36*2,0=84,720 [B] 
(viz položka č. 12960) 
36,75*2,0=73,500 [C] 
Celkem: A+B+C=758,220 [D]</t>
  </si>
  <si>
    <t>015140</t>
  </si>
  <si>
    <t>POPLATKY ZA LIKVIDACI ODPADŮ NEKONTAMINOVANÝCH - 17 01 01  BETON Z DEMOLIC OBJEKTŮ, ZÁKLADŮ TV</t>
  </si>
  <si>
    <t>železobeton</t>
  </si>
  <si>
    <t>38,778*2,5=96,945 [A]  ..... viz položka 966168</t>
  </si>
  <si>
    <t>Zemní práce</t>
  </si>
  <si>
    <t>11511</t>
  </si>
  <si>
    <t>ČERPÁNÍ VODY DO 500 L/MIN</t>
  </si>
  <si>
    <t>HOD</t>
  </si>
  <si>
    <t>čerpání vody (výkop) na nátokové a odtokové straně 
celková doba 1 měsíc, 12 hodin denně</t>
  </si>
  <si>
    <t>30*12*2=720,000 [A]</t>
  </si>
  <si>
    <t>11525</t>
  </si>
  <si>
    <t>PŘEVEDENÍ VODY POTRUBÍM DN 600 NEBO ŽLABY R.O. DO 2,0M</t>
  </si>
  <si>
    <t>M</t>
  </si>
  <si>
    <t>2*30,0 [m]=60,000 [A]</t>
  </si>
  <si>
    <t>12110</t>
  </si>
  <si>
    <t>SEJMUTÍ ORNICE NEBO LESNÍ PŮDY</t>
  </si>
  <si>
    <t>M3</t>
  </si>
  <si>
    <t>100,0 [m2]*0,200 [m]=20,000 [A]</t>
  </si>
  <si>
    <t>PN</t>
  </si>
  <si>
    <t>17120</t>
  </si>
  <si>
    <t>c</t>
  </si>
  <si>
    <t>ULOŽENÍ SYPANINY DO NÁSYPŮ A NA SKLÁDKY BEZ ZHUTNĚNÍ</t>
  </si>
  <si>
    <t>uložení ornice na metideponii</t>
  </si>
  <si>
    <t>122738</t>
  </si>
  <si>
    <t>ODKOPÁVKY A PROKOPÁVKY OBECNÉ TŘ. I, ODVOZ DO 20KM</t>
  </si>
  <si>
    <t>odstranění zemní hrázky</t>
  </si>
  <si>
    <t>2*2,0*1,5*(3,62+3,44)=42,360 [A]</t>
  </si>
  <si>
    <t>12573</t>
  </si>
  <si>
    <t>VYKOPÁVKY ZE ZEMNÍKŮ A SKLÁDEK TŘ. I</t>
  </si>
  <si>
    <t>naložení ornice na mezideponiia odvoz na stavbu</t>
  </si>
  <si>
    <t>12960</t>
  </si>
  <si>
    <t>ČIŠTĚNÍ VODOTEČÍ A MELIORAČ KANÁLŮ OD NÁNOSŮ</t>
  </si>
  <si>
    <t>0,5*2,45*30,0=36,750 [A]</t>
  </si>
  <si>
    <t>d</t>
  </si>
  <si>
    <t>131738</t>
  </si>
  <si>
    <t>HLOUBENÍ JAM ZAPAŽ I NEPAŽ TŘ. I, ODVOZ DO 20KM</t>
  </si>
  <si>
    <t>výkop s odvozem na skládku</t>
  </si>
  <si>
    <t>300,0 [m3]*0,80=240,000 [A]</t>
  </si>
  <si>
    <t>131838</t>
  </si>
  <si>
    <t>HLOUBENÍ JAM ZAPAŽ I NEPAŽ TŘ. II, ODVOZ DO 20KM</t>
  </si>
  <si>
    <t>300,0 [m3]*0,20=60,000 [A]</t>
  </si>
  <si>
    <t>17481</t>
  </si>
  <si>
    <t>ZÁSYP JAM A RÝH Z NAKUPOVANÝCH MATERIÁLŮ</t>
  </si>
  <si>
    <t>těžký kamenný zásyp za betonovým prahem 
viz VL 4; 206.25</t>
  </si>
  <si>
    <t>2*5,0*0,5*0,75=3,750 [A]</t>
  </si>
  <si>
    <t>17</t>
  </si>
  <si>
    <t>17581</t>
  </si>
  <si>
    <t>OBSYP POTRUBÍ A OBJEKTŮ Z NAKUPOVANÝCH MATERIÁLŮ</t>
  </si>
  <si>
    <t>obsyp těženým kamenivem frakce 0 ÷ 20 mm po obvodu konstrukce (viz položka 429173) v tloušťce 200 mm, hutněný</t>
  </si>
  <si>
    <t>1,804 [m2]*6,92 [m]=12,484 [A]</t>
  </si>
  <si>
    <t>18</t>
  </si>
  <si>
    <t>obsyp zeminou vhodnou nebo velmi vhodnou podle ČSN 72 1002</t>
  </si>
  <si>
    <t>13,000 [m]*16,100 [m]=209,300 [A] 
2*8,0 [m]*0,975 [m2]=15,600 [B] 
Celkem: A+B=224,900 [C]</t>
  </si>
  <si>
    <t>19</t>
  </si>
  <si>
    <t>17780</t>
  </si>
  <si>
    <t>ZEMNÍ HRÁZKY Z NAKUPOVANÝCH MATERIÁLŮ</t>
  </si>
  <si>
    <t>pro převedení vody potrubím (viz položka 11525). odstranění (viz položka 122738)</t>
  </si>
  <si>
    <t>20</t>
  </si>
  <si>
    <t>18215</t>
  </si>
  <si>
    <t>ÚPRAVA POVRCHŮ SROVNÁNÍM ÚZEMÍ V TL DO 0,50M</t>
  </si>
  <si>
    <t>M2</t>
  </si>
  <si>
    <t>21</t>
  </si>
  <si>
    <t>18223</t>
  </si>
  <si>
    <t>ROZPROSTŘENÍ ORNICE VE SVAHU V TL DO 0,20M</t>
  </si>
  <si>
    <t>22</t>
  </si>
  <si>
    <t>18233</t>
  </si>
  <si>
    <t>ROZPROSTŘENÍ ORNICE V ROVINĚ V TL DO 0,20M</t>
  </si>
  <si>
    <t>23</t>
  </si>
  <si>
    <t>18242</t>
  </si>
  <si>
    <t>ZALOŽENÍ TRÁVNÍKU HYDROOSEVEM NA ORNICI</t>
  </si>
  <si>
    <t>24</t>
  </si>
  <si>
    <t>18247</t>
  </si>
  <si>
    <t>OŠETŘOVÁNÍ TRÁVNÍKU</t>
  </si>
  <si>
    <t>3x</t>
  </si>
  <si>
    <t>3*100,0 [m2]=300,000 [A]</t>
  </si>
  <si>
    <t>Základy</t>
  </si>
  <si>
    <t>25</t>
  </si>
  <si>
    <t>272324</t>
  </si>
  <si>
    <t>ZÁKLADY ZE ŽELEZOBETONU DO C25/30</t>
  </si>
  <si>
    <t>základový pás z betonu C25/30-XF3, XA1</t>
  </si>
  <si>
    <t>2*8,2 [m]*1,123 [m2]=18,417 [A]</t>
  </si>
  <si>
    <t>26</t>
  </si>
  <si>
    <t>272365</t>
  </si>
  <si>
    <t>VÝZTUŽ ZÁKLADŮ Z OCELI 10505, B500B</t>
  </si>
  <si>
    <t>2*8,2 [m]*1,123 [m2]*0,190 [t/m3]=3,499 [A]</t>
  </si>
  <si>
    <t>27</t>
  </si>
  <si>
    <t>28997D</t>
  </si>
  <si>
    <t>OPLÁŠTĚNÍ (ZPEVNĚNÍ) Z GEOTEXTILIE DO 400G/M2</t>
  </si>
  <si>
    <t>geotextilie 400 g/m2 
ochrana plovoucí hydroizolace</t>
  </si>
  <si>
    <t>ochrana plovoucí hydroizolace 
(2*7,256*6,589)*1,15 =109,963 [A] 
svahy a dna výkopu 
(11,081*16,828)*1,15=214,442 [B] 
opláštění gabionů 
2*4,08*11,55=94,248 [C] 
Celkem: A+B+C=418,653 [D]</t>
  </si>
  <si>
    <t>Svislé konstrukce</t>
  </si>
  <si>
    <t>28</t>
  </si>
  <si>
    <t>3272A9</t>
  </si>
  <si>
    <t>ZDI OPĚR, ZÁRUB, NÁBŘEŽ Z GABIONŮ RUČNĚ ROVNANÝCH, DRÁT O4,0MM, POVRCHOVÁ ÚPRAVA Zn + Al + PA6</t>
  </si>
  <si>
    <t>(1,8*0,63+1,5*1,0+0,5*1,0)*(2,9+6,6+3,3)-(7,8*0,5*0,5+6,4*1,5*1,0+6,4*1,8*0,63)=21,308 [A] 
(1,8*0,63+1,5*1,0+0,5*1,0)*(3,2+4,8+2,0)-(7,8*0,5*0,5+6,4*1,5*1,0+6,4*1,8*0,63)=12,532 [B] 
Celkem: A+B=33,840 [C]</t>
  </si>
  <si>
    <t>Vodorovné konstrukce</t>
  </si>
  <si>
    <t>29</t>
  </si>
  <si>
    <t>429173</t>
  </si>
  <si>
    <t>MOSTNÍ KONSTRUKCE PŘESÝPANÉ Z VLNITÝCH PLECHŮ, OBVOD 8M-10M</t>
  </si>
  <si>
    <t>ocelová flexibilní konstrukce typ SC-20B 
kompletní provedení</t>
  </si>
  <si>
    <t>7,800 [m]=7,800 [A]</t>
  </si>
  <si>
    <t>30</t>
  </si>
  <si>
    <t>451313</t>
  </si>
  <si>
    <t>PODKLADNÍ A VÝPLŇOVÉ VRSTVY Z PROSTÉHO BETONU C16/20</t>
  </si>
  <si>
    <t>betonová plomba proměnné výšky (průměr odhadem 300 mm) 
(třída betonu odhadem)</t>
  </si>
  <si>
    <t>2*1,500 [m]*8,4 [m]*0,300 [m]=7,560 [A]</t>
  </si>
  <si>
    <t>31</t>
  </si>
  <si>
    <t>451314</t>
  </si>
  <si>
    <t>PODKLADNÍ A VÝPLŇOVÉ VRSTVY Z PROSTÉHO BETONU C25/30</t>
  </si>
  <si>
    <t>podkladní beton pod dlažbu z lomového kamene (viz položka 465512) 
C25/30-XF3, XA1</t>
  </si>
  <si>
    <t>(29,728 [m2]+27,917 [m2])*0,1 [m]=5,765 [A] ..... mimo most 
6,25*9,4*0,1=5,875 [B] ..... pod mostem 
Celkem:  
A+B=11,640 [C] 
 (plochy a délky odměřeny z výkresu elektronicky)</t>
  </si>
  <si>
    <t>32</t>
  </si>
  <si>
    <t>45157</t>
  </si>
  <si>
    <t>PODKLADNÍ A VÝPLŇOVÉ VRSTVY Z KAMENIVA TĚŽENÉHO</t>
  </si>
  <si>
    <t>písek frakce 0÷4 mm; tl. 100 mm 
ochrana plovoucí hydroizolace</t>
  </si>
  <si>
    <t>2*7,256 [m]*6,589 [m]*0,100 [m]=9,562 [A] ..... horní vrstva</t>
  </si>
  <si>
    <t>33</t>
  </si>
  <si>
    <t>465512</t>
  </si>
  <si>
    <t>DLAŽBY Z LOMOVÉHO KAMENE NA MC</t>
  </si>
  <si>
    <t>dlažba z lomového kamene tl. 150 mm 
(podkladní beton viz položka č. 451314)</t>
  </si>
  <si>
    <t>(29,728 [m2]+27,917 [m2])*0,150 [m]=8,647 [A] ..... mimo most 
6,25*9,4*0,150=8,813 [B] ..... pod mostem 
Celkem:  
A+B=17,460 [C] 
 (plochy a délky odměřeny z výkresu elektronicky)</t>
  </si>
  <si>
    <t>34</t>
  </si>
  <si>
    <t>467314</t>
  </si>
  <si>
    <t>STUPNĚ A PRAHY VODNÍCH KORYT Z PROSTÉHO BETONU C25/30</t>
  </si>
  <si>
    <t>zesilující příčný práh C25/30 - XF3 
viz VL 4; 206.25</t>
  </si>
  <si>
    <t>1,0*0,5*4,6+1,0*0,5*4,54=4,570 [B]</t>
  </si>
  <si>
    <t>Komunikace</t>
  </si>
  <si>
    <t>35</t>
  </si>
  <si>
    <t>56331</t>
  </si>
  <si>
    <t>VOZOVKOVÉ VRSTVY ZE ŠTĚRKODRTI TL. DO 50MM</t>
  </si>
  <si>
    <t>obrusná vrstva tl. 40 mm - lomová prosívka 0/4 mm</t>
  </si>
  <si>
    <t>4,80*15,84=76,032 [A]</t>
  </si>
  <si>
    <t>36</t>
  </si>
  <si>
    <t>56332</t>
  </si>
  <si>
    <t>VOZOVKOVÉ VRSTVY ZE ŠTĚRKODRTI TL. DO 100MM</t>
  </si>
  <si>
    <t>dynamická vrstva z lomového kameniva tl. 60 mm frakce 0/16 mm</t>
  </si>
  <si>
    <t>37</t>
  </si>
  <si>
    <t>56336</t>
  </si>
  <si>
    <t>VOZOVKOVÉ VRSTVY ZE ŠTĚRKODRTI TL. DO 300MM</t>
  </si>
  <si>
    <t>komunikace - štěrk frakce 0/32 mm</t>
  </si>
  <si>
    <t>38</t>
  </si>
  <si>
    <t>56940</t>
  </si>
  <si>
    <t>ZPEVNĚNÍ KRAJNIC ZE ŠTĚRKOPÍSKU</t>
  </si>
  <si>
    <t>15,84*0,166=2,629 [A] 
15,84*0,176=2,788 [B] 
Celkem:  
A+B=5,417 [C]</t>
  </si>
  <si>
    <t>Přidružená stavební výroba</t>
  </si>
  <si>
    <t>39</t>
  </si>
  <si>
    <t>711237</t>
  </si>
  <si>
    <t>IZOLACE ZVLÁŠT KONSTR PROTI VOL STÉK VODĚ Z PE FÓLIÍ</t>
  </si>
  <si>
    <t>plovoucí hydroizolace</t>
  </si>
  <si>
    <t>2*7,256 [m]*7,4 [m]=107,389 [A]</t>
  </si>
  <si>
    <t>Potrubí</t>
  </si>
  <si>
    <t>40</t>
  </si>
  <si>
    <t>875272</t>
  </si>
  <si>
    <t>POTRUBÍ DREN Z TRUB PLAST (I FLEXIBIL) DN DO 100MM DĚROVANÝCH</t>
  </si>
  <si>
    <t>flexibilní drenážní roura DN 100 sklon jednostranný na povodní stranu</t>
  </si>
  <si>
    <t>2*8,2=16,400 [A]</t>
  </si>
  <si>
    <t>Ostatní konstrukce a práce</t>
  </si>
  <si>
    <t>41</t>
  </si>
  <si>
    <t>9112A1</t>
  </si>
  <si>
    <t>ZÁBRADLÍ MOSTNÍ S VODOR MADLY - DODÁVKA A MONTÁŽ</t>
  </si>
  <si>
    <t>ocelové trubkové zábradlí s vodorovnou výplní, kompletní</t>
  </si>
  <si>
    <t>14,15*2=28,300 [A]</t>
  </si>
  <si>
    <t>42</t>
  </si>
  <si>
    <t>9112A3</t>
  </si>
  <si>
    <t>ZÁBRADLÍ MOSTNÍ S VODOR MADLY - DEMONTÁŽ S PŘESUNEM</t>
  </si>
  <si>
    <t>likvidace zábradlí 
včetně odvozu na recyklaci 
případný výzisk náleží objednateli</t>
  </si>
  <si>
    <t>2*5,5=11,000 [A]</t>
  </si>
  <si>
    <t>43</t>
  </si>
  <si>
    <t>9113B1</t>
  </si>
  <si>
    <t>SVODIDLO OCEL SILNIČ JEDNOSTR, ÚROVEŇ ZADRŽ H1 -DODÁVKA A MONTÁŽ</t>
  </si>
  <si>
    <t>kompletní provedení včetně ukotvení - PVC trubek se zalitím vhodným betonem</t>
  </si>
  <si>
    <t>15,887 [m]+18,159 [m]=34,046 [A]</t>
  </si>
  <si>
    <t>44</t>
  </si>
  <si>
    <t>966168</t>
  </si>
  <si>
    <t>BOURÁNÍ KONSTRUKCÍ ZE ŽELEZOBETONU S ODVOZEM DO 20KM</t>
  </si>
  <si>
    <t>bourání ŽB</t>
  </si>
  <si>
    <t>desky nosné konstrukce původního mostu 
8,52*3,3*0,20=5,623 [A] 
příčník 
5,72*3,32*0,22*2=8,356 [B] 
opěry 
2*2,09*0,7*3,1+2*0,5*0,2*3,32=9,735 [C] 
plošný základ 
2*8,06*0,623*1,5=15,064 [D] 
Celkem: A+B+C+D=38,778 [E]</t>
  </si>
  <si>
    <t>45</t>
  </si>
  <si>
    <t>966188</t>
  </si>
  <si>
    <t>DEMONTÁŽ KONSTRUKCÍ KOVOVÝCH S ODVOZEM DO 20KM</t>
  </si>
  <si>
    <t>demontáž ocel.konstr. původního mostu (I220) 
včetně odvozu a uložení na místo určené objednatelem</t>
  </si>
  <si>
    <t>4 [ks]*5,72 [m]*31,1 [kg/m]/1000=0,712 [A]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</si>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</sst>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2" borderId="5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4" fontId="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0" fontId="3" fillId="0" borderId="6" xfId="0" applyFont="1" applyBorder="1"/>
    <xf numFmtId="4" fontId="0" fillId="0" borderId="7" xfId="0" applyNumberFormat="1" applyBorder="1"/>
    <xf numFmtId="4" fontId="0" fillId="0" borderId="8" xfId="0" applyNumberFormat="1" applyBorder="1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 topLeftCell="B1">
      <selection activeCell="F28" sqref="F28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0"/>
      <c r="B1" s="1" t="s">
        <v>0</v>
      </c>
      <c r="C1" s="1"/>
      <c r="D1" s="1"/>
      <c r="E1" s="1"/>
    </row>
    <row r="2" spans="1:5" ht="12.75" customHeight="1">
      <c r="A2" s="40"/>
      <c r="B2" s="41" t="s">
        <v>1</v>
      </c>
      <c r="C2" s="1"/>
      <c r="D2" s="1"/>
      <c r="E2" s="1"/>
    </row>
    <row r="3" spans="1:5" ht="20.1" customHeight="1">
      <c r="A3" s="40"/>
      <c r="B3" s="40"/>
      <c r="C3" s="1"/>
      <c r="D3" s="1"/>
      <c r="E3" s="1"/>
    </row>
    <row r="4" spans="1:5" ht="20.1" customHeight="1">
      <c r="A4" s="1"/>
      <c r="B4" s="42" t="s">
        <v>2</v>
      </c>
      <c r="C4" s="40"/>
      <c r="D4" s="40"/>
      <c r="E4" s="1"/>
    </row>
    <row r="5" spans="1:5" ht="12.75" customHeight="1">
      <c r="A5" s="1"/>
      <c r="B5" s="40" t="s">
        <v>3</v>
      </c>
      <c r="C5" s="40"/>
      <c r="D5" s="40"/>
      <c r="E5" s="1"/>
    </row>
    <row r="6" spans="1:5" ht="12.75" customHeight="1">
      <c r="A6" s="1"/>
      <c r="B6" s="3" t="s">
        <v>4</v>
      </c>
      <c r="C6" s="6">
        <f>0+C10+C12</f>
        <v>0</v>
      </c>
      <c r="D6" s="1"/>
      <c r="E6" s="1"/>
    </row>
    <row r="7" spans="1:5" ht="12.75" customHeight="1">
      <c r="A7" s="1"/>
      <c r="B7" s="3" t="s">
        <v>5</v>
      </c>
      <c r="C7" s="6">
        <f>0+E10+E12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20</v>
      </c>
      <c r="C10" s="16">
        <f>C11</f>
        <v>0</v>
      </c>
      <c r="D10" s="16">
        <f>D11</f>
        <v>0</v>
      </c>
      <c r="E10" s="16">
        <f>E11</f>
        <v>0</v>
      </c>
    </row>
    <row r="11" spans="1:5" ht="12.75" customHeight="1">
      <c r="A11" s="17" t="s">
        <v>45</v>
      </c>
      <c r="B11" s="17" t="s">
        <v>20</v>
      </c>
      <c r="C11" s="18">
        <f>SO000_SO000!I3</f>
        <v>0</v>
      </c>
      <c r="D11" s="18">
        <f>C11*0.21</f>
        <v>0</v>
      </c>
      <c r="E11" s="18">
        <f>C11+D11</f>
        <v>0</v>
      </c>
    </row>
    <row r="12" spans="1:5" ht="12.75" customHeight="1">
      <c r="A12" s="15" t="s">
        <v>106</v>
      </c>
      <c r="B12" s="15" t="s">
        <v>107</v>
      </c>
      <c r="C12" s="16">
        <f>C13</f>
        <v>0</v>
      </c>
      <c r="D12" s="16">
        <f>D13</f>
        <v>0</v>
      </c>
      <c r="E12" s="16">
        <f>E13</f>
        <v>0</v>
      </c>
    </row>
    <row r="13" spans="1:5" ht="12.75" customHeight="1">
      <c r="A13" s="17" t="s">
        <v>108</v>
      </c>
      <c r="B13" s="17" t="s">
        <v>107</v>
      </c>
      <c r="C13" s="18">
        <f>SO201_SO201!I3</f>
        <v>0</v>
      </c>
      <c r="D13" s="18">
        <f>C13*0.21</f>
        <v>0</v>
      </c>
      <c r="E13" s="18">
        <f>C13+D13</f>
        <v>0</v>
      </c>
    </row>
    <row r="14" ht="12.75" customHeight="1" thickBot="1"/>
    <row r="15" spans="2:5" ht="12.75" customHeight="1" thickBot="1">
      <c r="B15" s="37" t="s">
        <v>296</v>
      </c>
      <c r="C15" s="38">
        <f>C10+C12</f>
        <v>0</v>
      </c>
      <c r="D15" s="38">
        <f>D10+D12</f>
        <v>0</v>
      </c>
      <c r="E15" s="39">
        <f>E10+E12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 topLeftCell="B1">
      <pane ySplit="8" topLeftCell="A9" activePane="bottomLeft" state="frozen"/>
      <selection pane="bottomLeft" activeCell="I4" sqref="I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</cols>
  <sheetData>
    <row r="1" spans="1:9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</row>
    <row r="2" spans="2:9" ht="24.95" customHeight="1">
      <c r="B2" s="1"/>
      <c r="C2" s="1"/>
      <c r="D2" s="1"/>
      <c r="E2" s="2" t="s">
        <v>13</v>
      </c>
      <c r="F2" s="1"/>
      <c r="G2" s="1"/>
      <c r="H2" s="5"/>
      <c r="I2" s="5"/>
    </row>
    <row r="3" spans="1:9" ht="15" customHeight="1">
      <c r="A3" t="s">
        <v>12</v>
      </c>
      <c r="B3" s="10" t="s">
        <v>14</v>
      </c>
      <c r="C3" s="44" t="s">
        <v>15</v>
      </c>
      <c r="D3" s="40"/>
      <c r="E3" s="11" t="s">
        <v>16</v>
      </c>
      <c r="F3" s="1"/>
      <c r="G3" s="8"/>
      <c r="H3" s="7" t="s">
        <v>19</v>
      </c>
      <c r="I3" s="34">
        <f>I9</f>
        <v>0</v>
      </c>
    </row>
    <row r="4" spans="1:9" ht="15" customHeight="1">
      <c r="A4" t="s">
        <v>17</v>
      </c>
      <c r="B4" s="10" t="s">
        <v>18</v>
      </c>
      <c r="C4" s="44" t="s">
        <v>19</v>
      </c>
      <c r="D4" s="40"/>
      <c r="E4" s="11" t="s">
        <v>20</v>
      </c>
      <c r="F4" s="1"/>
      <c r="G4" s="1"/>
      <c r="H4" s="9"/>
      <c r="I4" s="9"/>
    </row>
    <row r="5" spans="1:9" ht="12.75" customHeight="1">
      <c r="A5" t="s">
        <v>21</v>
      </c>
      <c r="B5" s="13" t="s">
        <v>22</v>
      </c>
      <c r="C5" s="45" t="s">
        <v>19</v>
      </c>
      <c r="D5" s="46"/>
      <c r="E5" s="14" t="s">
        <v>20</v>
      </c>
      <c r="F5" s="5"/>
      <c r="G5" s="5"/>
      <c r="H5" s="5"/>
      <c r="I5" s="5"/>
    </row>
    <row r="6" spans="1:9" ht="12.75" customHeight="1">
      <c r="A6" s="43" t="s">
        <v>28</v>
      </c>
      <c r="B6" s="43" t="s">
        <v>30</v>
      </c>
      <c r="C6" s="43" t="s">
        <v>32</v>
      </c>
      <c r="D6" s="43" t="s">
        <v>33</v>
      </c>
      <c r="E6" s="43" t="s">
        <v>34</v>
      </c>
      <c r="F6" s="43" t="s">
        <v>36</v>
      </c>
      <c r="G6" s="43" t="s">
        <v>38</v>
      </c>
      <c r="H6" s="43" t="s">
        <v>40</v>
      </c>
      <c r="I6" s="43"/>
    </row>
    <row r="7" spans="1:9" ht="12.75" customHeight="1">
      <c r="A7" s="43"/>
      <c r="B7" s="43"/>
      <c r="C7" s="43"/>
      <c r="D7" s="43"/>
      <c r="E7" s="43"/>
      <c r="F7" s="43"/>
      <c r="G7" s="43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9" ht="12.75" customHeight="1">
      <c r="A9" s="20" t="s">
        <v>46</v>
      </c>
      <c r="B9" s="20"/>
      <c r="C9" s="21" t="s">
        <v>29</v>
      </c>
      <c r="D9" s="20"/>
      <c r="E9" s="22" t="s">
        <v>47</v>
      </c>
      <c r="F9" s="20"/>
      <c r="G9" s="20"/>
      <c r="H9" s="20"/>
      <c r="I9" s="23">
        <f>SUM(I10:I55)</f>
        <v>0</v>
      </c>
    </row>
    <row r="10" spans="1:9" ht="12.75">
      <c r="A10" s="19" t="s">
        <v>48</v>
      </c>
      <c r="B10" s="24" t="s">
        <v>31</v>
      </c>
      <c r="C10" s="24" t="s">
        <v>49</v>
      </c>
      <c r="D10" s="19" t="s">
        <v>50</v>
      </c>
      <c r="E10" s="25" t="s">
        <v>51</v>
      </c>
      <c r="F10" s="26" t="s">
        <v>52</v>
      </c>
      <c r="G10" s="27">
        <v>1</v>
      </c>
      <c r="H10" s="28"/>
      <c r="I10" s="28">
        <f>ROUND(ROUND(H10,2)*ROUND(G10,3),2)</f>
        <v>0</v>
      </c>
    </row>
    <row r="11" spans="1:5" ht="178.5">
      <c r="A11" s="29" t="s">
        <v>53</v>
      </c>
      <c r="E11" s="30" t="s">
        <v>54</v>
      </c>
    </row>
    <row r="12" spans="1:5" ht="12.75">
      <c r="A12" s="33" t="s">
        <v>55</v>
      </c>
      <c r="E12" s="32" t="s">
        <v>50</v>
      </c>
    </row>
    <row r="13" spans="1:9" ht="12.75">
      <c r="A13" s="19" t="s">
        <v>48</v>
      </c>
      <c r="B13" s="24" t="s">
        <v>27</v>
      </c>
      <c r="C13" s="24" t="s">
        <v>56</v>
      </c>
      <c r="D13" s="19" t="s">
        <v>50</v>
      </c>
      <c r="E13" s="25" t="s">
        <v>57</v>
      </c>
      <c r="F13" s="26" t="s">
        <v>52</v>
      </c>
      <c r="G13" s="27">
        <v>1</v>
      </c>
      <c r="H13" s="28"/>
      <c r="I13" s="28">
        <f>ROUND(ROUND(H13,2)*ROUND(G13,3),2)</f>
        <v>0</v>
      </c>
    </row>
    <row r="14" spans="1:5" ht="127.5">
      <c r="A14" s="29" t="s">
        <v>53</v>
      </c>
      <c r="E14" s="30" t="s">
        <v>58</v>
      </c>
    </row>
    <row r="15" spans="1:5" ht="12.75">
      <c r="A15" s="33" t="s">
        <v>55</v>
      </c>
      <c r="E15" s="32" t="s">
        <v>50</v>
      </c>
    </row>
    <row r="16" spans="1:9" ht="12.75">
      <c r="A16" s="19" t="s">
        <v>48</v>
      </c>
      <c r="B16" s="24" t="s">
        <v>26</v>
      </c>
      <c r="C16" s="24" t="s">
        <v>59</v>
      </c>
      <c r="D16" s="19" t="s">
        <v>50</v>
      </c>
      <c r="E16" s="25" t="s">
        <v>60</v>
      </c>
      <c r="F16" s="26" t="s">
        <v>52</v>
      </c>
      <c r="G16" s="27">
        <v>1</v>
      </c>
      <c r="H16" s="28"/>
      <c r="I16" s="28">
        <f>ROUND(ROUND(H16,2)*ROUND(G16,3),2)</f>
        <v>0</v>
      </c>
    </row>
    <row r="17" spans="1:5" ht="12.75">
      <c r="A17" s="29" t="s">
        <v>53</v>
      </c>
      <c r="E17" s="30" t="s">
        <v>61</v>
      </c>
    </row>
    <row r="18" spans="1:5" ht="12.75">
      <c r="A18" s="33" t="s">
        <v>55</v>
      </c>
      <c r="E18" s="32" t="s">
        <v>50</v>
      </c>
    </row>
    <row r="19" spans="1:9" ht="12.75">
      <c r="A19" s="19" t="s">
        <v>48</v>
      </c>
      <c r="B19" s="24" t="s">
        <v>35</v>
      </c>
      <c r="C19" s="24" t="s">
        <v>62</v>
      </c>
      <c r="D19" s="19" t="s">
        <v>50</v>
      </c>
      <c r="E19" s="25" t="s">
        <v>63</v>
      </c>
      <c r="F19" s="26" t="s">
        <v>52</v>
      </c>
      <c r="G19" s="27">
        <v>1</v>
      </c>
      <c r="H19" s="28"/>
      <c r="I19" s="28">
        <f>ROUND(ROUND(H19,2)*ROUND(G19,3),2)</f>
        <v>0</v>
      </c>
    </row>
    <row r="20" spans="1:5" ht="12.75">
      <c r="A20" s="29" t="s">
        <v>53</v>
      </c>
      <c r="E20" s="30" t="s">
        <v>64</v>
      </c>
    </row>
    <row r="21" spans="1:5" ht="12.75">
      <c r="A21" s="33" t="s">
        <v>55</v>
      </c>
      <c r="E21" s="32" t="s">
        <v>50</v>
      </c>
    </row>
    <row r="22" spans="1:9" ht="12.75">
      <c r="A22" s="19" t="s">
        <v>48</v>
      </c>
      <c r="B22" s="24" t="s">
        <v>37</v>
      </c>
      <c r="C22" s="24" t="s">
        <v>65</v>
      </c>
      <c r="D22" s="19" t="s">
        <v>50</v>
      </c>
      <c r="E22" s="25" t="s">
        <v>66</v>
      </c>
      <c r="F22" s="26" t="s">
        <v>52</v>
      </c>
      <c r="G22" s="27">
        <v>1</v>
      </c>
      <c r="H22" s="28"/>
      <c r="I22" s="28">
        <f>ROUND(ROUND(H22,2)*ROUND(G22,3),2)</f>
        <v>0</v>
      </c>
    </row>
    <row r="23" spans="1:5" ht="12.75">
      <c r="A23" s="29" t="s">
        <v>53</v>
      </c>
      <c r="E23" s="30" t="s">
        <v>67</v>
      </c>
    </row>
    <row r="24" spans="1:5" ht="12.75">
      <c r="A24" s="33" t="s">
        <v>55</v>
      </c>
      <c r="E24" s="32" t="s">
        <v>50</v>
      </c>
    </row>
    <row r="25" spans="1:9" ht="12.75">
      <c r="A25" s="19" t="s">
        <v>48</v>
      </c>
      <c r="B25" s="24" t="s">
        <v>39</v>
      </c>
      <c r="C25" s="24" t="s">
        <v>68</v>
      </c>
      <c r="D25" s="19" t="s">
        <v>50</v>
      </c>
      <c r="E25" s="25" t="s">
        <v>69</v>
      </c>
      <c r="F25" s="26" t="s">
        <v>70</v>
      </c>
      <c r="G25" s="27">
        <v>1</v>
      </c>
      <c r="H25" s="28"/>
      <c r="I25" s="28">
        <f>ROUND(ROUND(H25,2)*ROUND(G25,3),2)</f>
        <v>0</v>
      </c>
    </row>
    <row r="26" spans="1:5" ht="12.75">
      <c r="A26" s="29" t="s">
        <v>53</v>
      </c>
      <c r="E26" s="30" t="s">
        <v>50</v>
      </c>
    </row>
    <row r="27" spans="1:5" ht="12.75">
      <c r="A27" s="33" t="s">
        <v>55</v>
      </c>
      <c r="E27" s="32" t="s">
        <v>50</v>
      </c>
    </row>
    <row r="28" spans="1:9" ht="12.75">
      <c r="A28" s="19" t="s">
        <v>48</v>
      </c>
      <c r="B28" s="24" t="s">
        <v>71</v>
      </c>
      <c r="C28" s="24" t="s">
        <v>72</v>
      </c>
      <c r="D28" s="19" t="s">
        <v>50</v>
      </c>
      <c r="E28" s="25" t="s">
        <v>73</v>
      </c>
      <c r="F28" s="26" t="s">
        <v>52</v>
      </c>
      <c r="G28" s="27">
        <v>1</v>
      </c>
      <c r="H28" s="28"/>
      <c r="I28" s="28">
        <f>ROUND(ROUND(H28,2)*ROUND(G28,3),2)</f>
        <v>0</v>
      </c>
    </row>
    <row r="29" spans="1:5" ht="12.75">
      <c r="A29" s="29" t="s">
        <v>53</v>
      </c>
      <c r="E29" s="30" t="s">
        <v>74</v>
      </c>
    </row>
    <row r="30" spans="1:5" ht="12.75">
      <c r="A30" s="33" t="s">
        <v>55</v>
      </c>
      <c r="E30" s="32" t="s">
        <v>50</v>
      </c>
    </row>
    <row r="31" spans="1:9" ht="12.75">
      <c r="A31" s="19" t="s">
        <v>48</v>
      </c>
      <c r="B31" s="24" t="s">
        <v>75</v>
      </c>
      <c r="C31" s="24" t="s">
        <v>76</v>
      </c>
      <c r="D31" s="19" t="s">
        <v>50</v>
      </c>
      <c r="E31" s="25" t="s">
        <v>77</v>
      </c>
      <c r="F31" s="26" t="s">
        <v>52</v>
      </c>
      <c r="G31" s="27">
        <v>1</v>
      </c>
      <c r="H31" s="28"/>
      <c r="I31" s="28">
        <f>ROUND(ROUND(H31,2)*ROUND(G31,3),2)</f>
        <v>0</v>
      </c>
    </row>
    <row r="32" spans="1:5" ht="12.75">
      <c r="A32" s="29" t="s">
        <v>53</v>
      </c>
      <c r="E32" s="30" t="s">
        <v>50</v>
      </c>
    </row>
    <row r="33" spans="1:5" ht="12.75">
      <c r="A33" s="33" t="s">
        <v>55</v>
      </c>
      <c r="E33" s="32" t="s">
        <v>50</v>
      </c>
    </row>
    <row r="34" spans="1:9" ht="12.75">
      <c r="A34" s="19" t="s">
        <v>48</v>
      </c>
      <c r="B34" s="24" t="s">
        <v>42</v>
      </c>
      <c r="C34" s="24" t="s">
        <v>78</v>
      </c>
      <c r="D34" s="19" t="s">
        <v>50</v>
      </c>
      <c r="E34" s="25" t="s">
        <v>79</v>
      </c>
      <c r="F34" s="26" t="s">
        <v>52</v>
      </c>
      <c r="G34" s="27">
        <v>1</v>
      </c>
      <c r="H34" s="28"/>
      <c r="I34" s="28">
        <f>ROUND(ROUND(H34,2)*ROUND(G34,3),2)</f>
        <v>0</v>
      </c>
    </row>
    <row r="35" spans="1:5" ht="12.75">
      <c r="A35" s="29" t="s">
        <v>53</v>
      </c>
      <c r="E35" s="30" t="s">
        <v>80</v>
      </c>
    </row>
    <row r="36" spans="1:5" ht="12.75">
      <c r="A36" s="33" t="s">
        <v>55</v>
      </c>
      <c r="E36" s="32" t="s">
        <v>50</v>
      </c>
    </row>
    <row r="37" spans="1:9" ht="12.75">
      <c r="A37" s="19" t="s">
        <v>48</v>
      </c>
      <c r="B37" s="24" t="s">
        <v>44</v>
      </c>
      <c r="C37" s="24" t="s">
        <v>81</v>
      </c>
      <c r="D37" s="19" t="s">
        <v>50</v>
      </c>
      <c r="E37" s="25" t="s">
        <v>82</v>
      </c>
      <c r="F37" s="26" t="s">
        <v>52</v>
      </c>
      <c r="G37" s="27">
        <v>1</v>
      </c>
      <c r="H37" s="28"/>
      <c r="I37" s="28">
        <f>ROUND(ROUND(H37,2)*ROUND(G37,3),2)</f>
        <v>0</v>
      </c>
    </row>
    <row r="38" spans="1:5" ht="25.5">
      <c r="A38" s="29" t="s">
        <v>53</v>
      </c>
      <c r="E38" s="30" t="s">
        <v>83</v>
      </c>
    </row>
    <row r="39" spans="1:5" ht="12.75">
      <c r="A39" s="33" t="s">
        <v>55</v>
      </c>
      <c r="E39" s="32" t="s">
        <v>50</v>
      </c>
    </row>
    <row r="40" spans="1:9" ht="12.75">
      <c r="A40" s="19" t="s">
        <v>48</v>
      </c>
      <c r="B40" s="24" t="s">
        <v>84</v>
      </c>
      <c r="C40" s="24" t="s">
        <v>85</v>
      </c>
      <c r="D40" s="19" t="s">
        <v>86</v>
      </c>
      <c r="E40" s="25" t="s">
        <v>87</v>
      </c>
      <c r="F40" s="26" t="s">
        <v>52</v>
      </c>
      <c r="G40" s="27">
        <v>1</v>
      </c>
      <c r="H40" s="28"/>
      <c r="I40" s="28">
        <f>ROUND(ROUND(H40,2)*ROUND(G40,3),2)</f>
        <v>0</v>
      </c>
    </row>
    <row r="41" spans="1:5" ht="12.75">
      <c r="A41" s="29" t="s">
        <v>53</v>
      </c>
      <c r="E41" s="30" t="s">
        <v>88</v>
      </c>
    </row>
    <row r="42" spans="1:5" ht="12.75">
      <c r="A42" s="33" t="s">
        <v>55</v>
      </c>
      <c r="E42" s="32" t="s">
        <v>50</v>
      </c>
    </row>
    <row r="43" spans="1:9" ht="12.75">
      <c r="A43" s="19" t="s">
        <v>48</v>
      </c>
      <c r="B43" s="24" t="s">
        <v>89</v>
      </c>
      <c r="C43" s="24" t="s">
        <v>85</v>
      </c>
      <c r="D43" s="19" t="s">
        <v>90</v>
      </c>
      <c r="E43" s="25" t="s">
        <v>87</v>
      </c>
      <c r="F43" s="26" t="s">
        <v>52</v>
      </c>
      <c r="G43" s="27">
        <v>1</v>
      </c>
      <c r="H43" s="28"/>
      <c r="I43" s="28">
        <f>ROUND(ROUND(H43,2)*ROUND(G43,3),2)</f>
        <v>0</v>
      </c>
    </row>
    <row r="44" spans="1:5" ht="12.75">
      <c r="A44" s="29" t="s">
        <v>53</v>
      </c>
      <c r="E44" s="30" t="s">
        <v>91</v>
      </c>
    </row>
    <row r="45" spans="1:5" ht="12.75">
      <c r="A45" s="33" t="s">
        <v>55</v>
      </c>
      <c r="E45" s="32" t="s">
        <v>50</v>
      </c>
    </row>
    <row r="46" spans="1:9" ht="12.75">
      <c r="A46" s="19" t="s">
        <v>48</v>
      </c>
      <c r="B46" s="24" t="s">
        <v>92</v>
      </c>
      <c r="C46" s="24" t="s">
        <v>93</v>
      </c>
      <c r="D46" s="19" t="s">
        <v>50</v>
      </c>
      <c r="E46" s="25" t="s">
        <v>94</v>
      </c>
      <c r="F46" s="26" t="s">
        <v>70</v>
      </c>
      <c r="G46" s="27">
        <v>1</v>
      </c>
      <c r="H46" s="28"/>
      <c r="I46" s="28">
        <f>ROUND(ROUND(H46,2)*ROUND(G46,3),2)</f>
        <v>0</v>
      </c>
    </row>
    <row r="47" spans="1:5" ht="12.75">
      <c r="A47" s="29" t="s">
        <v>53</v>
      </c>
      <c r="E47" s="30" t="s">
        <v>95</v>
      </c>
    </row>
    <row r="48" spans="1:5" ht="12.75">
      <c r="A48" s="33" t="s">
        <v>55</v>
      </c>
      <c r="E48" s="32" t="s">
        <v>50</v>
      </c>
    </row>
    <row r="49" spans="1:9" ht="12.75">
      <c r="A49" s="19" t="s">
        <v>48</v>
      </c>
      <c r="B49" s="24" t="s">
        <v>96</v>
      </c>
      <c r="C49" s="24" t="s">
        <v>97</v>
      </c>
      <c r="D49" s="19" t="s">
        <v>86</v>
      </c>
      <c r="E49" s="25" t="s">
        <v>98</v>
      </c>
      <c r="F49" s="26" t="s">
        <v>52</v>
      </c>
      <c r="G49" s="27">
        <v>1</v>
      </c>
      <c r="H49" s="28"/>
      <c r="I49" s="28">
        <f>ROUND(ROUND(H49,2)*ROUND(G49,3),2)</f>
        <v>0</v>
      </c>
    </row>
    <row r="50" spans="1:5" ht="12.75">
      <c r="A50" s="29" t="s">
        <v>53</v>
      </c>
      <c r="E50" s="30" t="s">
        <v>99</v>
      </c>
    </row>
    <row r="51" spans="1:5" ht="12.75">
      <c r="A51" s="33" t="s">
        <v>55</v>
      </c>
      <c r="E51" s="32" t="s">
        <v>50</v>
      </c>
    </row>
    <row r="52" spans="1:9" ht="12.75">
      <c r="A52" s="19" t="s">
        <v>48</v>
      </c>
      <c r="B52" s="24" t="s">
        <v>100</v>
      </c>
      <c r="C52" s="24" t="s">
        <v>101</v>
      </c>
      <c r="D52" s="19" t="s">
        <v>50</v>
      </c>
      <c r="E52" s="25" t="s">
        <v>102</v>
      </c>
      <c r="F52" s="26" t="s">
        <v>70</v>
      </c>
      <c r="G52" s="27">
        <v>2</v>
      </c>
      <c r="H52" s="28"/>
      <c r="I52" s="28">
        <f>ROUND(ROUND(H52,2)*ROUND(G52,3),2)</f>
        <v>0</v>
      </c>
    </row>
    <row r="53" spans="1:5" ht="12.75">
      <c r="A53" s="29" t="s">
        <v>53</v>
      </c>
      <c r="E53" s="30" t="s">
        <v>50</v>
      </c>
    </row>
    <row r="54" spans="1:5" ht="12.75">
      <c r="A54" s="33" t="s">
        <v>55</v>
      </c>
      <c r="E54" s="32" t="s">
        <v>50</v>
      </c>
    </row>
    <row r="55" spans="1:9" ht="12.75">
      <c r="A55" s="19" t="s">
        <v>48</v>
      </c>
      <c r="B55" s="24" t="s">
        <v>103</v>
      </c>
      <c r="C55" s="24" t="s">
        <v>104</v>
      </c>
      <c r="D55" s="19" t="s">
        <v>50</v>
      </c>
      <c r="E55" s="25" t="s">
        <v>105</v>
      </c>
      <c r="F55" s="26" t="s">
        <v>52</v>
      </c>
      <c r="G55" s="27">
        <v>1</v>
      </c>
      <c r="H55" s="28"/>
      <c r="I55" s="28">
        <f>ROUND(ROUND(H55,2)*ROUND(G55,3),2)</f>
        <v>0</v>
      </c>
    </row>
    <row r="56" spans="1:5" ht="12.75">
      <c r="A56" s="29" t="s">
        <v>53</v>
      </c>
      <c r="E56" s="30" t="s">
        <v>50</v>
      </c>
    </row>
    <row r="57" spans="1:5" ht="12.75">
      <c r="A57" s="31" t="s">
        <v>55</v>
      </c>
      <c r="E57" s="32" t="s">
        <v>50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2"/>
  <sheetViews>
    <sheetView tabSelected="1" workbookViewId="0" topLeftCell="B1">
      <pane ySplit="8" topLeftCell="A126" activePane="bottomLeft" state="frozen"/>
      <selection pane="bottomLeft" activeCell="H136" sqref="H13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0+O9+O16+O83+O93+O97+O116+O129+O133+O137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44" t="s">
        <v>15</v>
      </c>
      <c r="D3" s="40"/>
      <c r="E3" s="11" t="s">
        <v>16</v>
      </c>
      <c r="F3" s="1"/>
      <c r="G3" s="8"/>
      <c r="H3" s="7" t="s">
        <v>106</v>
      </c>
      <c r="I3" s="34">
        <f>0+I9+I16+I83+I93+I97+I116+I129+I133+I137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4" t="s">
        <v>106</v>
      </c>
      <c r="D4" s="40"/>
      <c r="E4" s="11" t="s">
        <v>107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5" t="s">
        <v>106</v>
      </c>
      <c r="D5" s="46"/>
      <c r="E5" s="14" t="s">
        <v>107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3" t="s">
        <v>28</v>
      </c>
      <c r="B6" s="43" t="s">
        <v>30</v>
      </c>
      <c r="C6" s="43" t="s">
        <v>32</v>
      </c>
      <c r="D6" s="43" t="s">
        <v>33</v>
      </c>
      <c r="E6" s="43" t="s">
        <v>34</v>
      </c>
      <c r="F6" s="43" t="s">
        <v>36</v>
      </c>
      <c r="G6" s="43" t="s">
        <v>38</v>
      </c>
      <c r="H6" s="43" t="s">
        <v>40</v>
      </c>
      <c r="I6" s="43"/>
    </row>
    <row r="7" spans="1:9" ht="12.75" customHeight="1">
      <c r="A7" s="43"/>
      <c r="B7" s="43"/>
      <c r="C7" s="43"/>
      <c r="D7" s="43"/>
      <c r="E7" s="43"/>
      <c r="F7" s="43"/>
      <c r="G7" s="43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20" t="s">
        <v>46</v>
      </c>
      <c r="B9" s="20"/>
      <c r="C9" s="21" t="s">
        <v>29</v>
      </c>
      <c r="D9" s="20"/>
      <c r="E9" s="22" t="s">
        <v>47</v>
      </c>
      <c r="F9" s="20"/>
      <c r="G9" s="20"/>
      <c r="H9" s="20"/>
      <c r="I9" s="23">
        <f>0+Q9</f>
        <v>0</v>
      </c>
      <c r="O9">
        <f>0+R9</f>
        <v>0</v>
      </c>
      <c r="Q9">
        <f>0+I10+I13</f>
        <v>0</v>
      </c>
      <c r="R9">
        <f>0+O10+O13</f>
        <v>0</v>
      </c>
    </row>
    <row r="10" spans="1:16" ht="25.5">
      <c r="A10" s="19" t="s">
        <v>48</v>
      </c>
      <c r="B10" s="24" t="s">
        <v>31</v>
      </c>
      <c r="C10" s="24" t="s">
        <v>109</v>
      </c>
      <c r="D10" s="19" t="s">
        <v>50</v>
      </c>
      <c r="E10" s="25" t="s">
        <v>110</v>
      </c>
      <c r="F10" s="26" t="s">
        <v>111</v>
      </c>
      <c r="G10" s="27">
        <v>758.22</v>
      </c>
      <c r="H10" s="28"/>
      <c r="I10" s="28">
        <f>ROUND(ROUND(H10,2)*ROUND(G10,3),2)</f>
        <v>0</v>
      </c>
      <c r="O10">
        <f>(I10*21)/100</f>
        <v>0</v>
      </c>
      <c r="P10" t="s">
        <v>27</v>
      </c>
    </row>
    <row r="11" spans="1:5" ht="12.75">
      <c r="A11" s="29" t="s">
        <v>53</v>
      </c>
      <c r="E11" s="30" t="s">
        <v>112</v>
      </c>
    </row>
    <row r="12" spans="1:5" ht="102">
      <c r="A12" s="33" t="s">
        <v>55</v>
      </c>
      <c r="E12" s="32" t="s">
        <v>113</v>
      </c>
    </row>
    <row r="13" spans="1:16" ht="25.5">
      <c r="A13" s="19" t="s">
        <v>48</v>
      </c>
      <c r="B13" s="24" t="s">
        <v>27</v>
      </c>
      <c r="C13" s="24" t="s">
        <v>114</v>
      </c>
      <c r="D13" s="19" t="s">
        <v>86</v>
      </c>
      <c r="E13" s="25" t="s">
        <v>115</v>
      </c>
      <c r="F13" s="26" t="s">
        <v>111</v>
      </c>
      <c r="G13" s="27">
        <v>96.945</v>
      </c>
      <c r="H13" s="28"/>
      <c r="I13" s="28">
        <f>ROUND(ROUND(H13,2)*ROUND(G13,3),2)</f>
        <v>0</v>
      </c>
      <c r="O13">
        <f>(I13*21)/100</f>
        <v>0</v>
      </c>
      <c r="P13" t="s">
        <v>27</v>
      </c>
    </row>
    <row r="14" spans="1:5" ht="12.75">
      <c r="A14" s="29" t="s">
        <v>53</v>
      </c>
      <c r="E14" s="30" t="s">
        <v>116</v>
      </c>
    </row>
    <row r="15" spans="1:5" ht="12.75">
      <c r="A15" s="31" t="s">
        <v>55</v>
      </c>
      <c r="E15" s="32" t="s">
        <v>117</v>
      </c>
    </row>
    <row r="16" spans="1:18" ht="12.75" customHeight="1">
      <c r="A16" s="5" t="s">
        <v>46</v>
      </c>
      <c r="B16" s="5"/>
      <c r="C16" s="35" t="s">
        <v>31</v>
      </c>
      <c r="D16" s="5"/>
      <c r="E16" s="22" t="s">
        <v>118</v>
      </c>
      <c r="F16" s="5"/>
      <c r="G16" s="5"/>
      <c r="H16" s="5"/>
      <c r="I16" s="36">
        <f>0+Q16</f>
        <v>0</v>
      </c>
      <c r="O16">
        <f>0+R16</f>
        <v>0</v>
      </c>
      <c r="Q16">
        <f>0+I17+I20+I23+I26+I29+I32+I35+I38+I41+I44+I47+I50+I53+I56+I59+I62+I65+I68+I71+I74+I77+I80</f>
        <v>0</v>
      </c>
      <c r="R16">
        <f>0+O17+O20+O23+O26+O29+O32+O35+O38+O41+O44+O47+O50+O53+O56+O59+O62+O65+O68+O71+O74+O77+O80</f>
        <v>0</v>
      </c>
    </row>
    <row r="17" spans="1:16" ht="12.75">
      <c r="A17" s="19" t="s">
        <v>48</v>
      </c>
      <c r="B17" s="24" t="s">
        <v>26</v>
      </c>
      <c r="C17" s="24" t="s">
        <v>119</v>
      </c>
      <c r="D17" s="19" t="s">
        <v>50</v>
      </c>
      <c r="E17" s="25" t="s">
        <v>120</v>
      </c>
      <c r="F17" s="26" t="s">
        <v>121</v>
      </c>
      <c r="G17" s="27">
        <v>720</v>
      </c>
      <c r="H17" s="28"/>
      <c r="I17" s="28">
        <f>ROUND(ROUND(H17,2)*ROUND(G17,3),2)</f>
        <v>0</v>
      </c>
      <c r="O17">
        <f>(I17*21)/100</f>
        <v>0</v>
      </c>
      <c r="P17" t="s">
        <v>27</v>
      </c>
    </row>
    <row r="18" spans="1:5" ht="25.5">
      <c r="A18" s="29" t="s">
        <v>53</v>
      </c>
      <c r="E18" s="30" t="s">
        <v>122</v>
      </c>
    </row>
    <row r="19" spans="1:5" ht="12.75">
      <c r="A19" s="33" t="s">
        <v>55</v>
      </c>
      <c r="E19" s="32" t="s">
        <v>123</v>
      </c>
    </row>
    <row r="20" spans="1:16" ht="12.75">
      <c r="A20" s="19" t="s">
        <v>48</v>
      </c>
      <c r="B20" s="24" t="s">
        <v>35</v>
      </c>
      <c r="C20" s="24" t="s">
        <v>124</v>
      </c>
      <c r="D20" s="19" t="s">
        <v>50</v>
      </c>
      <c r="E20" s="25" t="s">
        <v>125</v>
      </c>
      <c r="F20" s="26" t="s">
        <v>126</v>
      </c>
      <c r="G20" s="27">
        <v>60</v>
      </c>
      <c r="H20" s="28"/>
      <c r="I20" s="28">
        <f>ROUND(ROUND(H20,2)*ROUND(G20,3),2)</f>
        <v>0</v>
      </c>
      <c r="O20">
        <f>(I20*21)/100</f>
        <v>0</v>
      </c>
      <c r="P20" t="s">
        <v>27</v>
      </c>
    </row>
    <row r="21" spans="1:5" ht="12.75">
      <c r="A21" s="29" t="s">
        <v>53</v>
      </c>
      <c r="E21" s="30" t="s">
        <v>50</v>
      </c>
    </row>
    <row r="22" spans="1:5" ht="12.75">
      <c r="A22" s="33" t="s">
        <v>55</v>
      </c>
      <c r="E22" s="32" t="s">
        <v>127</v>
      </c>
    </row>
    <row r="23" spans="1:16" ht="12.75">
      <c r="A23" s="19" t="s">
        <v>48</v>
      </c>
      <c r="B23" s="24" t="s">
        <v>37</v>
      </c>
      <c r="C23" s="24" t="s">
        <v>128</v>
      </c>
      <c r="D23" s="19" t="s">
        <v>50</v>
      </c>
      <c r="E23" s="25" t="s">
        <v>129</v>
      </c>
      <c r="F23" s="26" t="s">
        <v>130</v>
      </c>
      <c r="G23" s="27">
        <v>20</v>
      </c>
      <c r="H23" s="28"/>
      <c r="I23" s="28">
        <f>ROUND(ROUND(H23,2)*ROUND(G23,3),2)</f>
        <v>0</v>
      </c>
      <c r="O23">
        <f>(I23*21)/100</f>
        <v>0</v>
      </c>
      <c r="P23" t="s">
        <v>27</v>
      </c>
    </row>
    <row r="24" spans="1:5" ht="12.75">
      <c r="A24" s="29" t="s">
        <v>53</v>
      </c>
      <c r="E24" s="30" t="s">
        <v>50</v>
      </c>
    </row>
    <row r="25" spans="1:5" ht="12.75">
      <c r="A25" s="33" t="s">
        <v>55</v>
      </c>
      <c r="E25" s="32" t="s">
        <v>131</v>
      </c>
    </row>
    <row r="26" spans="1:16" ht="12.75">
      <c r="A26" s="19" t="s">
        <v>132</v>
      </c>
      <c r="B26" s="24" t="s">
        <v>39</v>
      </c>
      <c r="C26" s="24" t="s">
        <v>133</v>
      </c>
      <c r="D26" s="19" t="s">
        <v>134</v>
      </c>
      <c r="E26" s="25" t="s">
        <v>135</v>
      </c>
      <c r="F26" s="26" t="s">
        <v>130</v>
      </c>
      <c r="G26" s="27">
        <v>20</v>
      </c>
      <c r="H26" s="28"/>
      <c r="I26" s="28">
        <f>ROUND(ROUND(H26,2)*ROUND(G26,3),2)</f>
        <v>0</v>
      </c>
      <c r="O26">
        <f>(I26*21)/100</f>
        <v>0</v>
      </c>
      <c r="P26" t="s">
        <v>27</v>
      </c>
    </row>
    <row r="27" spans="1:5" ht="12.75">
      <c r="A27" s="29" t="s">
        <v>53</v>
      </c>
      <c r="E27" s="30" t="s">
        <v>136</v>
      </c>
    </row>
    <row r="28" spans="1:5" ht="12.75">
      <c r="A28" s="33" t="s">
        <v>55</v>
      </c>
      <c r="E28" s="32" t="s">
        <v>50</v>
      </c>
    </row>
    <row r="29" spans="1:16" ht="12.75">
      <c r="A29" s="19" t="s">
        <v>48</v>
      </c>
      <c r="B29" s="24" t="s">
        <v>71</v>
      </c>
      <c r="C29" s="24" t="s">
        <v>137</v>
      </c>
      <c r="D29" s="19" t="s">
        <v>50</v>
      </c>
      <c r="E29" s="25" t="s">
        <v>138</v>
      </c>
      <c r="F29" s="26" t="s">
        <v>130</v>
      </c>
      <c r="G29" s="27">
        <v>42.36</v>
      </c>
      <c r="H29" s="28"/>
      <c r="I29" s="28">
        <f>ROUND(ROUND(H29,2)*ROUND(G29,3),2)</f>
        <v>0</v>
      </c>
      <c r="O29">
        <f>(I29*21)/100</f>
        <v>0</v>
      </c>
      <c r="P29" t="s">
        <v>27</v>
      </c>
    </row>
    <row r="30" spans="1:5" ht="12.75">
      <c r="A30" s="29" t="s">
        <v>53</v>
      </c>
      <c r="E30" s="30" t="s">
        <v>139</v>
      </c>
    </row>
    <row r="31" spans="1:5" ht="12.75">
      <c r="A31" s="33" t="s">
        <v>55</v>
      </c>
      <c r="E31" s="32" t="s">
        <v>140</v>
      </c>
    </row>
    <row r="32" spans="1:16" ht="12.75">
      <c r="A32" s="19" t="s">
        <v>132</v>
      </c>
      <c r="B32" s="24" t="s">
        <v>75</v>
      </c>
      <c r="C32" s="24" t="s">
        <v>133</v>
      </c>
      <c r="D32" s="19" t="s">
        <v>50</v>
      </c>
      <c r="E32" s="25" t="s">
        <v>135</v>
      </c>
      <c r="F32" s="26" t="s">
        <v>130</v>
      </c>
      <c r="G32" s="27">
        <v>42.36</v>
      </c>
      <c r="H32" s="28"/>
      <c r="I32" s="28">
        <f>ROUND(ROUND(H32,2)*ROUND(G32,3),2)</f>
        <v>0</v>
      </c>
      <c r="O32">
        <f>(I32*21)/100</f>
        <v>0</v>
      </c>
      <c r="P32" t="s">
        <v>27</v>
      </c>
    </row>
    <row r="33" spans="1:5" ht="12.75">
      <c r="A33" s="29" t="s">
        <v>53</v>
      </c>
      <c r="E33" s="30" t="s">
        <v>50</v>
      </c>
    </row>
    <row r="34" spans="1:5" ht="12.75">
      <c r="A34" s="33" t="s">
        <v>55</v>
      </c>
      <c r="E34" s="32" t="s">
        <v>50</v>
      </c>
    </row>
    <row r="35" spans="1:16" ht="12.75">
      <c r="A35" s="19" t="s">
        <v>48</v>
      </c>
      <c r="B35" s="24" t="s">
        <v>42</v>
      </c>
      <c r="C35" s="24" t="s">
        <v>141</v>
      </c>
      <c r="D35" s="19" t="s">
        <v>50</v>
      </c>
      <c r="E35" s="25" t="s">
        <v>142</v>
      </c>
      <c r="F35" s="26" t="s">
        <v>130</v>
      </c>
      <c r="G35" s="27">
        <v>20</v>
      </c>
      <c r="H35" s="28"/>
      <c r="I35" s="28">
        <f>ROUND(ROUND(H35,2)*ROUND(G35,3),2)</f>
        <v>0</v>
      </c>
      <c r="O35">
        <f>(I35*21)/100</f>
        <v>0</v>
      </c>
      <c r="P35" t="s">
        <v>27</v>
      </c>
    </row>
    <row r="36" spans="1:5" ht="12.75">
      <c r="A36" s="29" t="s">
        <v>53</v>
      </c>
      <c r="E36" s="30" t="s">
        <v>143</v>
      </c>
    </row>
    <row r="37" spans="1:5" ht="12.75">
      <c r="A37" s="33" t="s">
        <v>55</v>
      </c>
      <c r="E37" s="32" t="s">
        <v>131</v>
      </c>
    </row>
    <row r="38" spans="1:16" ht="12.75">
      <c r="A38" s="19" t="s">
        <v>48</v>
      </c>
      <c r="B38" s="24" t="s">
        <v>44</v>
      </c>
      <c r="C38" s="24" t="s">
        <v>144</v>
      </c>
      <c r="D38" s="19" t="s">
        <v>50</v>
      </c>
      <c r="E38" s="25" t="s">
        <v>145</v>
      </c>
      <c r="F38" s="26" t="s">
        <v>130</v>
      </c>
      <c r="G38" s="27">
        <v>36.75</v>
      </c>
      <c r="H38" s="28"/>
      <c r="I38" s="28">
        <f>ROUND(ROUND(H38,2)*ROUND(G38,3),2)</f>
        <v>0</v>
      </c>
      <c r="O38">
        <f>(I38*21)/100</f>
        <v>0</v>
      </c>
      <c r="P38" t="s">
        <v>27</v>
      </c>
    </row>
    <row r="39" spans="1:5" ht="12.75">
      <c r="A39" s="29" t="s">
        <v>53</v>
      </c>
      <c r="E39" s="30" t="s">
        <v>50</v>
      </c>
    </row>
    <row r="40" spans="1:5" ht="12.75">
      <c r="A40" s="33" t="s">
        <v>55</v>
      </c>
      <c r="E40" s="32" t="s">
        <v>146</v>
      </c>
    </row>
    <row r="41" spans="1:16" ht="12.75">
      <c r="A41" s="19" t="s">
        <v>132</v>
      </c>
      <c r="B41" s="24" t="s">
        <v>84</v>
      </c>
      <c r="C41" s="24" t="s">
        <v>133</v>
      </c>
      <c r="D41" s="19" t="s">
        <v>147</v>
      </c>
      <c r="E41" s="25" t="s">
        <v>135</v>
      </c>
      <c r="F41" s="26" t="s">
        <v>130</v>
      </c>
      <c r="G41" s="27">
        <v>36.75</v>
      </c>
      <c r="H41" s="28"/>
      <c r="I41" s="28">
        <f>ROUND(ROUND(H41,2)*ROUND(G41,3),2)</f>
        <v>0</v>
      </c>
      <c r="O41">
        <f>(I41*21)/100</f>
        <v>0</v>
      </c>
      <c r="P41" t="s">
        <v>27</v>
      </c>
    </row>
    <row r="42" spans="1:5" ht="12.75">
      <c r="A42" s="29" t="s">
        <v>53</v>
      </c>
      <c r="E42" s="30" t="s">
        <v>50</v>
      </c>
    </row>
    <row r="43" spans="1:5" ht="12.75">
      <c r="A43" s="33" t="s">
        <v>55</v>
      </c>
      <c r="E43" s="32" t="s">
        <v>50</v>
      </c>
    </row>
    <row r="44" spans="1:16" ht="12.75">
      <c r="A44" s="19" t="s">
        <v>48</v>
      </c>
      <c r="B44" s="24" t="s">
        <v>89</v>
      </c>
      <c r="C44" s="24" t="s">
        <v>148</v>
      </c>
      <c r="D44" s="19" t="s">
        <v>50</v>
      </c>
      <c r="E44" s="25" t="s">
        <v>149</v>
      </c>
      <c r="F44" s="26" t="s">
        <v>130</v>
      </c>
      <c r="G44" s="27">
        <v>240</v>
      </c>
      <c r="H44" s="28"/>
      <c r="I44" s="28">
        <f>ROUND(ROUND(H44,2)*ROUND(G44,3),2)</f>
        <v>0</v>
      </c>
      <c r="O44">
        <f>(I44*21)/100</f>
        <v>0</v>
      </c>
      <c r="P44" t="s">
        <v>27</v>
      </c>
    </row>
    <row r="45" spans="1:5" ht="12.75">
      <c r="A45" s="29" t="s">
        <v>53</v>
      </c>
      <c r="E45" s="30" t="s">
        <v>150</v>
      </c>
    </row>
    <row r="46" spans="1:5" ht="12.75">
      <c r="A46" s="33" t="s">
        <v>55</v>
      </c>
      <c r="E46" s="32" t="s">
        <v>151</v>
      </c>
    </row>
    <row r="47" spans="1:16" ht="12.75">
      <c r="A47" s="19" t="s">
        <v>132</v>
      </c>
      <c r="B47" s="24" t="s">
        <v>92</v>
      </c>
      <c r="C47" s="24" t="s">
        <v>133</v>
      </c>
      <c r="D47" s="19" t="s">
        <v>86</v>
      </c>
      <c r="E47" s="25" t="s">
        <v>135</v>
      </c>
      <c r="F47" s="26" t="s">
        <v>130</v>
      </c>
      <c r="G47" s="27">
        <v>240</v>
      </c>
      <c r="H47" s="28"/>
      <c r="I47" s="28">
        <f>ROUND(ROUND(H47,2)*ROUND(G47,3),2)</f>
        <v>0</v>
      </c>
      <c r="O47">
        <f>(I47*21)/100</f>
        <v>0</v>
      </c>
      <c r="P47" t="s">
        <v>27</v>
      </c>
    </row>
    <row r="48" spans="1:5" ht="12.75">
      <c r="A48" s="29" t="s">
        <v>53</v>
      </c>
      <c r="E48" s="30" t="s">
        <v>50</v>
      </c>
    </row>
    <row r="49" spans="1:5" ht="12.75">
      <c r="A49" s="33" t="s">
        <v>55</v>
      </c>
      <c r="E49" s="32" t="s">
        <v>50</v>
      </c>
    </row>
    <row r="50" spans="1:16" ht="12.75">
      <c r="A50" s="19" t="s">
        <v>48</v>
      </c>
      <c r="B50" s="24" t="s">
        <v>96</v>
      </c>
      <c r="C50" s="24" t="s">
        <v>152</v>
      </c>
      <c r="D50" s="19" t="s">
        <v>50</v>
      </c>
      <c r="E50" s="25" t="s">
        <v>153</v>
      </c>
      <c r="F50" s="26" t="s">
        <v>130</v>
      </c>
      <c r="G50" s="27">
        <v>60</v>
      </c>
      <c r="H50" s="28"/>
      <c r="I50" s="28">
        <f>ROUND(ROUND(H50,2)*ROUND(G50,3),2)</f>
        <v>0</v>
      </c>
      <c r="O50">
        <f>(I50*21)/100</f>
        <v>0</v>
      </c>
      <c r="P50" t="s">
        <v>27</v>
      </c>
    </row>
    <row r="51" spans="1:5" ht="12.75">
      <c r="A51" s="29" t="s">
        <v>53</v>
      </c>
      <c r="E51" s="30" t="s">
        <v>50</v>
      </c>
    </row>
    <row r="52" spans="1:5" ht="12.75">
      <c r="A52" s="33" t="s">
        <v>55</v>
      </c>
      <c r="E52" s="32" t="s">
        <v>154</v>
      </c>
    </row>
    <row r="53" spans="1:16" ht="12.75">
      <c r="A53" s="19" t="s">
        <v>132</v>
      </c>
      <c r="B53" s="24" t="s">
        <v>100</v>
      </c>
      <c r="C53" s="24" t="s">
        <v>133</v>
      </c>
      <c r="D53" s="19" t="s">
        <v>90</v>
      </c>
      <c r="E53" s="25" t="s">
        <v>135</v>
      </c>
      <c r="F53" s="26" t="s">
        <v>130</v>
      </c>
      <c r="G53" s="27">
        <v>60</v>
      </c>
      <c r="H53" s="28"/>
      <c r="I53" s="28">
        <f>ROUND(ROUND(H53,2)*ROUND(G53,3),2)</f>
        <v>0</v>
      </c>
      <c r="O53">
        <f>(I53*21)/100</f>
        <v>0</v>
      </c>
      <c r="P53" t="s">
        <v>27</v>
      </c>
    </row>
    <row r="54" spans="1:5" ht="12.75">
      <c r="A54" s="29" t="s">
        <v>53</v>
      </c>
      <c r="E54" s="30" t="s">
        <v>50</v>
      </c>
    </row>
    <row r="55" spans="1:5" ht="12.75">
      <c r="A55" s="33" t="s">
        <v>55</v>
      </c>
      <c r="E55" s="32" t="s">
        <v>50</v>
      </c>
    </row>
    <row r="56" spans="1:16" ht="12.75">
      <c r="A56" s="19" t="s">
        <v>48</v>
      </c>
      <c r="B56" s="24" t="s">
        <v>103</v>
      </c>
      <c r="C56" s="24" t="s">
        <v>155</v>
      </c>
      <c r="D56" s="19" t="s">
        <v>50</v>
      </c>
      <c r="E56" s="25" t="s">
        <v>156</v>
      </c>
      <c r="F56" s="26" t="s">
        <v>130</v>
      </c>
      <c r="G56" s="27">
        <v>3.75</v>
      </c>
      <c r="H56" s="28"/>
      <c r="I56" s="28">
        <f>ROUND(ROUND(H56,2)*ROUND(G56,3),2)</f>
        <v>0</v>
      </c>
      <c r="O56">
        <f>(I56*21)/100</f>
        <v>0</v>
      </c>
      <c r="P56" t="s">
        <v>27</v>
      </c>
    </row>
    <row r="57" spans="1:5" ht="25.5">
      <c r="A57" s="29" t="s">
        <v>53</v>
      </c>
      <c r="E57" s="30" t="s">
        <v>157</v>
      </c>
    </row>
    <row r="58" spans="1:5" ht="12.75">
      <c r="A58" s="33" t="s">
        <v>55</v>
      </c>
      <c r="E58" s="32" t="s">
        <v>158</v>
      </c>
    </row>
    <row r="59" spans="1:16" ht="12.75">
      <c r="A59" s="19" t="s">
        <v>48</v>
      </c>
      <c r="B59" s="24" t="s">
        <v>159</v>
      </c>
      <c r="C59" s="24" t="s">
        <v>160</v>
      </c>
      <c r="D59" s="19" t="s">
        <v>86</v>
      </c>
      <c r="E59" s="25" t="s">
        <v>161</v>
      </c>
      <c r="F59" s="26" t="s">
        <v>130</v>
      </c>
      <c r="G59" s="27">
        <v>12.484</v>
      </c>
      <c r="H59" s="28"/>
      <c r="I59" s="28">
        <f>ROUND(ROUND(H59,2)*ROUND(G59,3),2)</f>
        <v>0</v>
      </c>
      <c r="O59">
        <f>(I59*21)/100</f>
        <v>0</v>
      </c>
      <c r="P59" t="s">
        <v>27</v>
      </c>
    </row>
    <row r="60" spans="1:5" ht="25.5">
      <c r="A60" s="29" t="s">
        <v>53</v>
      </c>
      <c r="E60" s="30" t="s">
        <v>162</v>
      </c>
    </row>
    <row r="61" spans="1:5" ht="12.75">
      <c r="A61" s="33" t="s">
        <v>55</v>
      </c>
      <c r="E61" s="32" t="s">
        <v>163</v>
      </c>
    </row>
    <row r="62" spans="1:16" ht="12.75">
      <c r="A62" s="19" t="s">
        <v>48</v>
      </c>
      <c r="B62" s="24" t="s">
        <v>164</v>
      </c>
      <c r="C62" s="24" t="s">
        <v>160</v>
      </c>
      <c r="D62" s="19" t="s">
        <v>90</v>
      </c>
      <c r="E62" s="25" t="s">
        <v>161</v>
      </c>
      <c r="F62" s="26" t="s">
        <v>130</v>
      </c>
      <c r="G62" s="27">
        <v>224.9</v>
      </c>
      <c r="H62" s="28"/>
      <c r="I62" s="28">
        <f>ROUND(ROUND(H62,2)*ROUND(G62,3),2)</f>
        <v>0</v>
      </c>
      <c r="O62">
        <f>(I62*21)/100</f>
        <v>0</v>
      </c>
      <c r="P62" t="s">
        <v>27</v>
      </c>
    </row>
    <row r="63" spans="1:5" ht="12.75">
      <c r="A63" s="29" t="s">
        <v>53</v>
      </c>
      <c r="E63" s="30" t="s">
        <v>165</v>
      </c>
    </row>
    <row r="64" spans="1:5" ht="38.25">
      <c r="A64" s="33" t="s">
        <v>55</v>
      </c>
      <c r="E64" s="32" t="s">
        <v>166</v>
      </c>
    </row>
    <row r="65" spans="1:16" ht="12.75">
      <c r="A65" s="19" t="s">
        <v>48</v>
      </c>
      <c r="B65" s="24" t="s">
        <v>167</v>
      </c>
      <c r="C65" s="24" t="s">
        <v>168</v>
      </c>
      <c r="D65" s="19" t="s">
        <v>50</v>
      </c>
      <c r="E65" s="25" t="s">
        <v>169</v>
      </c>
      <c r="F65" s="26" t="s">
        <v>130</v>
      </c>
      <c r="G65" s="27">
        <v>42.36</v>
      </c>
      <c r="H65" s="28"/>
      <c r="I65" s="28">
        <f>ROUND(ROUND(H65,2)*ROUND(G65,3),2)</f>
        <v>0</v>
      </c>
      <c r="O65">
        <f>(I65*21)/100</f>
        <v>0</v>
      </c>
      <c r="P65" t="s">
        <v>27</v>
      </c>
    </row>
    <row r="66" spans="1:5" ht="12.75">
      <c r="A66" s="29" t="s">
        <v>53</v>
      </c>
      <c r="E66" s="30" t="s">
        <v>170</v>
      </c>
    </row>
    <row r="67" spans="1:5" ht="12.75">
      <c r="A67" s="33" t="s">
        <v>55</v>
      </c>
      <c r="E67" s="32" t="s">
        <v>140</v>
      </c>
    </row>
    <row r="68" spans="1:16" ht="12.75">
      <c r="A68" s="19" t="s">
        <v>48</v>
      </c>
      <c r="B68" s="24" t="s">
        <v>171</v>
      </c>
      <c r="C68" s="24" t="s">
        <v>172</v>
      </c>
      <c r="D68" s="19" t="s">
        <v>50</v>
      </c>
      <c r="E68" s="25" t="s">
        <v>173</v>
      </c>
      <c r="F68" s="26" t="s">
        <v>174</v>
      </c>
      <c r="G68" s="27">
        <v>100</v>
      </c>
      <c r="H68" s="28"/>
      <c r="I68" s="28">
        <f>ROUND(ROUND(H68,2)*ROUND(G68,3),2)</f>
        <v>0</v>
      </c>
      <c r="O68">
        <f>(I68*21)/100</f>
        <v>0</v>
      </c>
      <c r="P68" t="s">
        <v>27</v>
      </c>
    </row>
    <row r="69" spans="1:5" ht="12.75">
      <c r="A69" s="29" t="s">
        <v>53</v>
      </c>
      <c r="E69" s="30" t="s">
        <v>50</v>
      </c>
    </row>
    <row r="70" spans="1:5" ht="12.75">
      <c r="A70" s="33" t="s">
        <v>55</v>
      </c>
      <c r="E70" s="32" t="s">
        <v>50</v>
      </c>
    </row>
    <row r="71" spans="1:16" ht="12.75">
      <c r="A71" s="19" t="s">
        <v>48</v>
      </c>
      <c r="B71" s="24" t="s">
        <v>175</v>
      </c>
      <c r="C71" s="24" t="s">
        <v>176</v>
      </c>
      <c r="D71" s="19" t="s">
        <v>50</v>
      </c>
      <c r="E71" s="25" t="s">
        <v>177</v>
      </c>
      <c r="F71" s="26" t="s">
        <v>174</v>
      </c>
      <c r="G71" s="27">
        <v>50</v>
      </c>
      <c r="H71" s="28"/>
      <c r="I71" s="28">
        <f>ROUND(ROUND(H71,2)*ROUND(G71,3),2)</f>
        <v>0</v>
      </c>
      <c r="O71">
        <f>(I71*21)/100</f>
        <v>0</v>
      </c>
      <c r="P71" t="s">
        <v>27</v>
      </c>
    </row>
    <row r="72" spans="1:5" ht="12.75">
      <c r="A72" s="29" t="s">
        <v>53</v>
      </c>
      <c r="E72" s="30" t="s">
        <v>50</v>
      </c>
    </row>
    <row r="73" spans="1:5" ht="12.75">
      <c r="A73" s="33" t="s">
        <v>55</v>
      </c>
      <c r="E73" s="32" t="s">
        <v>50</v>
      </c>
    </row>
    <row r="74" spans="1:16" ht="12.75">
      <c r="A74" s="19" t="s">
        <v>48</v>
      </c>
      <c r="B74" s="24" t="s">
        <v>178</v>
      </c>
      <c r="C74" s="24" t="s">
        <v>179</v>
      </c>
      <c r="D74" s="19" t="s">
        <v>50</v>
      </c>
      <c r="E74" s="25" t="s">
        <v>180</v>
      </c>
      <c r="F74" s="26" t="s">
        <v>174</v>
      </c>
      <c r="G74" s="27">
        <v>50</v>
      </c>
      <c r="H74" s="28"/>
      <c r="I74" s="28">
        <f>ROUND(ROUND(H74,2)*ROUND(G74,3),2)</f>
        <v>0</v>
      </c>
      <c r="O74">
        <f>(I74*21)/100</f>
        <v>0</v>
      </c>
      <c r="P74" t="s">
        <v>27</v>
      </c>
    </row>
    <row r="75" spans="1:5" ht="12.75">
      <c r="A75" s="29" t="s">
        <v>53</v>
      </c>
      <c r="E75" s="30" t="s">
        <v>50</v>
      </c>
    </row>
    <row r="76" spans="1:5" ht="12.75">
      <c r="A76" s="33" t="s">
        <v>55</v>
      </c>
      <c r="E76" s="32" t="s">
        <v>50</v>
      </c>
    </row>
    <row r="77" spans="1:16" ht="12.75">
      <c r="A77" s="19" t="s">
        <v>48</v>
      </c>
      <c r="B77" s="24" t="s">
        <v>181</v>
      </c>
      <c r="C77" s="24" t="s">
        <v>182</v>
      </c>
      <c r="D77" s="19" t="s">
        <v>50</v>
      </c>
      <c r="E77" s="25" t="s">
        <v>183</v>
      </c>
      <c r="F77" s="26" t="s">
        <v>174</v>
      </c>
      <c r="G77" s="27">
        <v>100</v>
      </c>
      <c r="H77" s="28"/>
      <c r="I77" s="28">
        <f>ROUND(ROUND(H77,2)*ROUND(G77,3),2)</f>
        <v>0</v>
      </c>
      <c r="O77">
        <f>(I77*21)/100</f>
        <v>0</v>
      </c>
      <c r="P77" t="s">
        <v>27</v>
      </c>
    </row>
    <row r="78" spans="1:5" ht="12.75">
      <c r="A78" s="29" t="s">
        <v>53</v>
      </c>
      <c r="E78" s="30" t="s">
        <v>50</v>
      </c>
    </row>
    <row r="79" spans="1:5" ht="12.75">
      <c r="A79" s="33" t="s">
        <v>55</v>
      </c>
      <c r="E79" s="32" t="s">
        <v>50</v>
      </c>
    </row>
    <row r="80" spans="1:16" ht="12.75">
      <c r="A80" s="19" t="s">
        <v>48</v>
      </c>
      <c r="B80" s="24" t="s">
        <v>184</v>
      </c>
      <c r="C80" s="24" t="s">
        <v>185</v>
      </c>
      <c r="D80" s="19" t="s">
        <v>50</v>
      </c>
      <c r="E80" s="25" t="s">
        <v>186</v>
      </c>
      <c r="F80" s="26" t="s">
        <v>174</v>
      </c>
      <c r="G80" s="27">
        <v>300</v>
      </c>
      <c r="H80" s="28"/>
      <c r="I80" s="28">
        <f>ROUND(ROUND(H80,2)*ROUND(G80,3),2)</f>
        <v>0</v>
      </c>
      <c r="O80">
        <f>(I80*21)/100</f>
        <v>0</v>
      </c>
      <c r="P80" t="s">
        <v>27</v>
      </c>
    </row>
    <row r="81" spans="1:5" ht="12.75">
      <c r="A81" s="29" t="s">
        <v>53</v>
      </c>
      <c r="E81" s="30" t="s">
        <v>187</v>
      </c>
    </row>
    <row r="82" spans="1:5" ht="12.75">
      <c r="A82" s="31" t="s">
        <v>55</v>
      </c>
      <c r="E82" s="32" t="s">
        <v>188</v>
      </c>
    </row>
    <row r="83" spans="1:18" ht="12.75" customHeight="1">
      <c r="A83" s="5" t="s">
        <v>46</v>
      </c>
      <c r="B83" s="5"/>
      <c r="C83" s="35" t="s">
        <v>27</v>
      </c>
      <c r="D83" s="5"/>
      <c r="E83" s="22" t="s">
        <v>189</v>
      </c>
      <c r="F83" s="5"/>
      <c r="G83" s="5"/>
      <c r="H83" s="5"/>
      <c r="I83" s="36">
        <f>0+Q83</f>
        <v>0</v>
      </c>
      <c r="O83">
        <f>0+R83</f>
        <v>0</v>
      </c>
      <c r="Q83">
        <f>0+I84+I87+I90</f>
        <v>0</v>
      </c>
      <c r="R83">
        <f>0+O84+O87+O90</f>
        <v>0</v>
      </c>
    </row>
    <row r="84" spans="1:16" ht="12.75">
      <c r="A84" s="19" t="s">
        <v>48</v>
      </c>
      <c r="B84" s="24" t="s">
        <v>190</v>
      </c>
      <c r="C84" s="24" t="s">
        <v>191</v>
      </c>
      <c r="D84" s="19" t="s">
        <v>50</v>
      </c>
      <c r="E84" s="25" t="s">
        <v>192</v>
      </c>
      <c r="F84" s="26" t="s">
        <v>130</v>
      </c>
      <c r="G84" s="27">
        <v>18.417</v>
      </c>
      <c r="H84" s="28"/>
      <c r="I84" s="28">
        <f>ROUND(ROUND(H84,2)*ROUND(G84,3),2)</f>
        <v>0</v>
      </c>
      <c r="O84">
        <f>(I84*21)/100</f>
        <v>0</v>
      </c>
      <c r="P84" t="s">
        <v>27</v>
      </c>
    </row>
    <row r="85" spans="1:5" ht="12.75">
      <c r="A85" s="29" t="s">
        <v>53</v>
      </c>
      <c r="E85" s="30" t="s">
        <v>193</v>
      </c>
    </row>
    <row r="86" spans="1:5" ht="12.75">
      <c r="A86" s="33" t="s">
        <v>55</v>
      </c>
      <c r="E86" s="32" t="s">
        <v>194</v>
      </c>
    </row>
    <row r="87" spans="1:16" ht="12.75">
      <c r="A87" s="19" t="s">
        <v>48</v>
      </c>
      <c r="B87" s="24" t="s">
        <v>195</v>
      </c>
      <c r="C87" s="24" t="s">
        <v>196</v>
      </c>
      <c r="D87" s="19" t="s">
        <v>50</v>
      </c>
      <c r="E87" s="25" t="s">
        <v>197</v>
      </c>
      <c r="F87" s="26" t="s">
        <v>111</v>
      </c>
      <c r="G87" s="27">
        <v>3.499</v>
      </c>
      <c r="H87" s="28"/>
      <c r="I87" s="28">
        <f>ROUND(ROUND(H87,2)*ROUND(G87,3),2)</f>
        <v>0</v>
      </c>
      <c r="O87">
        <f>(I87*21)/100</f>
        <v>0</v>
      </c>
      <c r="P87" t="s">
        <v>27</v>
      </c>
    </row>
    <row r="88" spans="1:5" ht="12.75">
      <c r="A88" s="29" t="s">
        <v>53</v>
      </c>
      <c r="E88" s="30" t="s">
        <v>50</v>
      </c>
    </row>
    <row r="89" spans="1:5" ht="12.75">
      <c r="A89" s="33" t="s">
        <v>55</v>
      </c>
      <c r="E89" s="32" t="s">
        <v>198</v>
      </c>
    </row>
    <row r="90" spans="1:16" ht="12.75">
      <c r="A90" s="19" t="s">
        <v>48</v>
      </c>
      <c r="B90" s="24" t="s">
        <v>199</v>
      </c>
      <c r="C90" s="24" t="s">
        <v>200</v>
      </c>
      <c r="D90" s="19" t="s">
        <v>50</v>
      </c>
      <c r="E90" s="25" t="s">
        <v>201</v>
      </c>
      <c r="F90" s="26" t="s">
        <v>174</v>
      </c>
      <c r="G90" s="27">
        <v>418.653</v>
      </c>
      <c r="H90" s="28"/>
      <c r="I90" s="28">
        <f>ROUND(ROUND(H90,2)*ROUND(G90,3),2)</f>
        <v>0</v>
      </c>
      <c r="O90">
        <f>(I90*21)/100</f>
        <v>0</v>
      </c>
      <c r="P90" t="s">
        <v>27</v>
      </c>
    </row>
    <row r="91" spans="1:5" ht="25.5">
      <c r="A91" s="29" t="s">
        <v>53</v>
      </c>
      <c r="E91" s="30" t="s">
        <v>202</v>
      </c>
    </row>
    <row r="92" spans="1:5" ht="102">
      <c r="A92" s="31" t="s">
        <v>55</v>
      </c>
      <c r="E92" s="32" t="s">
        <v>203</v>
      </c>
    </row>
    <row r="93" spans="1:18" ht="12.75" customHeight="1">
      <c r="A93" s="5" t="s">
        <v>46</v>
      </c>
      <c r="B93" s="5"/>
      <c r="C93" s="35" t="s">
        <v>26</v>
      </c>
      <c r="D93" s="5"/>
      <c r="E93" s="22" t="s">
        <v>204</v>
      </c>
      <c r="F93" s="5"/>
      <c r="G93" s="5"/>
      <c r="H93" s="5"/>
      <c r="I93" s="36">
        <f>0+Q93</f>
        <v>0</v>
      </c>
      <c r="O93">
        <f>0+R93</f>
        <v>0</v>
      </c>
      <c r="Q93">
        <f>0+I94</f>
        <v>0</v>
      </c>
      <c r="R93">
        <f>0+O94</f>
        <v>0</v>
      </c>
    </row>
    <row r="94" spans="1:16" ht="25.5">
      <c r="A94" s="19" t="s">
        <v>48</v>
      </c>
      <c r="B94" s="24" t="s">
        <v>205</v>
      </c>
      <c r="C94" s="24" t="s">
        <v>206</v>
      </c>
      <c r="D94" s="19" t="s">
        <v>50</v>
      </c>
      <c r="E94" s="25" t="s">
        <v>207</v>
      </c>
      <c r="F94" s="26" t="s">
        <v>130</v>
      </c>
      <c r="G94" s="27">
        <v>33.84</v>
      </c>
      <c r="H94" s="28"/>
      <c r="I94" s="28">
        <f>ROUND(ROUND(H94,2)*ROUND(G94,3),2)</f>
        <v>0</v>
      </c>
      <c r="O94">
        <f>(I94*21)/100</f>
        <v>0</v>
      </c>
      <c r="P94" t="s">
        <v>27</v>
      </c>
    </row>
    <row r="95" spans="1:5" ht="12.75">
      <c r="A95" s="29" t="s">
        <v>53</v>
      </c>
      <c r="E95" s="30" t="s">
        <v>50</v>
      </c>
    </row>
    <row r="96" spans="1:5" ht="76.5">
      <c r="A96" s="31" t="s">
        <v>55</v>
      </c>
      <c r="E96" s="32" t="s">
        <v>208</v>
      </c>
    </row>
    <row r="97" spans="1:18" ht="12.75" customHeight="1">
      <c r="A97" s="5" t="s">
        <v>46</v>
      </c>
      <c r="B97" s="5"/>
      <c r="C97" s="35" t="s">
        <v>35</v>
      </c>
      <c r="D97" s="5"/>
      <c r="E97" s="22" t="s">
        <v>209</v>
      </c>
      <c r="F97" s="5"/>
      <c r="G97" s="5"/>
      <c r="H97" s="5"/>
      <c r="I97" s="36">
        <f>0+Q97</f>
        <v>0</v>
      </c>
      <c r="O97">
        <f>0+R97</f>
        <v>0</v>
      </c>
      <c r="Q97">
        <f>0+I98+I101+I104+I107+I110+I113</f>
        <v>0</v>
      </c>
      <c r="R97">
        <f>0+O98+O101+O104+O107+O110+O113</f>
        <v>0</v>
      </c>
    </row>
    <row r="98" spans="1:16" ht="12.75">
      <c r="A98" s="19" t="s">
        <v>48</v>
      </c>
      <c r="B98" s="24" t="s">
        <v>210</v>
      </c>
      <c r="C98" s="24" t="s">
        <v>211</v>
      </c>
      <c r="D98" s="19" t="s">
        <v>50</v>
      </c>
      <c r="E98" s="25" t="s">
        <v>212</v>
      </c>
      <c r="F98" s="26" t="s">
        <v>126</v>
      </c>
      <c r="G98" s="27">
        <v>7.8</v>
      </c>
      <c r="H98" s="28"/>
      <c r="I98" s="28">
        <f>ROUND(ROUND(H98,2)*ROUND(G98,3),2)</f>
        <v>0</v>
      </c>
      <c r="O98">
        <f>(I98*21)/100</f>
        <v>0</v>
      </c>
      <c r="P98" t="s">
        <v>27</v>
      </c>
    </row>
    <row r="99" spans="1:5" ht="25.5">
      <c r="A99" s="29" t="s">
        <v>53</v>
      </c>
      <c r="E99" s="30" t="s">
        <v>213</v>
      </c>
    </row>
    <row r="100" spans="1:5" ht="12.75">
      <c r="A100" s="33" t="s">
        <v>55</v>
      </c>
      <c r="E100" s="32" t="s">
        <v>214</v>
      </c>
    </row>
    <row r="101" spans="1:16" ht="12.75">
      <c r="A101" s="19" t="s">
        <v>48</v>
      </c>
      <c r="B101" s="24" t="s">
        <v>215</v>
      </c>
      <c r="C101" s="24" t="s">
        <v>216</v>
      </c>
      <c r="D101" s="19" t="s">
        <v>50</v>
      </c>
      <c r="E101" s="25" t="s">
        <v>217</v>
      </c>
      <c r="F101" s="26" t="s">
        <v>130</v>
      </c>
      <c r="G101" s="27">
        <v>7.56</v>
      </c>
      <c r="H101" s="28"/>
      <c r="I101" s="28">
        <f>ROUND(ROUND(H101,2)*ROUND(G101,3),2)</f>
        <v>0</v>
      </c>
      <c r="O101">
        <f>(I101*21)/100</f>
        <v>0</v>
      </c>
      <c r="P101" t="s">
        <v>27</v>
      </c>
    </row>
    <row r="102" spans="1:5" ht="25.5">
      <c r="A102" s="29" t="s">
        <v>53</v>
      </c>
      <c r="E102" s="30" t="s">
        <v>218</v>
      </c>
    </row>
    <row r="103" spans="1:5" ht="12.75">
      <c r="A103" s="33" t="s">
        <v>55</v>
      </c>
      <c r="E103" s="32" t="s">
        <v>219</v>
      </c>
    </row>
    <row r="104" spans="1:16" ht="12.75">
      <c r="A104" s="19" t="s">
        <v>48</v>
      </c>
      <c r="B104" s="24" t="s">
        <v>220</v>
      </c>
      <c r="C104" s="24" t="s">
        <v>221</v>
      </c>
      <c r="D104" s="19" t="s">
        <v>50</v>
      </c>
      <c r="E104" s="25" t="s">
        <v>222</v>
      </c>
      <c r="F104" s="26" t="s">
        <v>130</v>
      </c>
      <c r="G104" s="27">
        <v>11.64</v>
      </c>
      <c r="H104" s="28"/>
      <c r="I104" s="28">
        <f>ROUND(ROUND(H104,2)*ROUND(G104,3),2)</f>
        <v>0</v>
      </c>
      <c r="O104">
        <f>(I104*21)/100</f>
        <v>0</v>
      </c>
      <c r="P104" t="s">
        <v>27</v>
      </c>
    </row>
    <row r="105" spans="1:5" ht="25.5">
      <c r="A105" s="29" t="s">
        <v>53</v>
      </c>
      <c r="E105" s="30" t="s">
        <v>223</v>
      </c>
    </row>
    <row r="106" spans="1:5" ht="63.75">
      <c r="A106" s="33" t="s">
        <v>55</v>
      </c>
      <c r="E106" s="32" t="s">
        <v>224</v>
      </c>
    </row>
    <row r="107" spans="1:16" ht="12.75">
      <c r="A107" s="19" t="s">
        <v>48</v>
      </c>
      <c r="B107" s="24" t="s">
        <v>225</v>
      </c>
      <c r="C107" s="24" t="s">
        <v>226</v>
      </c>
      <c r="D107" s="19" t="s">
        <v>50</v>
      </c>
      <c r="E107" s="25" t="s">
        <v>227</v>
      </c>
      <c r="F107" s="26" t="s">
        <v>130</v>
      </c>
      <c r="G107" s="27">
        <v>9.562</v>
      </c>
      <c r="H107" s="28"/>
      <c r="I107" s="28">
        <f>ROUND(ROUND(H107,2)*ROUND(G107,3),2)</f>
        <v>0</v>
      </c>
      <c r="O107">
        <f>(I107*21)/100</f>
        <v>0</v>
      </c>
      <c r="P107" t="s">
        <v>27</v>
      </c>
    </row>
    <row r="108" spans="1:5" ht="25.5">
      <c r="A108" s="29" t="s">
        <v>53</v>
      </c>
      <c r="E108" s="30" t="s">
        <v>228</v>
      </c>
    </row>
    <row r="109" spans="1:5" ht="12.75">
      <c r="A109" s="33" t="s">
        <v>55</v>
      </c>
      <c r="E109" s="32" t="s">
        <v>229</v>
      </c>
    </row>
    <row r="110" spans="1:16" ht="12.75">
      <c r="A110" s="19" t="s">
        <v>48</v>
      </c>
      <c r="B110" s="24" t="s">
        <v>230</v>
      </c>
      <c r="C110" s="24" t="s">
        <v>231</v>
      </c>
      <c r="D110" s="19" t="s">
        <v>50</v>
      </c>
      <c r="E110" s="25" t="s">
        <v>232</v>
      </c>
      <c r="F110" s="26" t="s">
        <v>130</v>
      </c>
      <c r="G110" s="27">
        <v>17.46</v>
      </c>
      <c r="H110" s="28"/>
      <c r="I110" s="28">
        <f>ROUND(ROUND(H110,2)*ROUND(G110,3),2)</f>
        <v>0</v>
      </c>
      <c r="O110">
        <f>(I110*21)/100</f>
        <v>0</v>
      </c>
      <c r="P110" t="s">
        <v>27</v>
      </c>
    </row>
    <row r="111" spans="1:5" ht="25.5">
      <c r="A111" s="29" t="s">
        <v>53</v>
      </c>
      <c r="E111" s="30" t="s">
        <v>233</v>
      </c>
    </row>
    <row r="112" spans="1:5" ht="63.75">
      <c r="A112" s="33" t="s">
        <v>55</v>
      </c>
      <c r="E112" s="32" t="s">
        <v>234</v>
      </c>
    </row>
    <row r="113" spans="1:16" ht="12.75">
      <c r="A113" s="19" t="s">
        <v>48</v>
      </c>
      <c r="B113" s="24" t="s">
        <v>235</v>
      </c>
      <c r="C113" s="24" t="s">
        <v>236</v>
      </c>
      <c r="D113" s="19" t="s">
        <v>50</v>
      </c>
      <c r="E113" s="25" t="s">
        <v>237</v>
      </c>
      <c r="F113" s="26" t="s">
        <v>130</v>
      </c>
      <c r="G113" s="27">
        <v>4.57</v>
      </c>
      <c r="H113" s="28"/>
      <c r="I113" s="28">
        <f>ROUND(ROUND(H113,2)*ROUND(G113,3),2)</f>
        <v>0</v>
      </c>
      <c r="O113">
        <f>(I113*21)/100</f>
        <v>0</v>
      </c>
      <c r="P113" t="s">
        <v>27</v>
      </c>
    </row>
    <row r="114" spans="1:5" ht="25.5">
      <c r="A114" s="29" t="s">
        <v>53</v>
      </c>
      <c r="E114" s="30" t="s">
        <v>238</v>
      </c>
    </row>
    <row r="115" spans="1:5" ht="12.75">
      <c r="A115" s="31" t="s">
        <v>55</v>
      </c>
      <c r="E115" s="32" t="s">
        <v>239</v>
      </c>
    </row>
    <row r="116" spans="1:18" ht="12.75" customHeight="1">
      <c r="A116" s="5" t="s">
        <v>46</v>
      </c>
      <c r="B116" s="5"/>
      <c r="C116" s="35" t="s">
        <v>37</v>
      </c>
      <c r="D116" s="5"/>
      <c r="E116" s="22" t="s">
        <v>240</v>
      </c>
      <c r="F116" s="5"/>
      <c r="G116" s="5"/>
      <c r="H116" s="5"/>
      <c r="I116" s="36">
        <f>0+Q116</f>
        <v>0</v>
      </c>
      <c r="O116">
        <f>0+R116</f>
        <v>0</v>
      </c>
      <c r="Q116">
        <f>0+I117+I120+I123+I126</f>
        <v>0</v>
      </c>
      <c r="R116">
        <f>0+O117+O120+O123+O126</f>
        <v>0</v>
      </c>
    </row>
    <row r="117" spans="1:16" ht="12.75">
      <c r="A117" s="19" t="s">
        <v>48</v>
      </c>
      <c r="B117" s="24" t="s">
        <v>241</v>
      </c>
      <c r="C117" s="24" t="s">
        <v>242</v>
      </c>
      <c r="D117" s="19" t="s">
        <v>50</v>
      </c>
      <c r="E117" s="25" t="s">
        <v>243</v>
      </c>
      <c r="F117" s="26" t="s">
        <v>174</v>
      </c>
      <c r="G117" s="27">
        <v>76.032</v>
      </c>
      <c r="H117" s="28"/>
      <c r="I117" s="28">
        <f>ROUND(ROUND(H117,2)*ROUND(G117,3),2)</f>
        <v>0</v>
      </c>
      <c r="O117">
        <f>(I117*21)/100</f>
        <v>0</v>
      </c>
      <c r="P117" t="s">
        <v>27</v>
      </c>
    </row>
    <row r="118" spans="1:5" ht="12.75">
      <c r="A118" s="29" t="s">
        <v>53</v>
      </c>
      <c r="E118" s="30" t="s">
        <v>244</v>
      </c>
    </row>
    <row r="119" spans="1:5" ht="12.75">
      <c r="A119" s="33" t="s">
        <v>55</v>
      </c>
      <c r="E119" s="32" t="s">
        <v>245</v>
      </c>
    </row>
    <row r="120" spans="1:16" ht="12.75">
      <c r="A120" s="19" t="s">
        <v>48</v>
      </c>
      <c r="B120" s="24" t="s">
        <v>246</v>
      </c>
      <c r="C120" s="24" t="s">
        <v>247</v>
      </c>
      <c r="D120" s="19" t="s">
        <v>50</v>
      </c>
      <c r="E120" s="25" t="s">
        <v>248</v>
      </c>
      <c r="F120" s="26" t="s">
        <v>174</v>
      </c>
      <c r="G120" s="27">
        <v>76.032</v>
      </c>
      <c r="H120" s="28"/>
      <c r="I120" s="28">
        <f>ROUND(ROUND(H120,2)*ROUND(G120,3),2)</f>
        <v>0</v>
      </c>
      <c r="O120">
        <f>(I120*21)/100</f>
        <v>0</v>
      </c>
      <c r="P120" t="s">
        <v>27</v>
      </c>
    </row>
    <row r="121" spans="1:5" ht="12.75">
      <c r="A121" s="29" t="s">
        <v>53</v>
      </c>
      <c r="E121" s="30" t="s">
        <v>249</v>
      </c>
    </row>
    <row r="122" spans="1:5" ht="12.75">
      <c r="A122" s="33" t="s">
        <v>55</v>
      </c>
      <c r="E122" s="32" t="s">
        <v>245</v>
      </c>
    </row>
    <row r="123" spans="1:16" ht="12.75">
      <c r="A123" s="19" t="s">
        <v>48</v>
      </c>
      <c r="B123" s="24" t="s">
        <v>250</v>
      </c>
      <c r="C123" s="24" t="s">
        <v>251</v>
      </c>
      <c r="D123" s="19" t="s">
        <v>50</v>
      </c>
      <c r="E123" s="25" t="s">
        <v>252</v>
      </c>
      <c r="F123" s="26" t="s">
        <v>174</v>
      </c>
      <c r="G123" s="27">
        <v>76.032</v>
      </c>
      <c r="H123" s="28"/>
      <c r="I123" s="28">
        <f>ROUND(ROUND(H123,2)*ROUND(G123,3),2)</f>
        <v>0</v>
      </c>
      <c r="O123">
        <f>(I123*21)/100</f>
        <v>0</v>
      </c>
      <c r="P123" t="s">
        <v>27</v>
      </c>
    </row>
    <row r="124" spans="1:5" ht="12.75">
      <c r="A124" s="29" t="s">
        <v>53</v>
      </c>
      <c r="E124" s="30" t="s">
        <v>253</v>
      </c>
    </row>
    <row r="125" spans="1:5" ht="12.75">
      <c r="A125" s="33" t="s">
        <v>55</v>
      </c>
      <c r="E125" s="32" t="s">
        <v>245</v>
      </c>
    </row>
    <row r="126" spans="1:16" ht="12.75">
      <c r="A126" s="19" t="s">
        <v>48</v>
      </c>
      <c r="B126" s="24" t="s">
        <v>254</v>
      </c>
      <c r="C126" s="24" t="s">
        <v>255</v>
      </c>
      <c r="D126" s="19" t="s">
        <v>50</v>
      </c>
      <c r="E126" s="25" t="s">
        <v>256</v>
      </c>
      <c r="F126" s="26" t="s">
        <v>130</v>
      </c>
      <c r="G126" s="27">
        <v>5.417</v>
      </c>
      <c r="H126" s="28"/>
      <c r="I126" s="28">
        <f>ROUND(ROUND(H126,2)*ROUND(G126,3),2)</f>
        <v>0</v>
      </c>
      <c r="O126">
        <f>(I126*21)/100</f>
        <v>0</v>
      </c>
      <c r="P126" t="s">
        <v>27</v>
      </c>
    </row>
    <row r="127" spans="1:5" ht="12.75">
      <c r="A127" s="29" t="s">
        <v>53</v>
      </c>
      <c r="E127" s="30" t="s">
        <v>50</v>
      </c>
    </row>
    <row r="128" spans="1:5" ht="51">
      <c r="A128" s="31" t="s">
        <v>55</v>
      </c>
      <c r="E128" s="32" t="s">
        <v>257</v>
      </c>
    </row>
    <row r="129" spans="1:18" ht="12.75" customHeight="1">
      <c r="A129" s="5" t="s">
        <v>46</v>
      </c>
      <c r="B129" s="5"/>
      <c r="C129" s="35" t="s">
        <v>71</v>
      </c>
      <c r="D129" s="5"/>
      <c r="E129" s="22" t="s">
        <v>258</v>
      </c>
      <c r="F129" s="5"/>
      <c r="G129" s="5"/>
      <c r="H129" s="5"/>
      <c r="I129" s="36">
        <f>0+Q129</f>
        <v>0</v>
      </c>
      <c r="O129">
        <f>0+R129</f>
        <v>0</v>
      </c>
      <c r="Q129">
        <f>0+I130</f>
        <v>0</v>
      </c>
      <c r="R129">
        <f>0+O130</f>
        <v>0</v>
      </c>
    </row>
    <row r="130" spans="1:16" ht="12.75">
      <c r="A130" s="19" t="s">
        <v>48</v>
      </c>
      <c r="B130" s="24" t="s">
        <v>259</v>
      </c>
      <c r="C130" s="24" t="s">
        <v>260</v>
      </c>
      <c r="D130" s="19" t="s">
        <v>50</v>
      </c>
      <c r="E130" s="25" t="s">
        <v>261</v>
      </c>
      <c r="F130" s="26" t="s">
        <v>174</v>
      </c>
      <c r="G130" s="27">
        <v>107.389</v>
      </c>
      <c r="H130" s="28"/>
      <c r="I130" s="28">
        <f>ROUND(ROUND(H130,2)*ROUND(G130,3),2)</f>
        <v>0</v>
      </c>
      <c r="O130">
        <f>(I130*21)/100</f>
        <v>0</v>
      </c>
      <c r="P130" t="s">
        <v>27</v>
      </c>
    </row>
    <row r="131" spans="1:5" ht="12.75">
      <c r="A131" s="29" t="s">
        <v>53</v>
      </c>
      <c r="E131" s="30" t="s">
        <v>262</v>
      </c>
    </row>
    <row r="132" spans="1:5" ht="12.75">
      <c r="A132" s="31" t="s">
        <v>55</v>
      </c>
      <c r="E132" s="32" t="s">
        <v>263</v>
      </c>
    </row>
    <row r="133" spans="1:18" ht="12.75" customHeight="1">
      <c r="A133" s="5" t="s">
        <v>46</v>
      </c>
      <c r="B133" s="5"/>
      <c r="C133" s="35" t="s">
        <v>75</v>
      </c>
      <c r="D133" s="5"/>
      <c r="E133" s="22" t="s">
        <v>264</v>
      </c>
      <c r="F133" s="5"/>
      <c r="G133" s="5"/>
      <c r="H133" s="5"/>
      <c r="I133" s="36">
        <f>0+Q133</f>
        <v>0</v>
      </c>
      <c r="O133">
        <f>0+R133</f>
        <v>0</v>
      </c>
      <c r="Q133">
        <f>0+I134</f>
        <v>0</v>
      </c>
      <c r="R133">
        <f>0+O134</f>
        <v>0</v>
      </c>
    </row>
    <row r="134" spans="1:16" ht="12.75">
      <c r="A134" s="19" t="s">
        <v>48</v>
      </c>
      <c r="B134" s="24" t="s">
        <v>265</v>
      </c>
      <c r="C134" s="24" t="s">
        <v>266</v>
      </c>
      <c r="D134" s="19" t="s">
        <v>50</v>
      </c>
      <c r="E134" s="25" t="s">
        <v>267</v>
      </c>
      <c r="F134" s="26" t="s">
        <v>126</v>
      </c>
      <c r="G134" s="27">
        <v>16.4</v>
      </c>
      <c r="H134" s="28"/>
      <c r="I134" s="28">
        <f>ROUND(ROUND(H134,2)*ROUND(G134,3),2)</f>
        <v>0</v>
      </c>
      <c r="O134">
        <f>(I134*21)/100</f>
        <v>0</v>
      </c>
      <c r="P134" t="s">
        <v>27</v>
      </c>
    </row>
    <row r="135" spans="1:5" ht="12.75">
      <c r="A135" s="29" t="s">
        <v>53</v>
      </c>
      <c r="E135" s="30" t="s">
        <v>268</v>
      </c>
    </row>
    <row r="136" spans="1:5" ht="12.75">
      <c r="A136" s="31" t="s">
        <v>55</v>
      </c>
      <c r="E136" s="32" t="s">
        <v>269</v>
      </c>
    </row>
    <row r="137" spans="1:18" ht="12.75" customHeight="1">
      <c r="A137" s="5" t="s">
        <v>46</v>
      </c>
      <c r="B137" s="5"/>
      <c r="C137" s="35" t="s">
        <v>42</v>
      </c>
      <c r="D137" s="5"/>
      <c r="E137" s="22" t="s">
        <v>270</v>
      </c>
      <c r="F137" s="5"/>
      <c r="G137" s="5"/>
      <c r="H137" s="5"/>
      <c r="I137" s="36">
        <f>0+Q137</f>
        <v>0</v>
      </c>
      <c r="O137">
        <f>0+R137</f>
        <v>0</v>
      </c>
      <c r="Q137">
        <f>0+I138+I141+I144+I147+I150</f>
        <v>0</v>
      </c>
      <c r="R137">
        <f>0+O138+O141+O144+O147+O150</f>
        <v>0</v>
      </c>
    </row>
    <row r="138" spans="1:16" ht="12.75">
      <c r="A138" s="19" t="s">
        <v>48</v>
      </c>
      <c r="B138" s="24" t="s">
        <v>271</v>
      </c>
      <c r="C138" s="24" t="s">
        <v>272</v>
      </c>
      <c r="D138" s="19" t="s">
        <v>50</v>
      </c>
      <c r="E138" s="25" t="s">
        <v>273</v>
      </c>
      <c r="F138" s="26" t="s">
        <v>126</v>
      </c>
      <c r="G138" s="27">
        <v>28.3</v>
      </c>
      <c r="H138" s="28"/>
      <c r="I138" s="28">
        <f>ROUND(ROUND(H138,2)*ROUND(G138,3),2)</f>
        <v>0</v>
      </c>
      <c r="O138">
        <f>(I138*21)/100</f>
        <v>0</v>
      </c>
      <c r="P138" t="s">
        <v>27</v>
      </c>
    </row>
    <row r="139" spans="1:5" ht="12.75">
      <c r="A139" s="29" t="s">
        <v>53</v>
      </c>
      <c r="E139" s="30" t="s">
        <v>274</v>
      </c>
    </row>
    <row r="140" spans="1:5" ht="12.75">
      <c r="A140" s="33" t="s">
        <v>55</v>
      </c>
      <c r="E140" s="32" t="s">
        <v>275</v>
      </c>
    </row>
    <row r="141" spans="1:16" ht="12.75">
      <c r="A141" s="19" t="s">
        <v>48</v>
      </c>
      <c r="B141" s="24" t="s">
        <v>276</v>
      </c>
      <c r="C141" s="24" t="s">
        <v>277</v>
      </c>
      <c r="D141" s="19" t="s">
        <v>50</v>
      </c>
      <c r="E141" s="25" t="s">
        <v>278</v>
      </c>
      <c r="F141" s="26" t="s">
        <v>126</v>
      </c>
      <c r="G141" s="27">
        <v>11</v>
      </c>
      <c r="H141" s="28"/>
      <c r="I141" s="28">
        <f>ROUND(ROUND(H141,2)*ROUND(G141,3),2)</f>
        <v>0</v>
      </c>
      <c r="O141">
        <f>(I141*21)/100</f>
        <v>0</v>
      </c>
      <c r="P141" t="s">
        <v>27</v>
      </c>
    </row>
    <row r="142" spans="1:5" ht="38.25">
      <c r="A142" s="29" t="s">
        <v>53</v>
      </c>
      <c r="E142" s="30" t="s">
        <v>279</v>
      </c>
    </row>
    <row r="143" spans="1:5" ht="12.75">
      <c r="A143" s="33" t="s">
        <v>55</v>
      </c>
      <c r="E143" s="32" t="s">
        <v>280</v>
      </c>
    </row>
    <row r="144" spans="1:16" ht="25.5">
      <c r="A144" s="19" t="s">
        <v>48</v>
      </c>
      <c r="B144" s="24" t="s">
        <v>281</v>
      </c>
      <c r="C144" s="24" t="s">
        <v>282</v>
      </c>
      <c r="D144" s="19" t="s">
        <v>50</v>
      </c>
      <c r="E144" s="25" t="s">
        <v>283</v>
      </c>
      <c r="F144" s="26" t="s">
        <v>126</v>
      </c>
      <c r="G144" s="27">
        <v>34.046</v>
      </c>
      <c r="H144" s="28"/>
      <c r="I144" s="28">
        <f>ROUND(ROUND(H144,2)*ROUND(G144,3),2)</f>
        <v>0</v>
      </c>
      <c r="O144">
        <f>(I144*21)/100</f>
        <v>0</v>
      </c>
      <c r="P144" t="s">
        <v>27</v>
      </c>
    </row>
    <row r="145" spans="1:5" ht="12.75">
      <c r="A145" s="29" t="s">
        <v>53</v>
      </c>
      <c r="E145" s="30" t="s">
        <v>284</v>
      </c>
    </row>
    <row r="146" spans="1:5" ht="12.75">
      <c r="A146" s="33" t="s">
        <v>55</v>
      </c>
      <c r="E146" s="32" t="s">
        <v>285</v>
      </c>
    </row>
    <row r="147" spans="1:16" ht="12.75">
      <c r="A147" s="19" t="s">
        <v>48</v>
      </c>
      <c r="B147" s="24" t="s">
        <v>286</v>
      </c>
      <c r="C147" s="24" t="s">
        <v>287</v>
      </c>
      <c r="D147" s="19" t="s">
        <v>50</v>
      </c>
      <c r="E147" s="25" t="s">
        <v>288</v>
      </c>
      <c r="F147" s="26" t="s">
        <v>130</v>
      </c>
      <c r="G147" s="27">
        <v>38.778</v>
      </c>
      <c r="H147" s="28"/>
      <c r="I147" s="28">
        <f>ROUND(ROUND(H147,2)*ROUND(G147,3),2)</f>
        <v>0</v>
      </c>
      <c r="O147">
        <f>(I147*21)/100</f>
        <v>0</v>
      </c>
      <c r="P147" t="s">
        <v>27</v>
      </c>
    </row>
    <row r="148" spans="1:5" ht="12.75">
      <c r="A148" s="29" t="s">
        <v>53</v>
      </c>
      <c r="E148" s="30" t="s">
        <v>289</v>
      </c>
    </row>
    <row r="149" spans="1:5" ht="127.5">
      <c r="A149" s="33" t="s">
        <v>55</v>
      </c>
      <c r="E149" s="32" t="s">
        <v>290</v>
      </c>
    </row>
    <row r="150" spans="1:16" ht="12.75">
      <c r="A150" s="19" t="s">
        <v>48</v>
      </c>
      <c r="B150" s="24" t="s">
        <v>291</v>
      </c>
      <c r="C150" s="24" t="s">
        <v>292</v>
      </c>
      <c r="D150" s="19" t="s">
        <v>86</v>
      </c>
      <c r="E150" s="25" t="s">
        <v>293</v>
      </c>
      <c r="F150" s="26" t="s">
        <v>111</v>
      </c>
      <c r="G150" s="27">
        <v>0.712</v>
      </c>
      <c r="H150" s="28"/>
      <c r="I150" s="28">
        <f>ROUND(ROUND(H150,2)*ROUND(G150,3),2)</f>
        <v>0</v>
      </c>
      <c r="O150">
        <f>(I150*21)/100</f>
        <v>0</v>
      </c>
      <c r="P150" t="s">
        <v>27</v>
      </c>
    </row>
    <row r="151" spans="1:5" ht="25.5">
      <c r="A151" s="29" t="s">
        <v>53</v>
      </c>
      <c r="E151" s="30" t="s">
        <v>294</v>
      </c>
    </row>
    <row r="152" spans="1:5" ht="12.75">
      <c r="A152" s="31" t="s">
        <v>55</v>
      </c>
      <c r="E152" s="32" t="s">
        <v>295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Mohyla</dc:creator>
  <cp:keywords/>
  <dc:description/>
  <cp:lastModifiedBy>Pavlína Tůmová</cp:lastModifiedBy>
  <dcterms:created xsi:type="dcterms:W3CDTF">2023-05-12T09:55:45Z</dcterms:created>
  <dcterms:modified xsi:type="dcterms:W3CDTF">2023-06-27T10:55:56Z</dcterms:modified>
  <cp:category/>
  <cp:version/>
  <cp:contentType/>
  <cp:contentStatus/>
</cp:coreProperties>
</file>