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/>
  <mc:AlternateContent xmlns:mc="http://schemas.openxmlformats.org/markup-compatibility/2006">
    <mc:Choice Requires="x15">
      <x15ac:absPath xmlns:x15ac="http://schemas.microsoft.com/office/spreadsheetml/2010/11/ac" url="U:\Veřejné zakázky 2024\VZ Stavební práce\ZPŘ a Nadlimit\Opravy komunikací\Pro Pavlu - VŘ červen\"/>
    </mc:Choice>
  </mc:AlternateContent>
  <xr:revisionPtr revIDLastSave="0" documentId="8_{7FD3F482-8E3F-4E7D-88FE-D1277593F6BF}" xr6:coauthVersionLast="36" xr6:coauthVersionMax="36" xr10:uidLastSave="{00000000-0000-0000-0000-000000000000}"/>
  <bookViews>
    <workbookView xWindow="0" yWindow="0" windowWidth="28800" windowHeight="12105" firstSheet="1" activeTab="1" xr2:uid="{00000000-000D-0000-FFFF-FFFF00000000}"/>
  </bookViews>
  <sheets>
    <sheet name="Rekapitulace stavby" sheetId="1" state="veryHidden" r:id="rId1"/>
    <sheet name="N7 - Benešov, ul. Bez..." sheetId="2" r:id="rId2"/>
  </sheets>
  <definedNames>
    <definedName name="_xlnm._FilterDatabase" localSheetId="1" hidden="1">'N7 - Benešov, ul. Bez...'!$C$119:$K$201</definedName>
    <definedName name="_xlnm.Print_Titles" localSheetId="1">'N7 - Benešov, ul. Bez...'!$119:$119</definedName>
    <definedName name="_xlnm.Print_Titles" localSheetId="0">'Rekapitulace stavby'!$92:$92</definedName>
    <definedName name="_xlnm.Print_Area" localSheetId="1">'N7 - Benešov, ul. Bez...'!$C$4:$J$76,'N7 - Benešov, ul. Bez...'!$C$109:$J$201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T196" i="2" s="1"/>
  <c r="R197" i="2"/>
  <c r="R196" i="2" s="1"/>
  <c r="P197" i="2"/>
  <c r="P196" i="2" s="1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117" i="2"/>
  <c r="J21" i="2"/>
  <c r="J19" i="2"/>
  <c r="E19" i="2"/>
  <c r="J89" i="2" s="1"/>
  <c r="J18" i="2"/>
  <c r="J16" i="2"/>
  <c r="E16" i="2"/>
  <c r="F117" i="2"/>
  <c r="J15" i="2"/>
  <c r="J13" i="2"/>
  <c r="E13" i="2"/>
  <c r="F116" i="2" s="1"/>
  <c r="J12" i="2"/>
  <c r="J10" i="2"/>
  <c r="J87" i="2"/>
  <c r="L90" i="1"/>
  <c r="AM90" i="1"/>
  <c r="AM89" i="1"/>
  <c r="L89" i="1"/>
  <c r="AM87" i="1"/>
  <c r="L87" i="1"/>
  <c r="L85" i="1"/>
  <c r="L84" i="1"/>
  <c r="BK184" i="2"/>
  <c r="J153" i="2"/>
  <c r="BK182" i="2"/>
  <c r="BK123" i="2"/>
  <c r="J143" i="2"/>
  <c r="J162" i="2"/>
  <c r="BK194" i="2"/>
  <c r="J159" i="2"/>
  <c r="J184" i="2"/>
  <c r="J155" i="2"/>
  <c r="J125" i="2"/>
  <c r="BK174" i="2"/>
  <c r="J195" i="2"/>
  <c r="BK137" i="2"/>
  <c r="J170" i="2"/>
  <c r="J127" i="2"/>
  <c r="J148" i="2"/>
  <c r="BK188" i="2"/>
  <c r="BK173" i="2"/>
  <c r="BK136" i="2"/>
  <c r="BK166" i="2"/>
  <c r="BK143" i="2"/>
  <c r="J180" i="2"/>
  <c r="BK153" i="2"/>
  <c r="J199" i="2"/>
  <c r="J158" i="2"/>
  <c r="J197" i="2"/>
  <c r="J166" i="2"/>
  <c r="BK200" i="2"/>
  <c r="BK171" i="2"/>
  <c r="BK195" i="2"/>
  <c r="J160" i="2"/>
  <c r="BK180" i="2"/>
  <c r="BK146" i="2"/>
  <c r="BK165" i="2"/>
  <c r="J136" i="2"/>
  <c r="BK169" i="2"/>
  <c r="BK191" i="2"/>
  <c r="J131" i="2"/>
  <c r="J185" i="2"/>
  <c r="BK150" i="2"/>
  <c r="BK168" i="2"/>
  <c r="J191" i="2"/>
  <c r="J164" i="2"/>
  <c r="J123" i="2"/>
  <c r="J174" i="2"/>
  <c r="J137" i="2"/>
  <c r="J168" i="2"/>
  <c r="J146" i="2"/>
  <c r="J193" i="2"/>
  <c r="J200" i="2"/>
  <c r="J173" i="2"/>
  <c r="BK164" i="2"/>
  <c r="J150" i="2"/>
  <c r="J176" i="2"/>
  <c r="J194" i="2"/>
  <c r="BK149" i="2"/>
  <c r="J190" i="2"/>
  <c r="J149" i="2"/>
  <c r="J186" i="2"/>
  <c r="BK157" i="2"/>
  <c r="BK201" i="2"/>
  <c r="J178" i="2"/>
  <c r="J201" i="2"/>
  <c r="BK178" i="2"/>
  <c r="BK162" i="2"/>
  <c r="J135" i="2"/>
  <c r="J169" i="2"/>
  <c r="J139" i="2"/>
  <c r="BK148" i="2"/>
  <c r="J163" i="2"/>
  <c r="BK185" i="2"/>
  <c r="BK199" i="2"/>
  <c r="BK163" i="2"/>
  <c r="J141" i="2"/>
  <c r="BK186" i="2"/>
  <c r="AS94" i="1"/>
  <c r="BK190" i="2"/>
  <c r="BK158" i="2"/>
  <c r="BK197" i="2"/>
  <c r="BK139" i="2"/>
  <c r="BK159" i="2"/>
  <c r="BK193" i="2"/>
  <c r="BK127" i="2"/>
  <c r="J171" i="2"/>
  <c r="BK135" i="2"/>
  <c r="J144" i="2"/>
  <c r="J165" i="2"/>
  <c r="BK170" i="2"/>
  <c r="J182" i="2"/>
  <c r="BK155" i="2"/>
  <c r="BK125" i="2"/>
  <c r="BK144" i="2"/>
  <c r="J157" i="2"/>
  <c r="BK176" i="2"/>
  <c r="BK141" i="2"/>
  <c r="J188" i="2"/>
  <c r="BK131" i="2"/>
  <c r="BK160" i="2"/>
  <c r="T122" i="2" l="1"/>
  <c r="T152" i="2"/>
  <c r="R122" i="2"/>
  <c r="R167" i="2"/>
  <c r="BK122" i="2"/>
  <c r="J122" i="2"/>
  <c r="J96" i="2" s="1"/>
  <c r="P152" i="2"/>
  <c r="P121" i="2" s="1"/>
  <c r="P120" i="2" s="1"/>
  <c r="AU95" i="1" s="1"/>
  <c r="AU94" i="1" s="1"/>
  <c r="T172" i="2"/>
  <c r="BK152" i="2"/>
  <c r="J152" i="2"/>
  <c r="J97" i="2"/>
  <c r="BK167" i="2"/>
  <c r="J167" i="2"/>
  <c r="J98" i="2" s="1"/>
  <c r="BK172" i="2"/>
  <c r="J172" i="2" s="1"/>
  <c r="J99" i="2" s="1"/>
  <c r="R172" i="2"/>
  <c r="T189" i="2"/>
  <c r="BK198" i="2"/>
  <c r="J198" i="2"/>
  <c r="J102" i="2" s="1"/>
  <c r="R198" i="2"/>
  <c r="P122" i="2"/>
  <c r="R152" i="2"/>
  <c r="P167" i="2"/>
  <c r="T167" i="2"/>
  <c r="P172" i="2"/>
  <c r="BK189" i="2"/>
  <c r="J189" i="2"/>
  <c r="J100" i="2"/>
  <c r="P189" i="2"/>
  <c r="R189" i="2"/>
  <c r="P198" i="2"/>
  <c r="T198" i="2"/>
  <c r="BK196" i="2"/>
  <c r="J196" i="2" s="1"/>
  <c r="J101" i="2" s="1"/>
  <c r="J90" i="2"/>
  <c r="BE136" i="2"/>
  <c r="BE157" i="2"/>
  <c r="BE160" i="2"/>
  <c r="BE169" i="2"/>
  <c r="BE182" i="2"/>
  <c r="BE186" i="2"/>
  <c r="F90" i="2"/>
  <c r="BE123" i="2"/>
  <c r="BE127" i="2"/>
  <c r="BE135" i="2"/>
  <c r="BE137" i="2"/>
  <c r="BE139" i="2"/>
  <c r="BE155" i="2"/>
  <c r="BE166" i="2"/>
  <c r="BE171" i="2"/>
  <c r="BE184" i="2"/>
  <c r="BE185" i="2"/>
  <c r="BE190" i="2"/>
  <c r="BE191" i="2"/>
  <c r="J114" i="2"/>
  <c r="BE141" i="2"/>
  <c r="BE158" i="2"/>
  <c r="BE173" i="2"/>
  <c r="BE176" i="2"/>
  <c r="J116" i="2"/>
  <c r="BE150" i="2"/>
  <c r="BE153" i="2"/>
  <c r="BE170" i="2"/>
  <c r="BE125" i="2"/>
  <c r="BE143" i="2"/>
  <c r="BE168" i="2"/>
  <c r="BE193" i="2"/>
  <c r="BE200" i="2"/>
  <c r="BE131" i="2"/>
  <c r="BE164" i="2"/>
  <c r="BE165" i="2"/>
  <c r="BE180" i="2"/>
  <c r="BE197" i="2"/>
  <c r="F89" i="2"/>
  <c r="BE162" i="2"/>
  <c r="BE163" i="2"/>
  <c r="BE178" i="2"/>
  <c r="BE194" i="2"/>
  <c r="BE195" i="2"/>
  <c r="BE199" i="2"/>
  <c r="BE144" i="2"/>
  <c r="BE146" i="2"/>
  <c r="BE148" i="2"/>
  <c r="BE149" i="2"/>
  <c r="BE159" i="2"/>
  <c r="BE174" i="2"/>
  <c r="BE188" i="2"/>
  <c r="BE201" i="2"/>
  <c r="J32" i="2"/>
  <c r="AW95" i="1"/>
  <c r="F33" i="2"/>
  <c r="BB95" i="1" s="1"/>
  <c r="BB94" i="1" s="1"/>
  <c r="W31" i="1" s="1"/>
  <c r="F32" i="2"/>
  <c r="BA95" i="1"/>
  <c r="BA94" i="1" s="1"/>
  <c r="AW94" i="1" s="1"/>
  <c r="AK30" i="1" s="1"/>
  <c r="F34" i="2"/>
  <c r="BC95" i="1"/>
  <c r="BC94" i="1"/>
  <c r="AY94" i="1" s="1"/>
  <c r="F35" i="2"/>
  <c r="BD95" i="1"/>
  <c r="BD94" i="1" s="1"/>
  <c r="W33" i="1" s="1"/>
  <c r="R121" i="2" l="1"/>
  <c r="R120" i="2"/>
  <c r="T121" i="2"/>
  <c r="T120" i="2" s="1"/>
  <c r="BK121" i="2"/>
  <c r="J121" i="2"/>
  <c r="J95" i="2" s="1"/>
  <c r="J31" i="2"/>
  <c r="AV95" i="1" s="1"/>
  <c r="AT95" i="1" s="1"/>
  <c r="AX94" i="1"/>
  <c r="W30" i="1"/>
  <c r="F31" i="2"/>
  <c r="AZ95" i="1" s="1"/>
  <c r="AZ94" i="1" s="1"/>
  <c r="W29" i="1" s="1"/>
  <c r="W32" i="1"/>
  <c r="BK120" i="2" l="1"/>
  <c r="J120" i="2" s="1"/>
  <c r="J94" i="2" s="1"/>
  <c r="AV94" i="1"/>
  <c r="AK29" i="1" s="1"/>
  <c r="J28" i="2" l="1"/>
  <c r="AG95" i="1" s="1"/>
  <c r="AG94" i="1" s="1"/>
  <c r="AT94" i="1"/>
  <c r="AN94" i="1" l="1"/>
  <c r="AK26" i="1"/>
  <c r="J37" i="2"/>
  <c r="AN95" i="1"/>
  <c r="AK35" i="1"/>
</calcChain>
</file>

<file path=xl/sharedStrings.xml><?xml version="1.0" encoding="utf-8"?>
<sst xmlns="http://schemas.openxmlformats.org/spreadsheetml/2006/main" count="1198" uniqueCount="346">
  <si>
    <t>Export Komplet</t>
  </si>
  <si>
    <t/>
  </si>
  <si>
    <t>2.0</t>
  </si>
  <si>
    <t>ZAMOK</t>
  </si>
  <si>
    <t>False</t>
  </si>
  <si>
    <t>{1b5fe9b1-6402-4203-b310-9ed304f071ba}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</si>
  <si>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</si>
  <si>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</si>
  <si>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</si>
  <si>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</si>
  <si>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</si>
  <si>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</si>
  <si>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</si>
  <si>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</si>
  <si>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N18757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</si>
  <si>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</si>
  <si>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</si>
  <si>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Benešov, ul. Bezručova - obnova povrchu komunikace - vnitroblok</t>
  </si>
  <si>
    <t>KSO:</t>
  </si>
  <si>
    <t>CC-CZ:</t>
  </si>
  <si>
    <t>Místo:</t>
  </si>
  <si>
    <t xml:space="preserve"> </t>
  </si>
  <si>
    <t>Datum:</t>
  </si>
  <si>
    <t>14. 3. 2024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</si>
  <si>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</si>
  <si>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</si>
  <si>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</si>
  <si>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</si>
  <si>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</si>
  <si>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</si>
  <si>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</si>
  <si>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</si>
  <si>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</si>
  <si>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</si>
  <si>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</si>
  <si>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</si>
  <si>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</si>
  <si>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</si>
  <si>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</si>
  <si>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</si>
  <si>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</si>
  <si>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</si>
  <si>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</si>
  <si>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</si>
  <si>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</si>
  <si>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</si>
  <si>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</si>
  <si>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</si>
  <si>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</si>
  <si>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</si>
  <si>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</si>
  <si>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</si>
  <si>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</si>
  <si>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</si>
  <si>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</si>
  <si>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</si>
  <si>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</si>
  <si>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</si>
  <si>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</si>
  <si>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</si>
  <si>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</si>
  <si>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</si>
  <si>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</si>
  <si>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</si>
  <si>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</si>
  <si>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</si>
  <si>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</si>
  <si>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</si>
  <si>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</si>
  <si>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</si>
  <si>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</si>
  <si>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</si>
  <si>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</si>
  <si>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</si>
  <si>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</si>
  <si>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</si>
  <si>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</si>
  <si>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</si>
  <si>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</si>
  <si>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</si>
  <si>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</si>
  <si>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</si>
  <si>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</si>
  <si>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</si>
  <si>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</si>
  <si>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</si>
  <si>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</si>
  <si>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</si>
  <si>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</si>
  <si>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</si>
  <si>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</si>
  <si>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</si>
  <si>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</si>
  <si>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</si>
  <si>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</si>
  <si>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</si>
  <si>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</si>
  <si>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</si>
  <si>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</si>
  <si>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</si>
  <si>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</si>
  <si>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</si>
  <si>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</si>
  <si>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</si>
  <si>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</si>
  <si>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</si>
  <si>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</si>
  <si>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</si>
  <si>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</si>
  <si>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</si>
  <si>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</si>
  <si>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</si>
  <si>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54</t>
  </si>
  <si>
    <t>K</t>
  </si>
  <si>
    <t>113106121</t>
  </si>
  <si>
    <t>Rozebrání dlažeb z betonových nebo kamenných dlaždic komunikací pro pěší ručně</t>
  </si>
  <si>
    <t>m2</t>
  </si>
  <si>
    <t>4</t>
  </si>
  <si>
    <t>702861926</t>
  </si>
  <si>
    <t>VV</t>
  </si>
  <si>
    <t>"vchod čp. 1254"  4*1</t>
  </si>
  <si>
    <t>113106123</t>
  </si>
  <si>
    <t>Rozebrání dlažeb ze zámkových dlaždic komunikací pro pěší ručně</t>
  </si>
  <si>
    <t>-1171002305</t>
  </si>
  <si>
    <t>"navazující chodníky v š. 1m" (2+1,5)*1</t>
  </si>
  <si>
    <t>113107142</t>
  </si>
  <si>
    <t>Odstranění podkladu živičného tl 100 mm ručně</t>
  </si>
  <si>
    <t>339245292</t>
  </si>
  <si>
    <t>" napojení ZU + KU" (8,5+4)*1+(3,5+4,4)*1</t>
  </si>
  <si>
    <t>"napojení chodník  čp. 1935" 4,5*1</t>
  </si>
  <si>
    <t>Součet</t>
  </si>
  <si>
    <t>3</t>
  </si>
  <si>
    <t>113107324</t>
  </si>
  <si>
    <t>Odstranění podkladu z kameniva drceného tl přes 300 do 400 mm strojně pl do 50 m2</t>
  </si>
  <si>
    <t>-93132657</t>
  </si>
  <si>
    <t>"20% z plochy komunikace" 611*0,2</t>
  </si>
  <si>
    <t>"parkoviště"  82,5</t>
  </si>
  <si>
    <t>113154254</t>
  </si>
  <si>
    <t>Frézování živičného krytu tl 100 mm pruh š přes 0,5 do 1 m pl přes 500 do 1000 m2 s překážkami v trase</t>
  </si>
  <si>
    <t>-524351799</t>
  </si>
  <si>
    <t>6</t>
  </si>
  <si>
    <t>113202111</t>
  </si>
  <si>
    <t>Vytrhání obrub krajníků obrubníků stojatých</t>
  </si>
  <si>
    <t>m</t>
  </si>
  <si>
    <t>1744271050</t>
  </si>
  <si>
    <t>59</t>
  </si>
  <si>
    <t>132251101</t>
  </si>
  <si>
    <t>Hloubení rýh nezapažených š do 800 mm v hornině třídy těžitelnosti I skupiny 3 objem do 20 m3 strojně</t>
  </si>
  <si>
    <t>m3</t>
  </si>
  <si>
    <t>1939334915</t>
  </si>
  <si>
    <t>"rýhy pro obruby/ tráva" (369-19,5)*0,3*0,3</t>
  </si>
  <si>
    <t>60</t>
  </si>
  <si>
    <t>139001101</t>
  </si>
  <si>
    <t>Příplatek za ztížení vykopávky v blízkosti podzemního vedení</t>
  </si>
  <si>
    <t>225235860</t>
  </si>
  <si>
    <t>"objem rýh 75%"  27,675*0,75</t>
  </si>
  <si>
    <t>7</t>
  </si>
  <si>
    <t>139951121</t>
  </si>
  <si>
    <t>Bourání kcí v hloubených vykopávkách ze zdiva z betonu prostého strojně</t>
  </si>
  <si>
    <t>-1524483417</t>
  </si>
  <si>
    <t>(369)*0,25*0,25</t>
  </si>
  <si>
    <t>8</t>
  </si>
  <si>
    <t>162751137</t>
  </si>
  <si>
    <t>Vodorovné přemístění přes 9 000 do 10000 m výkopku/sypaniny z horniny třídy těžitelnosti II skupiny 4 a 5</t>
  </si>
  <si>
    <t>-1648966165</t>
  </si>
  <si>
    <t>9</t>
  </si>
  <si>
    <t>162751139</t>
  </si>
  <si>
    <t>Příplatek k vodorovnému přemístění výkopku/sypaniny z horniny třídy těžitelnosti II skupiny 4 a 5 ZKD 1000 m přes 10000 m</t>
  </si>
  <si>
    <t>-937220367</t>
  </si>
  <si>
    <t>" celkem 18km" (18-10)*54,518</t>
  </si>
  <si>
    <t>10</t>
  </si>
  <si>
    <t>171201231</t>
  </si>
  <si>
    <t>Poplatek za uložení zeminy a kamení na recyklační skládce (skládkovné) kód odpadu 17 05 04</t>
  </si>
  <si>
    <t>t</t>
  </si>
  <si>
    <t>906430670</t>
  </si>
  <si>
    <t>23,063*2,5+31,455*2</t>
  </si>
  <si>
    <t>11</t>
  </si>
  <si>
    <t>171251201</t>
  </si>
  <si>
    <t>Uložení sypaniny na skládky nebo meziskládky</t>
  </si>
  <si>
    <t>-770435408</t>
  </si>
  <si>
    <t>181152302</t>
  </si>
  <si>
    <t>Úprava pláně pro silnice a dálnice v zářezech se zhutněním</t>
  </si>
  <si>
    <t>-275976992</t>
  </si>
  <si>
    <t>13</t>
  </si>
  <si>
    <t>181311103</t>
  </si>
  <si>
    <t>Rozprostření ornice tl vrstvy do 200 mm v rovině nebo ve svahu do 1:5 ručně</t>
  </si>
  <si>
    <t>1746198276</t>
  </si>
  <si>
    <t>"úprav pásu za obrubou" 369*1</t>
  </si>
  <si>
    <t>5</t>
  </si>
  <si>
    <t>Komunikace pozemní</t>
  </si>
  <si>
    <t>55</t>
  </si>
  <si>
    <t>564750101</t>
  </si>
  <si>
    <t>Podklad z kameniva hrubého drceného vel. 16-32 mm plochy do 100 m2 tl 150 mm</t>
  </si>
  <si>
    <t>1540847563</t>
  </si>
  <si>
    <t>"podklad parkoviště" 82,5</t>
  </si>
  <si>
    <t>14</t>
  </si>
  <si>
    <t>566901232</t>
  </si>
  <si>
    <t>Vyspravení podkladu po překopech inženýrských sítí plochy přes 15 m2 štěrkodrtí tl. 150 mm</t>
  </si>
  <si>
    <t>-122553090</t>
  </si>
  <si>
    <t>"výsprava i pod obrubou parkoviště" 92,2</t>
  </si>
  <si>
    <t>15</t>
  </si>
  <si>
    <t>566901233</t>
  </si>
  <si>
    <t>Vyspravení podkladu po překopech inženýrských sítí plochy přes 15 m2 štěrkodrtí tl. 200 mm</t>
  </si>
  <si>
    <t>-1123555511</t>
  </si>
  <si>
    <t>16</t>
  </si>
  <si>
    <t>566901272</t>
  </si>
  <si>
    <t>Vyspravení podkladu po překopech inženýrských sítí plochy přes 15 m2 směsí stmelenou cementem SC20/25 tl 150 mm</t>
  </si>
  <si>
    <t>-326790362</t>
  </si>
  <si>
    <t>18</t>
  </si>
  <si>
    <t>573191111</t>
  </si>
  <si>
    <t>Postřik infiltrační kationaktivní emulzí v množství 1 kg/m2</t>
  </si>
  <si>
    <t>1600987540</t>
  </si>
  <si>
    <t>19</t>
  </si>
  <si>
    <t>573231109</t>
  </si>
  <si>
    <t>Postřik živičný spojovací ze silniční emulze v množství 0,60 kg/m2</t>
  </si>
  <si>
    <t>-1315762474</t>
  </si>
  <si>
    <t>615+24,9</t>
  </si>
  <si>
    <t>20</t>
  </si>
  <si>
    <t>577144121</t>
  </si>
  <si>
    <t>Asfaltový beton vrstva obrusná ACO 11+ (ABS) tř. I tl 50 mm š přes 3 m z nemodifikovaného asfaltu</t>
  </si>
  <si>
    <t>2106744258</t>
  </si>
  <si>
    <t>577145122</t>
  </si>
  <si>
    <t>Asfaltový beton vrstva ložní ACL 16 (ABH) tl 50 mm š přes 3 m z nemodifikovaného asfaltu</t>
  </si>
  <si>
    <t>1002382431</t>
  </si>
  <si>
    <t>22</t>
  </si>
  <si>
    <t>596212230</t>
  </si>
  <si>
    <t>Kladení zámkové dlažby pozemních komunikací ručně tl 80 mm skupiny C pl do 50 m2</t>
  </si>
  <si>
    <t>-1080211793</t>
  </si>
  <si>
    <t>23</t>
  </si>
  <si>
    <t>M</t>
  </si>
  <si>
    <t>59246069</t>
  </si>
  <si>
    <t>dlažba skladebná vsakovací betonová z více formátů o max. rozměrech 280x210mm tl 80mm přírodní</t>
  </si>
  <si>
    <t>-428645766</t>
  </si>
  <si>
    <t>24</t>
  </si>
  <si>
    <t>59245226</t>
  </si>
  <si>
    <t>dlažba pro nevidomé betonová 200x100mm tl 80mm barevná</t>
  </si>
  <si>
    <t>1168030536</t>
  </si>
  <si>
    <t>Trubní vedení</t>
  </si>
  <si>
    <t>56</t>
  </si>
  <si>
    <t>899132121</t>
  </si>
  <si>
    <t>Výměna (výšková úprava) poklopu kanalizačního pevného s ošetřením podkladu hloubky do 25 cm</t>
  </si>
  <si>
    <t>kus</t>
  </si>
  <si>
    <t>891428729</t>
  </si>
  <si>
    <t>57</t>
  </si>
  <si>
    <t>55241030</t>
  </si>
  <si>
    <t>poklop šachtový litinový kruhový DN 600 bez ventilace tř D400 pro intenzivní provoz</t>
  </si>
  <si>
    <t>1757226826</t>
  </si>
  <si>
    <t>25</t>
  </si>
  <si>
    <t>899133211</t>
  </si>
  <si>
    <t>Výměna (výšková úprava) vtokové mříže uliční vpusti s použitím betonových vyrovnávacích prvků</t>
  </si>
  <si>
    <t>-626575927</t>
  </si>
  <si>
    <t>26</t>
  </si>
  <si>
    <t>55242328</t>
  </si>
  <si>
    <t>mříž D 400 - plochá, 600x600 4-stranný rám</t>
  </si>
  <si>
    <t>308089942</t>
  </si>
  <si>
    <t>Ostatní konstrukce a práce, bourání</t>
  </si>
  <si>
    <t>32</t>
  </si>
  <si>
    <t>916131213</t>
  </si>
  <si>
    <t>Osazení silničního obrubníku betonového stojatého s boční opěrou do lože z betonu prostého</t>
  </si>
  <si>
    <t>-1917932245</t>
  </si>
  <si>
    <t>33</t>
  </si>
  <si>
    <t>59217031</t>
  </si>
  <si>
    <t>obrubník silniční betonový 1000x150x250mm</t>
  </si>
  <si>
    <t>-161180229</t>
  </si>
  <si>
    <t>337</t>
  </si>
  <si>
    <t>34</t>
  </si>
  <si>
    <t>59217029</t>
  </si>
  <si>
    <t>obrubník silniční betonový nájezdový 1000x150x150mm</t>
  </si>
  <si>
    <t>1335954302</t>
  </si>
  <si>
    <t>"parkoviště  VCHODY" 24</t>
  </si>
  <si>
    <t>35</t>
  </si>
  <si>
    <t>59217030</t>
  </si>
  <si>
    <t>obrubník silniční betonový přechodový 1000x150x150-250mm</t>
  </si>
  <si>
    <t>-413419721</t>
  </si>
  <si>
    <t>38</t>
  </si>
  <si>
    <t>916991121</t>
  </si>
  <si>
    <t>Lože pod obrubníky, krajníky nebo obruby z dlažebních kostek z betonu prostého</t>
  </si>
  <si>
    <t>574076736</t>
  </si>
  <si>
    <t>(369)*0,25*0,3</t>
  </si>
  <si>
    <t>39</t>
  </si>
  <si>
    <t>919112212</t>
  </si>
  <si>
    <t>Řezání spár pro vytvoření komůrky š 10 mm hl 20 mm pro těsnící zálivku v živičném krytu</t>
  </si>
  <si>
    <t>1326823996</t>
  </si>
  <si>
    <t>" napojení ZU + ku" 8,5+8+4,5+3,5+4,5+4,5</t>
  </si>
  <si>
    <t>40</t>
  </si>
  <si>
    <t>919122111</t>
  </si>
  <si>
    <t>Těsnění spár zálivkou za tepla pro komůrky š 10 mm hl 20 mm s těsnicím profilem</t>
  </si>
  <si>
    <t>1145447557</t>
  </si>
  <si>
    <t>41</t>
  </si>
  <si>
    <t>919735111</t>
  </si>
  <si>
    <t>Řezání stávajícího živičného krytu hl do 50 mm</t>
  </si>
  <si>
    <t>-1696447790</t>
  </si>
  <si>
    <t>42</t>
  </si>
  <si>
    <t>919794441</t>
  </si>
  <si>
    <t>Úprava ploch kolem hydrantů, šoupat, poklopů a mříží nebo sloupů v živičných krytech pl do 2 m2</t>
  </si>
  <si>
    <t>1920213416</t>
  </si>
  <si>
    <t>5+2</t>
  </si>
  <si>
    <t>43</t>
  </si>
  <si>
    <t>93890931R</t>
  </si>
  <si>
    <t>Čištění vozovek metením strojně podkladu nebo krytu betonového nebo živičného s ručním dometením</t>
  </si>
  <si>
    <t>-1012470380</t>
  </si>
  <si>
    <t>997</t>
  </si>
  <si>
    <t>Přesun sutě</t>
  </si>
  <si>
    <t>44</t>
  </si>
  <si>
    <t>997221551</t>
  </si>
  <si>
    <t>Vodorovná doprava suti ze sypkých materiálů do 1 km</t>
  </si>
  <si>
    <t>-794550473</t>
  </si>
  <si>
    <t>45</t>
  </si>
  <si>
    <t>997221559</t>
  </si>
  <si>
    <t>Příplatek ZKD 1 km u vodorovné dopravy suti ze sypkých materiálů</t>
  </si>
  <si>
    <t>1017615110</t>
  </si>
  <si>
    <t>359,007*17 'Přepočtené koeficientem množství</t>
  </si>
  <si>
    <t>47</t>
  </si>
  <si>
    <t>997221861</t>
  </si>
  <si>
    <t>Poplatek za uložení na recyklační skládce (skládkovné) stavebního odpadu z prostého betonu pod kódem 17 01 01</t>
  </si>
  <si>
    <t>403965567</t>
  </si>
  <si>
    <t>48</t>
  </si>
  <si>
    <t>997221873</t>
  </si>
  <si>
    <t>Poplatek za uložení stavebního odpadu na recyklační skládce (skládkovné) zeminy a kamení zatříděného do Katalogu odpadů pod kódem 17 05 04</t>
  </si>
  <si>
    <t>748889449</t>
  </si>
  <si>
    <t>49</t>
  </si>
  <si>
    <t>997221875</t>
  </si>
  <si>
    <t>Poplatek za uložení stavebního odpadu na recyklační skládce (skládkovné) asfaltového bez obsahu dehtu zatříděného do Katalogu odpadů pod kódem 17 03 02</t>
  </si>
  <si>
    <t>-2012096323</t>
  </si>
  <si>
    <t>998</t>
  </si>
  <si>
    <t>Přesun hmot</t>
  </si>
  <si>
    <t>50</t>
  </si>
  <si>
    <t>998225111</t>
  </si>
  <si>
    <t>Přesun hmot pro pozemní komunikace s krytem z kamene, monolitickým betonovým nebo živičným</t>
  </si>
  <si>
    <t>943084112</t>
  </si>
  <si>
    <t>VRN</t>
  </si>
  <si>
    <t>Vedlejší rozpočtové náklady</t>
  </si>
  <si>
    <t>51</t>
  </si>
  <si>
    <t>030001000</t>
  </si>
  <si>
    <t>Zařízení staveniště</t>
  </si>
  <si>
    <t>kpl</t>
  </si>
  <si>
    <t>1024</t>
  </si>
  <si>
    <t>1181978272</t>
  </si>
  <si>
    <t>52</t>
  </si>
  <si>
    <t>043002000</t>
  </si>
  <si>
    <t>Zkoušky a ostatní měření - kontrola vedení inženýrských sítí</t>
  </si>
  <si>
    <t>865750411</t>
  </si>
  <si>
    <t>53</t>
  </si>
  <si>
    <t>070001000</t>
  </si>
  <si>
    <t>DIO - dopravně inženýrské opatření</t>
  </si>
  <si>
    <t>1081949142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</si>
</sst>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1" t="s">
        <v>14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8"/>
      <c r="BE5" s="198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2" t="s">
        <v>17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8"/>
      <c r="BE6" s="199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9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9"/>
      <c r="BS8" s="15" t="s">
        <v>6</v>
      </c>
    </row>
    <row r="9" spans="1:74" ht="14.45" customHeight="1">
      <c r="B9" s="18"/>
      <c r="AR9" s="18"/>
      <c r="BE9" s="199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99"/>
      <c r="BS10" s="15" t="s">
        <v>6</v>
      </c>
    </row>
    <row r="11" spans="1:74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199"/>
      <c r="BS11" s="15" t="s">
        <v>6</v>
      </c>
    </row>
    <row r="12" spans="1:74" ht="6.95" customHeight="1">
      <c r="B12" s="18"/>
      <c r="AR12" s="18"/>
      <c r="BE12" s="199"/>
      <c r="BS12" s="15" t="s">
        <v>6</v>
      </c>
    </row>
    <row r="13" spans="1:74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99"/>
      <c r="BS13" s="15" t="s">
        <v>6</v>
      </c>
    </row>
    <row r="14" spans="1:74" ht="12.75">
      <c r="B14" s="18"/>
      <c r="E14" s="203" t="s">
        <v>28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5" t="s">
        <v>26</v>
      </c>
      <c r="AN14" s="27" t="s">
        <v>28</v>
      </c>
      <c r="AR14" s="18"/>
      <c r="BE14" s="199"/>
      <c r="BS14" s="15" t="s">
        <v>6</v>
      </c>
    </row>
    <row r="15" spans="1:74" ht="6.95" customHeight="1">
      <c r="B15" s="18"/>
      <c r="AR15" s="18"/>
      <c r="BE15" s="199"/>
      <c r="BS15" s="15" t="s">
        <v>4</v>
      </c>
    </row>
    <row r="16" spans="1:74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99"/>
      <c r="BS16" s="15" t="s">
        <v>4</v>
      </c>
    </row>
    <row r="17" spans="2:7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199"/>
      <c r="BS17" s="15" t="s">
        <v>30</v>
      </c>
    </row>
    <row r="18" spans="2:71" ht="6.95" customHeight="1">
      <c r="B18" s="18"/>
      <c r="AR18" s="18"/>
      <c r="BE18" s="199"/>
      <c r="BS18" s="15" t="s">
        <v>6</v>
      </c>
    </row>
    <row r="19" spans="2:7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199"/>
      <c r="BS19" s="15" t="s">
        <v>6</v>
      </c>
    </row>
    <row r="20" spans="2:7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199"/>
      <c r="BS20" s="15" t="s">
        <v>30</v>
      </c>
    </row>
    <row r="21" spans="2:71" ht="6.95" customHeight="1">
      <c r="B21" s="18"/>
      <c r="AR21" s="18"/>
      <c r="BE21" s="199"/>
    </row>
    <row r="22" spans="2:71" ht="12" customHeight="1">
      <c r="B22" s="18"/>
      <c r="D22" s="25" t="s">
        <v>32</v>
      </c>
      <c r="AR22" s="18"/>
      <c r="BE22" s="199"/>
    </row>
    <row r="23" spans="2:71" ht="16.5" customHeight="1">
      <c r="B23" s="18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8"/>
      <c r="BE23" s="199"/>
    </row>
    <row r="24" spans="2:71" ht="6.95" customHeight="1">
      <c r="B24" s="18"/>
      <c r="AR24" s="18"/>
      <c r="BE24" s="199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9"/>
    </row>
    <row r="26" spans="2:71" s="1" customFormat="1" ht="25.9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6">
        <f>ROUND(AG94,2)</f>
        <v>0</v>
      </c>
      <c r="AL26" s="207"/>
      <c r="AM26" s="207"/>
      <c r="AN26" s="207"/>
      <c r="AO26" s="207"/>
      <c r="AR26" s="30"/>
      <c r="BE26" s="199"/>
    </row>
    <row r="27" spans="2:71" s="1" customFormat="1" ht="6.95" customHeight="1">
      <c r="B27" s="30"/>
      <c r="AR27" s="30"/>
      <c r="BE27" s="199"/>
    </row>
    <row r="28" spans="2:71" s="1" customFormat="1" ht="12.75">
      <c r="B28" s="30"/>
      <c r="L28" s="208" t="s">
        <v>34</v>
      </c>
      <c r="M28" s="208"/>
      <c r="N28" s="208"/>
      <c r="O28" s="208"/>
      <c r="P28" s="208"/>
      <c r="W28" s="208" t="s">
        <v>35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36</v>
      </c>
      <c r="AL28" s="208"/>
      <c r="AM28" s="208"/>
      <c r="AN28" s="208"/>
      <c r="AO28" s="208"/>
      <c r="AR28" s="30"/>
      <c r="BE28" s="199"/>
    </row>
    <row r="29" spans="2:71" s="2" customFormat="1" ht="14.45" customHeight="1">
      <c r="B29" s="34"/>
      <c r="D29" s="25" t="s">
        <v>37</v>
      </c>
      <c r="F29" s="25" t="s">
        <v>38</v>
      </c>
      <c r="L29" s="193">
        <v>0.21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34"/>
      <c r="BE29" s="200"/>
    </row>
    <row r="30" spans="2:71" s="2" customFormat="1" ht="14.45" customHeight="1">
      <c r="B30" s="34"/>
      <c r="F30" s="25" t="s">
        <v>39</v>
      </c>
      <c r="L30" s="193">
        <v>0.12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4"/>
      <c r="BE30" s="200"/>
    </row>
    <row r="31" spans="2:71" s="2" customFormat="1" ht="14.45" hidden="1" customHeight="1">
      <c r="B31" s="34"/>
      <c r="F31" s="25" t="s">
        <v>40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4"/>
      <c r="BE31" s="200"/>
    </row>
    <row r="32" spans="2:71" s="2" customFormat="1" ht="14.45" hidden="1" customHeight="1">
      <c r="B32" s="34"/>
      <c r="F32" s="25" t="s">
        <v>41</v>
      </c>
      <c r="L32" s="193">
        <v>0.12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4"/>
      <c r="BE32" s="200"/>
    </row>
    <row r="33" spans="2:57" s="2" customFormat="1" ht="14.45" hidden="1" customHeight="1">
      <c r="B33" s="34"/>
      <c r="F33" s="25" t="s">
        <v>42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4"/>
      <c r="BE33" s="200"/>
    </row>
    <row r="34" spans="2:57" s="1" customFormat="1" ht="6.95" customHeight="1">
      <c r="B34" s="30"/>
      <c r="AR34" s="30"/>
      <c r="BE34" s="199"/>
    </row>
    <row r="35" spans="2:57" s="1" customFormat="1" ht="25.9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94" t="s">
        <v>45</v>
      </c>
      <c r="Y35" s="195"/>
      <c r="Z35" s="195"/>
      <c r="AA35" s="195"/>
      <c r="AB35" s="195"/>
      <c r="AC35" s="37"/>
      <c r="AD35" s="37"/>
      <c r="AE35" s="37"/>
      <c r="AF35" s="37"/>
      <c r="AG35" s="37"/>
      <c r="AH35" s="37"/>
      <c r="AI35" s="37"/>
      <c r="AJ35" s="37"/>
      <c r="AK35" s="196">
        <f>SUM(AK26:AK33)</f>
        <v>0</v>
      </c>
      <c r="AL35" s="195"/>
      <c r="AM35" s="195"/>
      <c r="AN35" s="195"/>
      <c r="AO35" s="197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>
      <c r="B82" s="30"/>
      <c r="C82" s="19" t="s">
        <v>52</v>
      </c>
      <c r="AR82" s="30"/>
    </row>
    <row r="83" spans="1:90" s="1" customFormat="1" ht="6.95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N18757</v>
      </c>
      <c r="AR84" s="46"/>
    </row>
    <row r="85" spans="1:90" s="4" customFormat="1" ht="36.950000000000003" customHeight="1">
      <c r="B85" s="47"/>
      <c r="C85" s="48" t="s">
        <v>16</v>
      </c>
      <c r="L85" s="182" t="str">
        <f>K6</f>
        <v>Benešov, ul. Bezručova - obnova povrchu komunikace - vnitroblok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7"/>
    </row>
    <row r="86" spans="1:90" s="1" customFormat="1" ht="6.95" customHeight="1">
      <c r="B86" s="30"/>
      <c r="AR86" s="30"/>
    </row>
    <row r="87" spans="1:90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84" t="str">
        <f>IF(AN8= "","",AN8)</f>
        <v>14. 3. 2024</v>
      </c>
      <c r="AN87" s="184"/>
      <c r="AR87" s="30"/>
    </row>
    <row r="88" spans="1:90" s="1" customFormat="1" ht="6.95" customHeight="1">
      <c r="B88" s="30"/>
      <c r="AR88" s="30"/>
    </row>
    <row r="89" spans="1:90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185" t="str">
        <f>IF(E17="","",E17)</f>
        <v xml:space="preserve"> </v>
      </c>
      <c r="AN89" s="186"/>
      <c r="AO89" s="186"/>
      <c r="AP89" s="186"/>
      <c r="AR89" s="30"/>
      <c r="AS89" s="187" t="s">
        <v>53</v>
      </c>
      <c r="AT89" s="188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31</v>
      </c>
      <c r="AM90" s="185" t="str">
        <f>IF(E20="","",E20)</f>
        <v xml:space="preserve"> </v>
      </c>
      <c r="AN90" s="186"/>
      <c r="AO90" s="186"/>
      <c r="AP90" s="186"/>
      <c r="AR90" s="30"/>
      <c r="AS90" s="189"/>
      <c r="AT90" s="190"/>
      <c r="BD90" s="54"/>
    </row>
    <row r="91" spans="1:90" s="1" customFormat="1" ht="10.9" customHeight="1">
      <c r="B91" s="30"/>
      <c r="AR91" s="30"/>
      <c r="AS91" s="189"/>
      <c r="AT91" s="190"/>
      <c r="BD91" s="54"/>
    </row>
    <row r="92" spans="1:90" s="1" customFormat="1" ht="29.25" customHeight="1">
      <c r="B92" s="30"/>
      <c r="C92" s="172" t="s">
        <v>54</v>
      </c>
      <c r="D92" s="173"/>
      <c r="E92" s="173"/>
      <c r="F92" s="173"/>
      <c r="G92" s="173"/>
      <c r="H92" s="55"/>
      <c r="I92" s="174" t="s">
        <v>55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56</v>
      </c>
      <c r="AH92" s="173"/>
      <c r="AI92" s="173"/>
      <c r="AJ92" s="173"/>
      <c r="AK92" s="173"/>
      <c r="AL92" s="173"/>
      <c r="AM92" s="173"/>
      <c r="AN92" s="174" t="s">
        <v>57</v>
      </c>
      <c r="AO92" s="173"/>
      <c r="AP92" s="176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0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0">
        <f>ROUND(AG95,2)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72</v>
      </c>
      <c r="BT94" s="70" t="s">
        <v>73</v>
      </c>
      <c r="BV94" s="70" t="s">
        <v>74</v>
      </c>
      <c r="BW94" s="70" t="s">
        <v>5</v>
      </c>
      <c r="BX94" s="70" t="s">
        <v>75</v>
      </c>
      <c r="CL94" s="70" t="s">
        <v>1</v>
      </c>
    </row>
    <row r="95" spans="1:90" s="6" customFormat="1" ht="24.75" customHeight="1">
      <c r="A95" s="71" t="s">
        <v>76</v>
      </c>
      <c r="B95" s="72"/>
      <c r="C95" s="73"/>
      <c r="D95" s="179" t="s">
        <v>14</v>
      </c>
      <c r="E95" s="179"/>
      <c r="F95" s="179"/>
      <c r="G95" s="179"/>
      <c r="H95" s="179"/>
      <c r="I95" s="74"/>
      <c r="J95" s="179" t="s">
        <v>17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'N7 - Benešov, ul. Bez...'!J28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5" t="s">
        <v>77</v>
      </c>
      <c r="AR95" s="72"/>
      <c r="AS95" s="76">
        <v>0</v>
      </c>
      <c r="AT95" s="77">
        <f>ROUND(SUM(AV95:AW95),2)</f>
        <v>0</v>
      </c>
      <c r="AU95" s="78">
        <f>'N7 - Benešov, ul. Bez...'!P120</f>
        <v>0</v>
      </c>
      <c r="AV95" s="77">
        <f>'N7 - Benešov, ul. Bez...'!J31</f>
        <v>0</v>
      </c>
      <c r="AW95" s="77">
        <f>'N7 - Benešov, ul. Bez...'!J32</f>
        <v>0</v>
      </c>
      <c r="AX95" s="77">
        <f>'N7 - Benešov, ul. Bez...'!J33</f>
        <v>0</v>
      </c>
      <c r="AY95" s="77">
        <f>'N7 - Benešov, ul. Bez...'!J34</f>
        <v>0</v>
      </c>
      <c r="AZ95" s="77">
        <f>'N7 - Benešov, ul. Bez...'!F31</f>
        <v>0</v>
      </c>
      <c r="BA95" s="77">
        <f>'N7 - Benešov, ul. Bez...'!F32</f>
        <v>0</v>
      </c>
      <c r="BB95" s="77">
        <f>'N7 - Benešov, ul. Bez...'!F33</f>
        <v>0</v>
      </c>
      <c r="BC95" s="77">
        <f>'N7 - Benešov, ul. Bez...'!F34</f>
        <v>0</v>
      </c>
      <c r="BD95" s="79">
        <f>'N7 - Benešov, ul. Bez...'!F35</f>
        <v>0</v>
      </c>
      <c r="BT95" s="80" t="s">
        <v>78</v>
      </c>
      <c r="BU95" s="80" t="s">
        <v>79</v>
      </c>
      <c r="BV95" s="80" t="s">
        <v>74</v>
      </c>
      <c r="BW95" s="80" t="s">
        <v>5</v>
      </c>
      <c r="BX95" s="80" t="s">
        <v>75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+U9d0igpdR348lZaPRkOc9AVNuN3drn5lulNU79neYBB7SMWcscVtZokUk1BDAf7cfsGC9WHHoC1PSIQFFx2AA==" saltValue="AXRZrtNENh1cQhb6v1yxu169kMZtpdS1kLOJNpWELjwDuDiC85QU29PM+5UUvEnkk3tNJt6eDexrlnCe+HIc8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N18757 - Benešov, ul. Bez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2"/>
  <sheetViews>
    <sheetView showGridLines="0" tabSelected="1" workbookViewId="0">
      <selection activeCell="J15" sqref="J1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2:46" ht="24.95" customHeight="1">
      <c r="B4" s="18"/>
      <c r="D4" s="19" t="s">
        <v>81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30" customHeight="1">
      <c r="B7" s="30"/>
      <c r="E7" s="182" t="s">
        <v>17</v>
      </c>
      <c r="F7" s="209"/>
      <c r="G7" s="209"/>
      <c r="H7" s="209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21</v>
      </c>
      <c r="I10" s="25" t="s">
        <v>22</v>
      </c>
      <c r="J10" s="50" t="str">
        <f>'Rekapitulace stavby'!AN8</f>
        <v>14. 3. 2024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26</v>
      </c>
      <c r="J13" s="23" t="str">
        <f>IF('Rekapitulace stavby'!AN11="","",'Rekapitulace stavby'!AN11)</f>
        <v/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27</v>
      </c>
      <c r="I15" s="25" t="s">
        <v>25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0" t="str">
        <f>'Rekapitulace stavby'!E14</f>
        <v>Vyplň údaj</v>
      </c>
      <c r="F16" s="201"/>
      <c r="G16" s="201"/>
      <c r="H16" s="201"/>
      <c r="I16" s="25" t="s">
        <v>26</v>
      </c>
      <c r="J16" s="26" t="str">
        <f>'Rekapitulace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29</v>
      </c>
      <c r="I18" s="25" t="s">
        <v>25</v>
      </c>
      <c r="J18" s="23" t="str">
        <f>IF('Rekapitulace stavby'!AN16="","",'Rekapitulace stavby'!AN16)</f>
        <v/>
      </c>
      <c r="L18" s="30"/>
    </row>
    <row r="19" spans="2:12" s="1" customFormat="1" ht="18" customHeight="1">
      <c r="B19" s="30"/>
      <c r="E19" s="23" t="str">
        <f>IF('Rekapitulace stavby'!E17="","",'Rekapitulace stavby'!E17)</f>
        <v xml:space="preserve"> </v>
      </c>
      <c r="I19" s="25" t="s">
        <v>26</v>
      </c>
      <c r="J19" s="23" t="str">
        <f>IF('Rekapitulace stavby'!AN17="","",'Rekapitulace stavby'!AN17)</f>
        <v/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31</v>
      </c>
      <c r="I21" s="25" t="s">
        <v>25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26</v>
      </c>
      <c r="J22" s="23" t="str">
        <f>IF('Rekapitulace stavby'!AN20="","",'Rekapitulace stavby'!AN20)</f>
        <v/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32</v>
      </c>
      <c r="L24" s="30"/>
    </row>
    <row r="25" spans="2:12" s="7" customFormat="1" ht="16.5" customHeight="1">
      <c r="B25" s="82"/>
      <c r="E25" s="205" t="s">
        <v>1</v>
      </c>
      <c r="F25" s="205"/>
      <c r="G25" s="205"/>
      <c r="H25" s="205"/>
      <c r="L25" s="82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3" t="s">
        <v>33</v>
      </c>
      <c r="J28" s="64">
        <f>ROUND(J120,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35</v>
      </c>
      <c r="I30" s="33" t="s">
        <v>34</v>
      </c>
      <c r="J30" s="33" t="s">
        <v>36</v>
      </c>
      <c r="L30" s="30"/>
    </row>
    <row r="31" spans="2:12" s="1" customFormat="1" ht="14.45" customHeight="1">
      <c r="B31" s="30"/>
      <c r="D31" s="53" t="s">
        <v>37</v>
      </c>
      <c r="E31" s="25" t="s">
        <v>38</v>
      </c>
      <c r="F31" s="84">
        <f>ROUND((SUM(BE120:BE201)),  2)</f>
        <v>0</v>
      </c>
      <c r="I31" s="85">
        <v>0.21</v>
      </c>
      <c r="J31" s="84">
        <f>ROUND(((SUM(BE120:BE201))*I31),  2)</f>
        <v>0</v>
      </c>
      <c r="L31" s="30"/>
    </row>
    <row r="32" spans="2:12" s="1" customFormat="1" ht="14.45" customHeight="1">
      <c r="B32" s="30"/>
      <c r="E32" s="25" t="s">
        <v>39</v>
      </c>
      <c r="F32" s="84">
        <f>ROUND((SUM(BF120:BF201)),  2)</f>
        <v>0</v>
      </c>
      <c r="I32" s="85">
        <v>0.12</v>
      </c>
      <c r="J32" s="84">
        <f>ROUND(((SUM(BF120:BF201))*I32),  2)</f>
        <v>0</v>
      </c>
      <c r="L32" s="30"/>
    </row>
    <row r="33" spans="2:12" s="1" customFormat="1" ht="14.45" hidden="1" customHeight="1">
      <c r="B33" s="30"/>
      <c r="E33" s="25" t="s">
        <v>40</v>
      </c>
      <c r="F33" s="84">
        <f>ROUND((SUM(BG120:BG201)),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>
      <c r="B34" s="30"/>
      <c r="E34" s="25" t="s">
        <v>41</v>
      </c>
      <c r="F34" s="84">
        <f>ROUND((SUM(BH120:BH201)),  2)</f>
        <v>0</v>
      </c>
      <c r="I34" s="85">
        <v>0.12</v>
      </c>
      <c r="J34" s="84">
        <f>0</f>
        <v>0</v>
      </c>
      <c r="L34" s="30"/>
    </row>
    <row r="35" spans="2:12" s="1" customFormat="1" ht="14.45" hidden="1" customHeight="1">
      <c r="B35" s="30"/>
      <c r="E35" s="25" t="s">
        <v>42</v>
      </c>
      <c r="F35" s="84">
        <f>ROUND((SUM(BI120:BI201)),  2)</f>
        <v>0</v>
      </c>
      <c r="I35" s="85">
        <v>0</v>
      </c>
      <c r="J35" s="8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6"/>
      <c r="D37" s="87" t="s">
        <v>43</v>
      </c>
      <c r="E37" s="55"/>
      <c r="F37" s="55"/>
      <c r="G37" s="88" t="s">
        <v>44</v>
      </c>
      <c r="H37" s="89" t="s">
        <v>45</v>
      </c>
      <c r="I37" s="55"/>
      <c r="J37" s="90">
        <f>SUM(J28:J35)</f>
        <v>0</v>
      </c>
      <c r="K37" s="91"/>
      <c r="L37" s="30"/>
    </row>
    <row r="38" spans="2:12" s="1" customFormat="1" ht="14.45" customHeight="1">
      <c r="B38" s="30"/>
      <c r="L38" s="30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2" t="s">
        <v>49</v>
      </c>
      <c r="G61" s="41" t="s">
        <v>48</v>
      </c>
      <c r="H61" s="32"/>
      <c r="I61" s="32"/>
      <c r="J61" s="93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2" t="s">
        <v>49</v>
      </c>
      <c r="G76" s="41" t="s">
        <v>48</v>
      </c>
      <c r="H76" s="32"/>
      <c r="I76" s="32"/>
      <c r="J76" s="93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82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30" hidden="1" customHeight="1">
      <c r="B85" s="30"/>
      <c r="E85" s="182" t="str">
        <f>E7</f>
        <v>Benešov, ul. Bezručova - obnova povrchu komunikace - vnitroblok</v>
      </c>
      <c r="F85" s="209"/>
      <c r="G85" s="209"/>
      <c r="H85" s="209"/>
      <c r="L85" s="30"/>
    </row>
    <row r="86" spans="2:47" s="1" customFormat="1" ht="6.95" hidden="1" customHeight="1">
      <c r="B86" s="30"/>
      <c r="L86" s="30"/>
    </row>
    <row r="87" spans="2:47" s="1" customFormat="1" ht="12" hidden="1" customHeight="1">
      <c r="B87" s="30"/>
      <c r="C87" s="25" t="s">
        <v>20</v>
      </c>
      <c r="F87" s="23" t="str">
        <f>F10</f>
        <v xml:space="preserve"> </v>
      </c>
      <c r="I87" s="25" t="s">
        <v>22</v>
      </c>
      <c r="J87" s="50" t="str">
        <f>IF(J10="","",J10)</f>
        <v>14. 3. 2024</v>
      </c>
      <c r="L87" s="30"/>
    </row>
    <row r="88" spans="2:47" s="1" customFormat="1" ht="6.95" hidden="1" customHeight="1">
      <c r="B88" s="30"/>
      <c r="L88" s="30"/>
    </row>
    <row r="89" spans="2:47" s="1" customFormat="1" ht="15.2" hidden="1" customHeight="1">
      <c r="B89" s="30"/>
      <c r="C89" s="25" t="s">
        <v>24</v>
      </c>
      <c r="F89" s="23" t="str">
        <f>E13</f>
        <v xml:space="preserve"> </v>
      </c>
      <c r="I89" s="25" t="s">
        <v>29</v>
      </c>
      <c r="J89" s="28" t="str">
        <f>E19</f>
        <v xml:space="preserve"> </v>
      </c>
      <c r="L89" s="30"/>
    </row>
    <row r="90" spans="2:47" s="1" customFormat="1" ht="15.2" hidden="1" customHeight="1">
      <c r="B90" s="30"/>
      <c r="C90" s="25" t="s">
        <v>27</v>
      </c>
      <c r="F90" s="23" t="str">
        <f>IF(E16="","",E16)</f>
        <v>Vyplň údaj</v>
      </c>
      <c r="I90" s="25" t="s">
        <v>31</v>
      </c>
      <c r="J90" s="28" t="str">
        <f>E22</f>
        <v xml:space="preserve"> </v>
      </c>
      <c r="L90" s="30"/>
    </row>
    <row r="91" spans="2:47" s="1" customFormat="1" ht="10.35" hidden="1" customHeight="1">
      <c r="B91" s="30"/>
      <c r="L91" s="30"/>
    </row>
    <row r="92" spans="2:47" s="1" customFormat="1" ht="29.25" hidden="1" customHeight="1">
      <c r="B92" s="30"/>
      <c r="C92" s="94" t="s">
        <v>83</v>
      </c>
      <c r="D92" s="86"/>
      <c r="E92" s="86"/>
      <c r="F92" s="86"/>
      <c r="G92" s="86"/>
      <c r="H92" s="86"/>
      <c r="I92" s="86"/>
      <c r="J92" s="95" t="s">
        <v>84</v>
      </c>
      <c r="K92" s="86"/>
      <c r="L92" s="30"/>
    </row>
    <row r="93" spans="2:47" s="1" customFormat="1" ht="10.35" hidden="1" customHeight="1">
      <c r="B93" s="30"/>
      <c r="L93" s="30"/>
    </row>
    <row r="94" spans="2:47" s="1" customFormat="1" ht="22.9" hidden="1" customHeight="1">
      <c r="B94" s="30"/>
      <c r="C94" s="96" t="s">
        <v>85</v>
      </c>
      <c r="J94" s="64">
        <f>J120</f>
        <v>0</v>
      </c>
      <c r="L94" s="30"/>
      <c r="AU94" s="15" t="s">
        <v>86</v>
      </c>
    </row>
    <row r="95" spans="2:47" s="8" customFormat="1" ht="24.95" hidden="1" customHeight="1">
      <c r="B95" s="97"/>
      <c r="D95" s="98" t="s">
        <v>87</v>
      </c>
      <c r="E95" s="99"/>
      <c r="F95" s="99"/>
      <c r="G95" s="99"/>
      <c r="H95" s="99"/>
      <c r="I95" s="99"/>
      <c r="J95" s="100">
        <f>J121</f>
        <v>0</v>
      </c>
      <c r="L95" s="97"/>
    </row>
    <row r="96" spans="2:47" s="9" customFormat="1" ht="19.899999999999999" hidden="1" customHeight="1">
      <c r="B96" s="101"/>
      <c r="D96" s="102" t="s">
        <v>88</v>
      </c>
      <c r="E96" s="103"/>
      <c r="F96" s="103"/>
      <c r="G96" s="103"/>
      <c r="H96" s="103"/>
      <c r="I96" s="103"/>
      <c r="J96" s="104">
        <f>J122</f>
        <v>0</v>
      </c>
      <c r="L96" s="101"/>
    </row>
    <row r="97" spans="2:12" s="9" customFormat="1" ht="19.899999999999999" hidden="1" customHeight="1">
      <c r="B97" s="101"/>
      <c r="D97" s="102" t="s">
        <v>89</v>
      </c>
      <c r="E97" s="103"/>
      <c r="F97" s="103"/>
      <c r="G97" s="103"/>
      <c r="H97" s="103"/>
      <c r="I97" s="103"/>
      <c r="J97" s="104">
        <f>J152</f>
        <v>0</v>
      </c>
      <c r="L97" s="101"/>
    </row>
    <row r="98" spans="2:12" s="9" customFormat="1" ht="19.899999999999999" hidden="1" customHeight="1">
      <c r="B98" s="101"/>
      <c r="D98" s="102" t="s">
        <v>90</v>
      </c>
      <c r="E98" s="103"/>
      <c r="F98" s="103"/>
      <c r="G98" s="103"/>
      <c r="H98" s="103"/>
      <c r="I98" s="103"/>
      <c r="J98" s="104">
        <f>J167</f>
        <v>0</v>
      </c>
      <c r="L98" s="101"/>
    </row>
    <row r="99" spans="2:12" s="9" customFormat="1" ht="19.899999999999999" hidden="1" customHeight="1">
      <c r="B99" s="101"/>
      <c r="D99" s="102" t="s">
        <v>91</v>
      </c>
      <c r="E99" s="103"/>
      <c r="F99" s="103"/>
      <c r="G99" s="103"/>
      <c r="H99" s="103"/>
      <c r="I99" s="103"/>
      <c r="J99" s="104">
        <f>J172</f>
        <v>0</v>
      </c>
      <c r="L99" s="101"/>
    </row>
    <row r="100" spans="2:12" s="9" customFormat="1" ht="19.899999999999999" hidden="1" customHeight="1">
      <c r="B100" s="101"/>
      <c r="D100" s="102" t="s">
        <v>92</v>
      </c>
      <c r="E100" s="103"/>
      <c r="F100" s="103"/>
      <c r="G100" s="103"/>
      <c r="H100" s="103"/>
      <c r="I100" s="103"/>
      <c r="J100" s="104">
        <f>J189</f>
        <v>0</v>
      </c>
      <c r="L100" s="101"/>
    </row>
    <row r="101" spans="2:12" s="9" customFormat="1" ht="19.899999999999999" hidden="1" customHeight="1">
      <c r="B101" s="101"/>
      <c r="D101" s="102" t="s">
        <v>93</v>
      </c>
      <c r="E101" s="103"/>
      <c r="F101" s="103"/>
      <c r="G101" s="103"/>
      <c r="H101" s="103"/>
      <c r="I101" s="103"/>
      <c r="J101" s="104">
        <f>J196</f>
        <v>0</v>
      </c>
      <c r="L101" s="101"/>
    </row>
    <row r="102" spans="2:12" s="8" customFormat="1" ht="24.95" hidden="1" customHeight="1">
      <c r="B102" s="97"/>
      <c r="D102" s="98" t="s">
        <v>94</v>
      </c>
      <c r="E102" s="99"/>
      <c r="F102" s="99"/>
      <c r="G102" s="99"/>
      <c r="H102" s="99"/>
      <c r="I102" s="99"/>
      <c r="J102" s="100">
        <f>J198</f>
        <v>0</v>
      </c>
      <c r="L102" s="97"/>
    </row>
    <row r="103" spans="2:12" s="1" customFormat="1" ht="21.75" hidden="1" customHeight="1">
      <c r="B103" s="30"/>
      <c r="L103" s="30"/>
    </row>
    <row r="104" spans="2:12" s="1" customFormat="1" ht="6.95" hidden="1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5" spans="2:12" hidden="1"/>
    <row r="106" spans="2:12" hidden="1"/>
    <row r="107" spans="2:12" hidden="1"/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95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30" customHeight="1">
      <c r="B112" s="30"/>
      <c r="E112" s="182" t="str">
        <f>E7</f>
        <v>Benešov, ul. Bezručova - obnova povrchu komunikace - vnitroblok</v>
      </c>
      <c r="F112" s="209"/>
      <c r="G112" s="209"/>
      <c r="H112" s="209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F10</f>
        <v xml:space="preserve"> </v>
      </c>
      <c r="I114" s="25" t="s">
        <v>22</v>
      </c>
      <c r="J114" s="50" t="str">
        <f>IF(J10="","",J10)</f>
        <v>14. 3. 2024</v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24</v>
      </c>
      <c r="F116" s="23" t="str">
        <f>E13</f>
        <v xml:space="preserve"> </v>
      </c>
      <c r="I116" s="25" t="s">
        <v>29</v>
      </c>
      <c r="J116" s="28" t="str">
        <f>E19</f>
        <v xml:space="preserve"> </v>
      </c>
      <c r="L116" s="30"/>
    </row>
    <row r="117" spans="2:65" s="1" customFormat="1" ht="15.2" customHeight="1">
      <c r="B117" s="30"/>
      <c r="C117" s="25" t="s">
        <v>27</v>
      </c>
      <c r="F117" s="23" t="str">
        <f>IF(E16="","",E16)</f>
        <v>Vyplň údaj</v>
      </c>
      <c r="I117" s="25" t="s">
        <v>31</v>
      </c>
      <c r="J117" s="28" t="str">
        <f>E22</f>
        <v xml:space="preserve"> 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05"/>
      <c r="C119" s="106" t="s">
        <v>96</v>
      </c>
      <c r="D119" s="107" t="s">
        <v>58</v>
      </c>
      <c r="E119" s="107" t="s">
        <v>54</v>
      </c>
      <c r="F119" s="107" t="s">
        <v>55</v>
      </c>
      <c r="G119" s="107" t="s">
        <v>97</v>
      </c>
      <c r="H119" s="107" t="s">
        <v>98</v>
      </c>
      <c r="I119" s="107" t="s">
        <v>99</v>
      </c>
      <c r="J119" s="108" t="s">
        <v>84</v>
      </c>
      <c r="K119" s="109" t="s">
        <v>100</v>
      </c>
      <c r="L119" s="105"/>
      <c r="M119" s="57" t="s">
        <v>1</v>
      </c>
      <c r="N119" s="58" t="s">
        <v>37</v>
      </c>
      <c r="O119" s="58" t="s">
        <v>101</v>
      </c>
      <c r="P119" s="58" t="s">
        <v>102</v>
      </c>
      <c r="Q119" s="58" t="s">
        <v>103</v>
      </c>
      <c r="R119" s="58" t="s">
        <v>104</v>
      </c>
      <c r="S119" s="58" t="s">
        <v>105</v>
      </c>
      <c r="T119" s="59" t="s">
        <v>106</v>
      </c>
    </row>
    <row r="120" spans="2:65" s="1" customFormat="1" ht="22.9" customHeight="1">
      <c r="B120" s="30"/>
      <c r="C120" s="62" t="s">
        <v>107</v>
      </c>
      <c r="J120" s="110">
        <f>BK120</f>
        <v>0</v>
      </c>
      <c r="L120" s="30"/>
      <c r="M120" s="60"/>
      <c r="N120" s="51"/>
      <c r="O120" s="51"/>
      <c r="P120" s="111">
        <f>P121+P198</f>
        <v>0</v>
      </c>
      <c r="Q120" s="51"/>
      <c r="R120" s="111">
        <f>R121+R198</f>
        <v>336.24375650000002</v>
      </c>
      <c r="S120" s="51"/>
      <c r="T120" s="112">
        <f>T121+T198</f>
        <v>359.00699999999995</v>
      </c>
      <c r="AT120" s="15" t="s">
        <v>72</v>
      </c>
      <c r="AU120" s="15" t="s">
        <v>86</v>
      </c>
      <c r="BK120" s="113">
        <f>BK121+BK198</f>
        <v>0</v>
      </c>
    </row>
    <row r="121" spans="2:65" s="11" customFormat="1" ht="25.9" customHeight="1">
      <c r="B121" s="114"/>
      <c r="D121" s="115" t="s">
        <v>72</v>
      </c>
      <c r="E121" s="116" t="s">
        <v>108</v>
      </c>
      <c r="F121" s="116" t="s">
        <v>109</v>
      </c>
      <c r="I121" s="117"/>
      <c r="J121" s="118">
        <f>BK121</f>
        <v>0</v>
      </c>
      <c r="L121" s="114"/>
      <c r="M121" s="119"/>
      <c r="P121" s="120">
        <f>P122+P152+P167+P172+P189+P196</f>
        <v>0</v>
      </c>
      <c r="R121" s="120">
        <f>R122+R152+R167+R172+R189+R196</f>
        <v>336.24375650000002</v>
      </c>
      <c r="T121" s="121">
        <f>T122+T152+T167+T172+T189+T196</f>
        <v>359.00699999999995</v>
      </c>
      <c r="AR121" s="115" t="s">
        <v>78</v>
      </c>
      <c r="AT121" s="122" t="s">
        <v>72</v>
      </c>
      <c r="AU121" s="122" t="s">
        <v>73</v>
      </c>
      <c r="AY121" s="115" t="s">
        <v>110</v>
      </c>
      <c r="BK121" s="123">
        <f>BK122+BK152+BK167+BK172+BK189+BK196</f>
        <v>0</v>
      </c>
    </row>
    <row r="122" spans="2:65" s="11" customFormat="1" ht="22.9" customHeight="1">
      <c r="B122" s="114"/>
      <c r="D122" s="115" t="s">
        <v>72</v>
      </c>
      <c r="E122" s="124" t="s">
        <v>78</v>
      </c>
      <c r="F122" s="124" t="s">
        <v>111</v>
      </c>
      <c r="I122" s="117"/>
      <c r="J122" s="125">
        <f>BK122</f>
        <v>0</v>
      </c>
      <c r="L122" s="114"/>
      <c r="M122" s="119"/>
      <c r="P122" s="120">
        <f>SUM(P123:P151)</f>
        <v>0</v>
      </c>
      <c r="R122" s="120">
        <f>SUM(R123:R151)</f>
        <v>7.3319999999999996E-2</v>
      </c>
      <c r="T122" s="121">
        <f>SUM(T123:T151)</f>
        <v>342.30899999999997</v>
      </c>
      <c r="AR122" s="115" t="s">
        <v>78</v>
      </c>
      <c r="AT122" s="122" t="s">
        <v>72</v>
      </c>
      <c r="AU122" s="122" t="s">
        <v>78</v>
      </c>
      <c r="AY122" s="115" t="s">
        <v>110</v>
      </c>
      <c r="BK122" s="123">
        <f>SUM(BK123:BK151)</f>
        <v>0</v>
      </c>
    </row>
    <row r="123" spans="2:65" s="1" customFormat="1" ht="24.2" customHeight="1">
      <c r="B123" s="30"/>
      <c r="C123" s="126" t="s">
        <v>112</v>
      </c>
      <c r="D123" s="126" t="s">
        <v>113</v>
      </c>
      <c r="E123" s="127" t="s">
        <v>114</v>
      </c>
      <c r="F123" s="128" t="s">
        <v>115</v>
      </c>
      <c r="G123" s="129" t="s">
        <v>116</v>
      </c>
      <c r="H123" s="130">
        <v>4</v>
      </c>
      <c r="I123" s="131"/>
      <c r="J123" s="132">
        <f>ROUND(I123*H123,2)</f>
        <v>0</v>
      </c>
      <c r="K123" s="133"/>
      <c r="L123" s="30"/>
      <c r="M123" s="134" t="s">
        <v>1</v>
      </c>
      <c r="N123" s="135" t="s">
        <v>38</v>
      </c>
      <c r="P123" s="136">
        <f>O123*H123</f>
        <v>0</v>
      </c>
      <c r="Q123" s="136">
        <v>0</v>
      </c>
      <c r="R123" s="136">
        <f>Q123*H123</f>
        <v>0</v>
      </c>
      <c r="S123" s="136">
        <v>0.255</v>
      </c>
      <c r="T123" s="137">
        <f>S123*H123</f>
        <v>1.02</v>
      </c>
      <c r="AR123" s="138" t="s">
        <v>117</v>
      </c>
      <c r="AT123" s="138" t="s">
        <v>113</v>
      </c>
      <c r="AU123" s="138" t="s">
        <v>80</v>
      </c>
      <c r="AY123" s="15" t="s">
        <v>110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5" t="s">
        <v>78</v>
      </c>
      <c r="BK123" s="139">
        <f>ROUND(I123*H123,2)</f>
        <v>0</v>
      </c>
      <c r="BL123" s="15" t="s">
        <v>117</v>
      </c>
      <c r="BM123" s="138" t="s">
        <v>118</v>
      </c>
    </row>
    <row r="124" spans="2:65" s="12" customFormat="1">
      <c r="B124" s="140"/>
      <c r="D124" s="141" t="s">
        <v>119</v>
      </c>
      <c r="E124" s="142" t="s">
        <v>1</v>
      </c>
      <c r="F124" s="143" t="s">
        <v>120</v>
      </c>
      <c r="H124" s="144">
        <v>4</v>
      </c>
      <c r="I124" s="145"/>
      <c r="L124" s="140"/>
      <c r="M124" s="146"/>
      <c r="T124" s="147"/>
      <c r="AT124" s="142" t="s">
        <v>119</v>
      </c>
      <c r="AU124" s="142" t="s">
        <v>80</v>
      </c>
      <c r="AV124" s="12" t="s">
        <v>80</v>
      </c>
      <c r="AW124" s="12" t="s">
        <v>30</v>
      </c>
      <c r="AX124" s="12" t="s">
        <v>78</v>
      </c>
      <c r="AY124" s="142" t="s">
        <v>110</v>
      </c>
    </row>
    <row r="125" spans="2:65" s="1" customFormat="1" ht="24.2" customHeight="1">
      <c r="B125" s="30"/>
      <c r="C125" s="126" t="s">
        <v>78</v>
      </c>
      <c r="D125" s="126" t="s">
        <v>113</v>
      </c>
      <c r="E125" s="127" t="s">
        <v>121</v>
      </c>
      <c r="F125" s="128" t="s">
        <v>122</v>
      </c>
      <c r="G125" s="129" t="s">
        <v>116</v>
      </c>
      <c r="H125" s="130">
        <v>3.5</v>
      </c>
      <c r="I125" s="131"/>
      <c r="J125" s="132">
        <f>ROUND(I125*H125,2)</f>
        <v>0</v>
      </c>
      <c r="K125" s="133"/>
      <c r="L125" s="30"/>
      <c r="M125" s="134" t="s">
        <v>1</v>
      </c>
      <c r="N125" s="135" t="s">
        <v>38</v>
      </c>
      <c r="P125" s="136">
        <f>O125*H125</f>
        <v>0</v>
      </c>
      <c r="Q125" s="136">
        <v>0</v>
      </c>
      <c r="R125" s="136">
        <f>Q125*H125</f>
        <v>0</v>
      </c>
      <c r="S125" s="136">
        <v>0.26</v>
      </c>
      <c r="T125" s="137">
        <f>S125*H125</f>
        <v>0.91</v>
      </c>
      <c r="AR125" s="138" t="s">
        <v>117</v>
      </c>
      <c r="AT125" s="138" t="s">
        <v>113</v>
      </c>
      <c r="AU125" s="138" t="s">
        <v>80</v>
      </c>
      <c r="AY125" s="15" t="s">
        <v>110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5" t="s">
        <v>78</v>
      </c>
      <c r="BK125" s="139">
        <f>ROUND(I125*H125,2)</f>
        <v>0</v>
      </c>
      <c r="BL125" s="15" t="s">
        <v>117</v>
      </c>
      <c r="BM125" s="138" t="s">
        <v>123</v>
      </c>
    </row>
    <row r="126" spans="2:65" s="12" customFormat="1">
      <c r="B126" s="140"/>
      <c r="D126" s="141" t="s">
        <v>119</v>
      </c>
      <c r="E126" s="142" t="s">
        <v>1</v>
      </c>
      <c r="F126" s="143" t="s">
        <v>124</v>
      </c>
      <c r="H126" s="144">
        <v>3.5</v>
      </c>
      <c r="I126" s="145"/>
      <c r="L126" s="140"/>
      <c r="M126" s="146"/>
      <c r="T126" s="147"/>
      <c r="AT126" s="142" t="s">
        <v>119</v>
      </c>
      <c r="AU126" s="142" t="s">
        <v>80</v>
      </c>
      <c r="AV126" s="12" t="s">
        <v>80</v>
      </c>
      <c r="AW126" s="12" t="s">
        <v>30</v>
      </c>
      <c r="AX126" s="12" t="s">
        <v>78</v>
      </c>
      <c r="AY126" s="142" t="s">
        <v>110</v>
      </c>
    </row>
    <row r="127" spans="2:65" s="1" customFormat="1" ht="16.5" customHeight="1">
      <c r="B127" s="30"/>
      <c r="C127" s="126" t="s">
        <v>80</v>
      </c>
      <c r="D127" s="126" t="s">
        <v>113</v>
      </c>
      <c r="E127" s="127" t="s">
        <v>125</v>
      </c>
      <c r="F127" s="128" t="s">
        <v>126</v>
      </c>
      <c r="G127" s="129" t="s">
        <v>116</v>
      </c>
      <c r="H127" s="130">
        <v>24.9</v>
      </c>
      <c r="I127" s="131"/>
      <c r="J127" s="132">
        <f>ROUND(I127*H127,2)</f>
        <v>0</v>
      </c>
      <c r="K127" s="133"/>
      <c r="L127" s="30"/>
      <c r="M127" s="134" t="s">
        <v>1</v>
      </c>
      <c r="N127" s="135" t="s">
        <v>38</v>
      </c>
      <c r="P127" s="136">
        <f>O127*H127</f>
        <v>0</v>
      </c>
      <c r="Q127" s="136">
        <v>0</v>
      </c>
      <c r="R127" s="136">
        <f>Q127*H127</f>
        <v>0</v>
      </c>
      <c r="S127" s="136">
        <v>0.22</v>
      </c>
      <c r="T127" s="137">
        <f>S127*H127</f>
        <v>5.4779999999999998</v>
      </c>
      <c r="AR127" s="138" t="s">
        <v>117</v>
      </c>
      <c r="AT127" s="138" t="s">
        <v>113</v>
      </c>
      <c r="AU127" s="138" t="s">
        <v>80</v>
      </c>
      <c r="AY127" s="15" t="s">
        <v>110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5" t="s">
        <v>78</v>
      </c>
      <c r="BK127" s="139">
        <f>ROUND(I127*H127,2)</f>
        <v>0</v>
      </c>
      <c r="BL127" s="15" t="s">
        <v>117</v>
      </c>
      <c r="BM127" s="138" t="s">
        <v>127</v>
      </c>
    </row>
    <row r="128" spans="2:65" s="12" customFormat="1">
      <c r="B128" s="140"/>
      <c r="D128" s="141" t="s">
        <v>119</v>
      </c>
      <c r="E128" s="142" t="s">
        <v>1</v>
      </c>
      <c r="F128" s="143" t="s">
        <v>128</v>
      </c>
      <c r="H128" s="144">
        <v>20.399999999999999</v>
      </c>
      <c r="I128" s="145"/>
      <c r="L128" s="140"/>
      <c r="M128" s="146"/>
      <c r="T128" s="147"/>
      <c r="AT128" s="142" t="s">
        <v>119</v>
      </c>
      <c r="AU128" s="142" t="s">
        <v>80</v>
      </c>
      <c r="AV128" s="12" t="s">
        <v>80</v>
      </c>
      <c r="AW128" s="12" t="s">
        <v>30</v>
      </c>
      <c r="AX128" s="12" t="s">
        <v>73</v>
      </c>
      <c r="AY128" s="142" t="s">
        <v>110</v>
      </c>
    </row>
    <row r="129" spans="2:65" s="12" customFormat="1">
      <c r="B129" s="140"/>
      <c r="D129" s="141" t="s">
        <v>119</v>
      </c>
      <c r="E129" s="142" t="s">
        <v>1</v>
      </c>
      <c r="F129" s="143" t="s">
        <v>129</v>
      </c>
      <c r="H129" s="144">
        <v>4.5</v>
      </c>
      <c r="I129" s="145"/>
      <c r="L129" s="140"/>
      <c r="M129" s="146"/>
      <c r="T129" s="147"/>
      <c r="AT129" s="142" t="s">
        <v>119</v>
      </c>
      <c r="AU129" s="142" t="s">
        <v>80</v>
      </c>
      <c r="AV129" s="12" t="s">
        <v>80</v>
      </c>
      <c r="AW129" s="12" t="s">
        <v>30</v>
      </c>
      <c r="AX129" s="12" t="s">
        <v>73</v>
      </c>
      <c r="AY129" s="142" t="s">
        <v>110</v>
      </c>
    </row>
    <row r="130" spans="2:65" s="13" customFormat="1">
      <c r="B130" s="148"/>
      <c r="D130" s="141" t="s">
        <v>119</v>
      </c>
      <c r="E130" s="149" t="s">
        <v>1</v>
      </c>
      <c r="F130" s="150" t="s">
        <v>130</v>
      </c>
      <c r="H130" s="151">
        <v>24.9</v>
      </c>
      <c r="I130" s="152"/>
      <c r="L130" s="148"/>
      <c r="M130" s="153"/>
      <c r="T130" s="154"/>
      <c r="AT130" s="149" t="s">
        <v>119</v>
      </c>
      <c r="AU130" s="149" t="s">
        <v>80</v>
      </c>
      <c r="AV130" s="13" t="s">
        <v>117</v>
      </c>
      <c r="AW130" s="13" t="s">
        <v>30</v>
      </c>
      <c r="AX130" s="13" t="s">
        <v>78</v>
      </c>
      <c r="AY130" s="149" t="s">
        <v>110</v>
      </c>
    </row>
    <row r="131" spans="2:65" s="1" customFormat="1" ht="24.2" customHeight="1">
      <c r="B131" s="30"/>
      <c r="C131" s="126" t="s">
        <v>131</v>
      </c>
      <c r="D131" s="126" t="s">
        <v>113</v>
      </c>
      <c r="E131" s="127" t="s">
        <v>132</v>
      </c>
      <c r="F131" s="128" t="s">
        <v>133</v>
      </c>
      <c r="G131" s="129" t="s">
        <v>116</v>
      </c>
      <c r="H131" s="130">
        <v>204.7</v>
      </c>
      <c r="I131" s="131"/>
      <c r="J131" s="132">
        <f>ROUND(I131*H131,2)</f>
        <v>0</v>
      </c>
      <c r="K131" s="133"/>
      <c r="L131" s="30"/>
      <c r="M131" s="134" t="s">
        <v>1</v>
      </c>
      <c r="N131" s="135" t="s">
        <v>38</v>
      </c>
      <c r="P131" s="136">
        <f>O131*H131</f>
        <v>0</v>
      </c>
      <c r="Q131" s="136">
        <v>0</v>
      </c>
      <c r="R131" s="136">
        <f>Q131*H131</f>
        <v>0</v>
      </c>
      <c r="S131" s="136">
        <v>0.57999999999999996</v>
      </c>
      <c r="T131" s="137">
        <f>S131*H131</f>
        <v>118.72599999999998</v>
      </c>
      <c r="AR131" s="138" t="s">
        <v>117</v>
      </c>
      <c r="AT131" s="138" t="s">
        <v>113</v>
      </c>
      <c r="AU131" s="138" t="s">
        <v>80</v>
      </c>
      <c r="AY131" s="15" t="s">
        <v>110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5" t="s">
        <v>78</v>
      </c>
      <c r="BK131" s="139">
        <f>ROUND(I131*H131,2)</f>
        <v>0</v>
      </c>
      <c r="BL131" s="15" t="s">
        <v>117</v>
      </c>
      <c r="BM131" s="138" t="s">
        <v>134</v>
      </c>
    </row>
    <row r="132" spans="2:65" s="12" customFormat="1">
      <c r="B132" s="140"/>
      <c r="D132" s="141" t="s">
        <v>119</v>
      </c>
      <c r="E132" s="142" t="s">
        <v>1</v>
      </c>
      <c r="F132" s="143" t="s">
        <v>135</v>
      </c>
      <c r="H132" s="144">
        <v>122.2</v>
      </c>
      <c r="I132" s="145"/>
      <c r="L132" s="140"/>
      <c r="M132" s="146"/>
      <c r="T132" s="147"/>
      <c r="AT132" s="142" t="s">
        <v>119</v>
      </c>
      <c r="AU132" s="142" t="s">
        <v>80</v>
      </c>
      <c r="AV132" s="12" t="s">
        <v>80</v>
      </c>
      <c r="AW132" s="12" t="s">
        <v>30</v>
      </c>
      <c r="AX132" s="12" t="s">
        <v>73</v>
      </c>
      <c r="AY132" s="142" t="s">
        <v>110</v>
      </c>
    </row>
    <row r="133" spans="2:65" s="12" customFormat="1">
      <c r="B133" s="140"/>
      <c r="D133" s="141" t="s">
        <v>119</v>
      </c>
      <c r="E133" s="142" t="s">
        <v>1</v>
      </c>
      <c r="F133" s="143" t="s">
        <v>136</v>
      </c>
      <c r="H133" s="144">
        <v>82.5</v>
      </c>
      <c r="I133" s="145"/>
      <c r="L133" s="140"/>
      <c r="M133" s="146"/>
      <c r="T133" s="147"/>
      <c r="AT133" s="142" t="s">
        <v>119</v>
      </c>
      <c r="AU133" s="142" t="s">
        <v>80</v>
      </c>
      <c r="AV133" s="12" t="s">
        <v>80</v>
      </c>
      <c r="AW133" s="12" t="s">
        <v>30</v>
      </c>
      <c r="AX133" s="12" t="s">
        <v>73</v>
      </c>
      <c r="AY133" s="142" t="s">
        <v>110</v>
      </c>
    </row>
    <row r="134" spans="2:65" s="13" customFormat="1">
      <c r="B134" s="148"/>
      <c r="D134" s="141" t="s">
        <v>119</v>
      </c>
      <c r="E134" s="149" t="s">
        <v>1</v>
      </c>
      <c r="F134" s="150" t="s">
        <v>130</v>
      </c>
      <c r="H134" s="151">
        <v>204.7</v>
      </c>
      <c r="I134" s="152"/>
      <c r="L134" s="148"/>
      <c r="M134" s="153"/>
      <c r="T134" s="154"/>
      <c r="AT134" s="149" t="s">
        <v>119</v>
      </c>
      <c r="AU134" s="149" t="s">
        <v>80</v>
      </c>
      <c r="AV134" s="13" t="s">
        <v>117</v>
      </c>
      <c r="AW134" s="13" t="s">
        <v>30</v>
      </c>
      <c r="AX134" s="13" t="s">
        <v>78</v>
      </c>
      <c r="AY134" s="149" t="s">
        <v>110</v>
      </c>
    </row>
    <row r="135" spans="2:65" s="1" customFormat="1" ht="33" customHeight="1">
      <c r="B135" s="30"/>
      <c r="C135" s="126" t="s">
        <v>117</v>
      </c>
      <c r="D135" s="126" t="s">
        <v>113</v>
      </c>
      <c r="E135" s="127" t="s">
        <v>137</v>
      </c>
      <c r="F135" s="128" t="s">
        <v>138</v>
      </c>
      <c r="G135" s="129" t="s">
        <v>116</v>
      </c>
      <c r="H135" s="130">
        <v>611</v>
      </c>
      <c r="I135" s="131"/>
      <c r="J135" s="132">
        <f>ROUND(I135*H135,2)</f>
        <v>0</v>
      </c>
      <c r="K135" s="133"/>
      <c r="L135" s="30"/>
      <c r="M135" s="134" t="s">
        <v>1</v>
      </c>
      <c r="N135" s="135" t="s">
        <v>38</v>
      </c>
      <c r="P135" s="136">
        <f>O135*H135</f>
        <v>0</v>
      </c>
      <c r="Q135" s="136">
        <v>1.2E-4</v>
      </c>
      <c r="R135" s="136">
        <f>Q135*H135</f>
        <v>7.3319999999999996E-2</v>
      </c>
      <c r="S135" s="136">
        <v>0.23</v>
      </c>
      <c r="T135" s="137">
        <f>S135*H135</f>
        <v>140.53</v>
      </c>
      <c r="AR135" s="138" t="s">
        <v>117</v>
      </c>
      <c r="AT135" s="138" t="s">
        <v>113</v>
      </c>
      <c r="AU135" s="138" t="s">
        <v>80</v>
      </c>
      <c r="AY135" s="15" t="s">
        <v>110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5" t="s">
        <v>78</v>
      </c>
      <c r="BK135" s="139">
        <f>ROUND(I135*H135,2)</f>
        <v>0</v>
      </c>
      <c r="BL135" s="15" t="s">
        <v>117</v>
      </c>
      <c r="BM135" s="138" t="s">
        <v>139</v>
      </c>
    </row>
    <row r="136" spans="2:65" s="1" customFormat="1" ht="16.5" customHeight="1">
      <c r="B136" s="30"/>
      <c r="C136" s="126" t="s">
        <v>140</v>
      </c>
      <c r="D136" s="126" t="s">
        <v>113</v>
      </c>
      <c r="E136" s="127" t="s">
        <v>141</v>
      </c>
      <c r="F136" s="128" t="s">
        <v>142</v>
      </c>
      <c r="G136" s="129" t="s">
        <v>143</v>
      </c>
      <c r="H136" s="130">
        <v>369</v>
      </c>
      <c r="I136" s="131"/>
      <c r="J136" s="132">
        <f>ROUND(I136*H136,2)</f>
        <v>0</v>
      </c>
      <c r="K136" s="133"/>
      <c r="L136" s="30"/>
      <c r="M136" s="134" t="s">
        <v>1</v>
      </c>
      <c r="N136" s="135" t="s">
        <v>38</v>
      </c>
      <c r="P136" s="136">
        <f>O136*H136</f>
        <v>0</v>
      </c>
      <c r="Q136" s="136">
        <v>0</v>
      </c>
      <c r="R136" s="136">
        <f>Q136*H136</f>
        <v>0</v>
      </c>
      <c r="S136" s="136">
        <v>0.20499999999999999</v>
      </c>
      <c r="T136" s="137">
        <f>S136*H136</f>
        <v>75.644999999999996</v>
      </c>
      <c r="AR136" s="138" t="s">
        <v>117</v>
      </c>
      <c r="AT136" s="138" t="s">
        <v>113</v>
      </c>
      <c r="AU136" s="138" t="s">
        <v>80</v>
      </c>
      <c r="AY136" s="15" t="s">
        <v>110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5" t="s">
        <v>78</v>
      </c>
      <c r="BK136" s="139">
        <f>ROUND(I136*H136,2)</f>
        <v>0</v>
      </c>
      <c r="BL136" s="15" t="s">
        <v>117</v>
      </c>
      <c r="BM136" s="138" t="s">
        <v>144</v>
      </c>
    </row>
    <row r="137" spans="2:65" s="1" customFormat="1" ht="33" customHeight="1">
      <c r="B137" s="30"/>
      <c r="C137" s="126" t="s">
        <v>145</v>
      </c>
      <c r="D137" s="126" t="s">
        <v>113</v>
      </c>
      <c r="E137" s="127" t="s">
        <v>146</v>
      </c>
      <c r="F137" s="128" t="s">
        <v>147</v>
      </c>
      <c r="G137" s="129" t="s">
        <v>148</v>
      </c>
      <c r="H137" s="130">
        <v>31.454999999999998</v>
      </c>
      <c r="I137" s="131"/>
      <c r="J137" s="132">
        <f>ROUND(I137*H137,2)</f>
        <v>0</v>
      </c>
      <c r="K137" s="133"/>
      <c r="L137" s="30"/>
      <c r="M137" s="134" t="s">
        <v>1</v>
      </c>
      <c r="N137" s="135" t="s">
        <v>38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117</v>
      </c>
      <c r="AT137" s="138" t="s">
        <v>113</v>
      </c>
      <c r="AU137" s="138" t="s">
        <v>80</v>
      </c>
      <c r="AY137" s="15" t="s">
        <v>110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5" t="s">
        <v>78</v>
      </c>
      <c r="BK137" s="139">
        <f>ROUND(I137*H137,2)</f>
        <v>0</v>
      </c>
      <c r="BL137" s="15" t="s">
        <v>117</v>
      </c>
      <c r="BM137" s="138" t="s">
        <v>149</v>
      </c>
    </row>
    <row r="138" spans="2:65" s="12" customFormat="1">
      <c r="B138" s="140"/>
      <c r="D138" s="141" t="s">
        <v>119</v>
      </c>
      <c r="E138" s="142" t="s">
        <v>1</v>
      </c>
      <c r="F138" s="143" t="s">
        <v>150</v>
      </c>
      <c r="H138" s="144">
        <v>31.454999999999998</v>
      </c>
      <c r="I138" s="145"/>
      <c r="L138" s="140"/>
      <c r="M138" s="146"/>
      <c r="T138" s="147"/>
      <c r="AT138" s="142" t="s">
        <v>119</v>
      </c>
      <c r="AU138" s="142" t="s">
        <v>80</v>
      </c>
      <c r="AV138" s="12" t="s">
        <v>80</v>
      </c>
      <c r="AW138" s="12" t="s">
        <v>30</v>
      </c>
      <c r="AX138" s="12" t="s">
        <v>78</v>
      </c>
      <c r="AY138" s="142" t="s">
        <v>110</v>
      </c>
    </row>
    <row r="139" spans="2:65" s="1" customFormat="1" ht="24.2" customHeight="1">
      <c r="B139" s="30"/>
      <c r="C139" s="126" t="s">
        <v>151</v>
      </c>
      <c r="D139" s="126" t="s">
        <v>113</v>
      </c>
      <c r="E139" s="127" t="s">
        <v>152</v>
      </c>
      <c r="F139" s="128" t="s">
        <v>153</v>
      </c>
      <c r="G139" s="129" t="s">
        <v>148</v>
      </c>
      <c r="H139" s="130">
        <v>20.756</v>
      </c>
      <c r="I139" s="131"/>
      <c r="J139" s="132">
        <f>ROUND(I139*H139,2)</f>
        <v>0</v>
      </c>
      <c r="K139" s="133"/>
      <c r="L139" s="30"/>
      <c r="M139" s="134" t="s">
        <v>1</v>
      </c>
      <c r="N139" s="135" t="s">
        <v>38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117</v>
      </c>
      <c r="AT139" s="138" t="s">
        <v>113</v>
      </c>
      <c r="AU139" s="138" t="s">
        <v>80</v>
      </c>
      <c r="AY139" s="15" t="s">
        <v>110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5" t="s">
        <v>78</v>
      </c>
      <c r="BK139" s="139">
        <f>ROUND(I139*H139,2)</f>
        <v>0</v>
      </c>
      <c r="BL139" s="15" t="s">
        <v>117</v>
      </c>
      <c r="BM139" s="138" t="s">
        <v>154</v>
      </c>
    </row>
    <row r="140" spans="2:65" s="12" customFormat="1">
      <c r="B140" s="140"/>
      <c r="D140" s="141" t="s">
        <v>119</v>
      </c>
      <c r="E140" s="142" t="s">
        <v>1</v>
      </c>
      <c r="F140" s="143" t="s">
        <v>155</v>
      </c>
      <c r="H140" s="144">
        <v>20.756</v>
      </c>
      <c r="I140" s="145"/>
      <c r="L140" s="140"/>
      <c r="M140" s="146"/>
      <c r="T140" s="147"/>
      <c r="AT140" s="142" t="s">
        <v>119</v>
      </c>
      <c r="AU140" s="142" t="s">
        <v>80</v>
      </c>
      <c r="AV140" s="12" t="s">
        <v>80</v>
      </c>
      <c r="AW140" s="12" t="s">
        <v>30</v>
      </c>
      <c r="AX140" s="12" t="s">
        <v>78</v>
      </c>
      <c r="AY140" s="142" t="s">
        <v>110</v>
      </c>
    </row>
    <row r="141" spans="2:65" s="1" customFormat="1" ht="24.2" customHeight="1">
      <c r="B141" s="30"/>
      <c r="C141" s="126" t="s">
        <v>156</v>
      </c>
      <c r="D141" s="126" t="s">
        <v>113</v>
      </c>
      <c r="E141" s="127" t="s">
        <v>157</v>
      </c>
      <c r="F141" s="128" t="s">
        <v>158</v>
      </c>
      <c r="G141" s="129" t="s">
        <v>148</v>
      </c>
      <c r="H141" s="130">
        <v>23.062999999999999</v>
      </c>
      <c r="I141" s="131"/>
      <c r="J141" s="132">
        <f>ROUND(I141*H141,2)</f>
        <v>0</v>
      </c>
      <c r="K141" s="133"/>
      <c r="L141" s="30"/>
      <c r="M141" s="134" t="s">
        <v>1</v>
      </c>
      <c r="N141" s="135" t="s">
        <v>38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117</v>
      </c>
      <c r="AT141" s="138" t="s">
        <v>113</v>
      </c>
      <c r="AU141" s="138" t="s">
        <v>80</v>
      </c>
      <c r="AY141" s="15" t="s">
        <v>110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5" t="s">
        <v>78</v>
      </c>
      <c r="BK141" s="139">
        <f>ROUND(I141*H141,2)</f>
        <v>0</v>
      </c>
      <c r="BL141" s="15" t="s">
        <v>117</v>
      </c>
      <c r="BM141" s="138" t="s">
        <v>159</v>
      </c>
    </row>
    <row r="142" spans="2:65" s="12" customFormat="1">
      <c r="B142" s="140"/>
      <c r="D142" s="141" t="s">
        <v>119</v>
      </c>
      <c r="E142" s="142" t="s">
        <v>1</v>
      </c>
      <c r="F142" s="143" t="s">
        <v>160</v>
      </c>
      <c r="H142" s="144">
        <v>23.062999999999999</v>
      </c>
      <c r="I142" s="145"/>
      <c r="L142" s="140"/>
      <c r="M142" s="146"/>
      <c r="T142" s="147"/>
      <c r="AT142" s="142" t="s">
        <v>119</v>
      </c>
      <c r="AU142" s="142" t="s">
        <v>80</v>
      </c>
      <c r="AV142" s="12" t="s">
        <v>80</v>
      </c>
      <c r="AW142" s="12" t="s">
        <v>30</v>
      </c>
      <c r="AX142" s="12" t="s">
        <v>78</v>
      </c>
      <c r="AY142" s="142" t="s">
        <v>110</v>
      </c>
    </row>
    <row r="143" spans="2:65" s="1" customFormat="1" ht="37.9" customHeight="1">
      <c r="B143" s="30"/>
      <c r="C143" s="126" t="s">
        <v>161</v>
      </c>
      <c r="D143" s="126" t="s">
        <v>113</v>
      </c>
      <c r="E143" s="127" t="s">
        <v>162</v>
      </c>
      <c r="F143" s="128" t="s">
        <v>163</v>
      </c>
      <c r="G143" s="129" t="s">
        <v>148</v>
      </c>
      <c r="H143" s="130">
        <v>54.518000000000001</v>
      </c>
      <c r="I143" s="131"/>
      <c r="J143" s="132">
        <f>ROUND(I143*H143,2)</f>
        <v>0</v>
      </c>
      <c r="K143" s="133"/>
      <c r="L143" s="30"/>
      <c r="M143" s="134" t="s">
        <v>1</v>
      </c>
      <c r="N143" s="135" t="s">
        <v>38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117</v>
      </c>
      <c r="AT143" s="138" t="s">
        <v>113</v>
      </c>
      <c r="AU143" s="138" t="s">
        <v>80</v>
      </c>
      <c r="AY143" s="15" t="s">
        <v>110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5" t="s">
        <v>78</v>
      </c>
      <c r="BK143" s="139">
        <f>ROUND(I143*H143,2)</f>
        <v>0</v>
      </c>
      <c r="BL143" s="15" t="s">
        <v>117</v>
      </c>
      <c r="BM143" s="138" t="s">
        <v>164</v>
      </c>
    </row>
    <row r="144" spans="2:65" s="1" customFormat="1" ht="37.9" customHeight="1">
      <c r="B144" s="30"/>
      <c r="C144" s="126" t="s">
        <v>165</v>
      </c>
      <c r="D144" s="126" t="s">
        <v>113</v>
      </c>
      <c r="E144" s="127" t="s">
        <v>166</v>
      </c>
      <c r="F144" s="128" t="s">
        <v>167</v>
      </c>
      <c r="G144" s="129" t="s">
        <v>148</v>
      </c>
      <c r="H144" s="130">
        <v>436.14400000000001</v>
      </c>
      <c r="I144" s="131"/>
      <c r="J144" s="132">
        <f>ROUND(I144*H144,2)</f>
        <v>0</v>
      </c>
      <c r="K144" s="133"/>
      <c r="L144" s="30"/>
      <c r="M144" s="134" t="s">
        <v>1</v>
      </c>
      <c r="N144" s="135" t="s">
        <v>38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117</v>
      </c>
      <c r="AT144" s="138" t="s">
        <v>113</v>
      </c>
      <c r="AU144" s="138" t="s">
        <v>80</v>
      </c>
      <c r="AY144" s="15" t="s">
        <v>110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5" t="s">
        <v>78</v>
      </c>
      <c r="BK144" s="139">
        <f>ROUND(I144*H144,2)</f>
        <v>0</v>
      </c>
      <c r="BL144" s="15" t="s">
        <v>117</v>
      </c>
      <c r="BM144" s="138" t="s">
        <v>168</v>
      </c>
    </row>
    <row r="145" spans="2:65" s="12" customFormat="1">
      <c r="B145" s="140"/>
      <c r="D145" s="141" t="s">
        <v>119</v>
      </c>
      <c r="E145" s="142" t="s">
        <v>1</v>
      </c>
      <c r="F145" s="143" t="s">
        <v>169</v>
      </c>
      <c r="H145" s="144">
        <v>436.14400000000001</v>
      </c>
      <c r="I145" s="145"/>
      <c r="L145" s="140"/>
      <c r="M145" s="146"/>
      <c r="T145" s="147"/>
      <c r="AT145" s="142" t="s">
        <v>119</v>
      </c>
      <c r="AU145" s="142" t="s">
        <v>80</v>
      </c>
      <c r="AV145" s="12" t="s">
        <v>80</v>
      </c>
      <c r="AW145" s="12" t="s">
        <v>30</v>
      </c>
      <c r="AX145" s="12" t="s">
        <v>78</v>
      </c>
      <c r="AY145" s="142" t="s">
        <v>110</v>
      </c>
    </row>
    <row r="146" spans="2:65" s="1" customFormat="1" ht="33" customHeight="1">
      <c r="B146" s="30"/>
      <c r="C146" s="126" t="s">
        <v>170</v>
      </c>
      <c r="D146" s="126" t="s">
        <v>113</v>
      </c>
      <c r="E146" s="127" t="s">
        <v>171</v>
      </c>
      <c r="F146" s="128" t="s">
        <v>172</v>
      </c>
      <c r="G146" s="129" t="s">
        <v>173</v>
      </c>
      <c r="H146" s="130">
        <v>120.568</v>
      </c>
      <c r="I146" s="131"/>
      <c r="J146" s="132">
        <f>ROUND(I146*H146,2)</f>
        <v>0</v>
      </c>
      <c r="K146" s="133"/>
      <c r="L146" s="30"/>
      <c r="M146" s="134" t="s">
        <v>1</v>
      </c>
      <c r="N146" s="135" t="s">
        <v>38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117</v>
      </c>
      <c r="AT146" s="138" t="s">
        <v>113</v>
      </c>
      <c r="AU146" s="138" t="s">
        <v>80</v>
      </c>
      <c r="AY146" s="15" t="s">
        <v>110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5" t="s">
        <v>78</v>
      </c>
      <c r="BK146" s="139">
        <f>ROUND(I146*H146,2)</f>
        <v>0</v>
      </c>
      <c r="BL146" s="15" t="s">
        <v>117</v>
      </c>
      <c r="BM146" s="138" t="s">
        <v>174</v>
      </c>
    </row>
    <row r="147" spans="2:65" s="12" customFormat="1">
      <c r="B147" s="140"/>
      <c r="D147" s="141" t="s">
        <v>119</v>
      </c>
      <c r="E147" s="142" t="s">
        <v>1</v>
      </c>
      <c r="F147" s="143" t="s">
        <v>175</v>
      </c>
      <c r="H147" s="144">
        <v>120.568</v>
      </c>
      <c r="I147" s="145"/>
      <c r="L147" s="140"/>
      <c r="M147" s="146"/>
      <c r="T147" s="147"/>
      <c r="AT147" s="142" t="s">
        <v>119</v>
      </c>
      <c r="AU147" s="142" t="s">
        <v>80</v>
      </c>
      <c r="AV147" s="12" t="s">
        <v>80</v>
      </c>
      <c r="AW147" s="12" t="s">
        <v>30</v>
      </c>
      <c r="AX147" s="12" t="s">
        <v>78</v>
      </c>
      <c r="AY147" s="142" t="s">
        <v>110</v>
      </c>
    </row>
    <row r="148" spans="2:65" s="1" customFormat="1" ht="16.5" customHeight="1">
      <c r="B148" s="30"/>
      <c r="C148" s="126" t="s">
        <v>176</v>
      </c>
      <c r="D148" s="126" t="s">
        <v>113</v>
      </c>
      <c r="E148" s="127" t="s">
        <v>177</v>
      </c>
      <c r="F148" s="128" t="s">
        <v>178</v>
      </c>
      <c r="G148" s="129" t="s">
        <v>148</v>
      </c>
      <c r="H148" s="130">
        <v>54.518000000000001</v>
      </c>
      <c r="I148" s="131"/>
      <c r="J148" s="132">
        <f>ROUND(I148*H148,2)</f>
        <v>0</v>
      </c>
      <c r="K148" s="133"/>
      <c r="L148" s="30"/>
      <c r="M148" s="134" t="s">
        <v>1</v>
      </c>
      <c r="N148" s="135" t="s">
        <v>38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117</v>
      </c>
      <c r="AT148" s="138" t="s">
        <v>113</v>
      </c>
      <c r="AU148" s="138" t="s">
        <v>80</v>
      </c>
      <c r="AY148" s="15" t="s">
        <v>110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5" t="s">
        <v>78</v>
      </c>
      <c r="BK148" s="139">
        <f>ROUND(I148*H148,2)</f>
        <v>0</v>
      </c>
      <c r="BL148" s="15" t="s">
        <v>117</v>
      </c>
      <c r="BM148" s="138" t="s">
        <v>179</v>
      </c>
    </row>
    <row r="149" spans="2:65" s="1" customFormat="1" ht="24.2" customHeight="1">
      <c r="B149" s="30"/>
      <c r="C149" s="126" t="s">
        <v>8</v>
      </c>
      <c r="D149" s="126" t="s">
        <v>113</v>
      </c>
      <c r="E149" s="127" t="s">
        <v>180</v>
      </c>
      <c r="F149" s="128" t="s">
        <v>181</v>
      </c>
      <c r="G149" s="129" t="s">
        <v>116</v>
      </c>
      <c r="H149" s="130">
        <v>204.7</v>
      </c>
      <c r="I149" s="131"/>
      <c r="J149" s="132">
        <f>ROUND(I149*H149,2)</f>
        <v>0</v>
      </c>
      <c r="K149" s="133"/>
      <c r="L149" s="30"/>
      <c r="M149" s="134" t="s">
        <v>1</v>
      </c>
      <c r="N149" s="135" t="s">
        <v>38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117</v>
      </c>
      <c r="AT149" s="138" t="s">
        <v>113</v>
      </c>
      <c r="AU149" s="138" t="s">
        <v>80</v>
      </c>
      <c r="AY149" s="15" t="s">
        <v>110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5" t="s">
        <v>78</v>
      </c>
      <c r="BK149" s="139">
        <f>ROUND(I149*H149,2)</f>
        <v>0</v>
      </c>
      <c r="BL149" s="15" t="s">
        <v>117</v>
      </c>
      <c r="BM149" s="138" t="s">
        <v>182</v>
      </c>
    </row>
    <row r="150" spans="2:65" s="1" customFormat="1" ht="24.2" customHeight="1">
      <c r="B150" s="30"/>
      <c r="C150" s="126" t="s">
        <v>183</v>
      </c>
      <c r="D150" s="126" t="s">
        <v>113</v>
      </c>
      <c r="E150" s="127" t="s">
        <v>184</v>
      </c>
      <c r="F150" s="128" t="s">
        <v>185</v>
      </c>
      <c r="G150" s="129" t="s">
        <v>116</v>
      </c>
      <c r="H150" s="130">
        <v>369</v>
      </c>
      <c r="I150" s="131"/>
      <c r="J150" s="132">
        <f>ROUND(I150*H150,2)</f>
        <v>0</v>
      </c>
      <c r="K150" s="133"/>
      <c r="L150" s="30"/>
      <c r="M150" s="134" t="s">
        <v>1</v>
      </c>
      <c r="N150" s="135" t="s">
        <v>38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117</v>
      </c>
      <c r="AT150" s="138" t="s">
        <v>113</v>
      </c>
      <c r="AU150" s="138" t="s">
        <v>80</v>
      </c>
      <c r="AY150" s="15" t="s">
        <v>110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5" t="s">
        <v>78</v>
      </c>
      <c r="BK150" s="139">
        <f>ROUND(I150*H150,2)</f>
        <v>0</v>
      </c>
      <c r="BL150" s="15" t="s">
        <v>117</v>
      </c>
      <c r="BM150" s="138" t="s">
        <v>186</v>
      </c>
    </row>
    <row r="151" spans="2:65" s="12" customFormat="1">
      <c r="B151" s="140"/>
      <c r="D151" s="141" t="s">
        <v>119</v>
      </c>
      <c r="E151" s="142" t="s">
        <v>1</v>
      </c>
      <c r="F151" s="143" t="s">
        <v>187</v>
      </c>
      <c r="H151" s="144">
        <v>369</v>
      </c>
      <c r="I151" s="145"/>
      <c r="L151" s="140"/>
      <c r="M151" s="146"/>
      <c r="T151" s="147"/>
      <c r="AT151" s="142" t="s">
        <v>119</v>
      </c>
      <c r="AU151" s="142" t="s">
        <v>80</v>
      </c>
      <c r="AV151" s="12" t="s">
        <v>80</v>
      </c>
      <c r="AW151" s="12" t="s">
        <v>30</v>
      </c>
      <c r="AX151" s="12" t="s">
        <v>78</v>
      </c>
      <c r="AY151" s="142" t="s">
        <v>110</v>
      </c>
    </row>
    <row r="152" spans="2:65" s="11" customFormat="1" ht="22.9" customHeight="1">
      <c r="B152" s="114"/>
      <c r="D152" s="115" t="s">
        <v>72</v>
      </c>
      <c r="E152" s="124" t="s">
        <v>188</v>
      </c>
      <c r="F152" s="124" t="s">
        <v>189</v>
      </c>
      <c r="I152" s="117"/>
      <c r="J152" s="125">
        <f>BK152</f>
        <v>0</v>
      </c>
      <c r="L152" s="114"/>
      <c r="M152" s="119"/>
      <c r="P152" s="120">
        <f>SUM(P153:P166)</f>
        <v>0</v>
      </c>
      <c r="R152" s="120">
        <f>SUM(R153:R166)</f>
        <v>171.56114200000002</v>
      </c>
      <c r="T152" s="121">
        <f>SUM(T153:T166)</f>
        <v>0</v>
      </c>
      <c r="AR152" s="115" t="s">
        <v>78</v>
      </c>
      <c r="AT152" s="122" t="s">
        <v>72</v>
      </c>
      <c r="AU152" s="122" t="s">
        <v>78</v>
      </c>
      <c r="AY152" s="115" t="s">
        <v>110</v>
      </c>
      <c r="BK152" s="123">
        <f>SUM(BK153:BK166)</f>
        <v>0</v>
      </c>
    </row>
    <row r="153" spans="2:65" s="1" customFormat="1" ht="24.2" customHeight="1">
      <c r="B153" s="30"/>
      <c r="C153" s="126" t="s">
        <v>190</v>
      </c>
      <c r="D153" s="126" t="s">
        <v>113</v>
      </c>
      <c r="E153" s="127" t="s">
        <v>191</v>
      </c>
      <c r="F153" s="128" t="s">
        <v>192</v>
      </c>
      <c r="G153" s="129" t="s">
        <v>116</v>
      </c>
      <c r="H153" s="130">
        <v>82.5</v>
      </c>
      <c r="I153" s="131"/>
      <c r="J153" s="132">
        <f>ROUND(I153*H153,2)</f>
        <v>0</v>
      </c>
      <c r="K153" s="133"/>
      <c r="L153" s="30"/>
      <c r="M153" s="134" t="s">
        <v>1</v>
      </c>
      <c r="N153" s="135" t="s">
        <v>38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117</v>
      </c>
      <c r="AT153" s="138" t="s">
        <v>113</v>
      </c>
      <c r="AU153" s="138" t="s">
        <v>80</v>
      </c>
      <c r="AY153" s="15" t="s">
        <v>110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5" t="s">
        <v>78</v>
      </c>
      <c r="BK153" s="139">
        <f>ROUND(I153*H153,2)</f>
        <v>0</v>
      </c>
      <c r="BL153" s="15" t="s">
        <v>117</v>
      </c>
      <c r="BM153" s="138" t="s">
        <v>193</v>
      </c>
    </row>
    <row r="154" spans="2:65" s="12" customFormat="1">
      <c r="B154" s="140"/>
      <c r="D154" s="141" t="s">
        <v>119</v>
      </c>
      <c r="E154" s="142" t="s">
        <v>1</v>
      </c>
      <c r="F154" s="143" t="s">
        <v>194</v>
      </c>
      <c r="H154" s="144">
        <v>82.5</v>
      </c>
      <c r="I154" s="145"/>
      <c r="L154" s="140"/>
      <c r="M154" s="146"/>
      <c r="T154" s="147"/>
      <c r="AT154" s="142" t="s">
        <v>119</v>
      </c>
      <c r="AU154" s="142" t="s">
        <v>80</v>
      </c>
      <c r="AV154" s="12" t="s">
        <v>80</v>
      </c>
      <c r="AW154" s="12" t="s">
        <v>30</v>
      </c>
      <c r="AX154" s="12" t="s">
        <v>78</v>
      </c>
      <c r="AY154" s="142" t="s">
        <v>110</v>
      </c>
    </row>
    <row r="155" spans="2:65" s="1" customFormat="1" ht="24.2" customHeight="1">
      <c r="B155" s="30"/>
      <c r="C155" s="126" t="s">
        <v>195</v>
      </c>
      <c r="D155" s="126" t="s">
        <v>113</v>
      </c>
      <c r="E155" s="127" t="s">
        <v>196</v>
      </c>
      <c r="F155" s="128" t="s">
        <v>197</v>
      </c>
      <c r="G155" s="129" t="s">
        <v>116</v>
      </c>
      <c r="H155" s="130">
        <v>92.2</v>
      </c>
      <c r="I155" s="131"/>
      <c r="J155" s="132">
        <f>ROUND(I155*H155,2)</f>
        <v>0</v>
      </c>
      <c r="K155" s="133"/>
      <c r="L155" s="30"/>
      <c r="M155" s="134" t="s">
        <v>1</v>
      </c>
      <c r="N155" s="135" t="s">
        <v>38</v>
      </c>
      <c r="P155" s="136">
        <f>O155*H155</f>
        <v>0</v>
      </c>
      <c r="Q155" s="136">
        <v>0.34499999999999997</v>
      </c>
      <c r="R155" s="136">
        <f>Q155*H155</f>
        <v>31.808999999999997</v>
      </c>
      <c r="S155" s="136">
        <v>0</v>
      </c>
      <c r="T155" s="137">
        <f>S155*H155</f>
        <v>0</v>
      </c>
      <c r="AR155" s="138" t="s">
        <v>117</v>
      </c>
      <c r="AT155" s="138" t="s">
        <v>113</v>
      </c>
      <c r="AU155" s="138" t="s">
        <v>80</v>
      </c>
      <c r="AY155" s="15" t="s">
        <v>110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5" t="s">
        <v>78</v>
      </c>
      <c r="BK155" s="139">
        <f>ROUND(I155*H155,2)</f>
        <v>0</v>
      </c>
      <c r="BL155" s="15" t="s">
        <v>117</v>
      </c>
      <c r="BM155" s="138" t="s">
        <v>198</v>
      </c>
    </row>
    <row r="156" spans="2:65" s="12" customFormat="1">
      <c r="B156" s="140"/>
      <c r="D156" s="141" t="s">
        <v>119</v>
      </c>
      <c r="E156" s="142" t="s">
        <v>1</v>
      </c>
      <c r="F156" s="143" t="s">
        <v>199</v>
      </c>
      <c r="H156" s="144">
        <v>92.2</v>
      </c>
      <c r="I156" s="145"/>
      <c r="L156" s="140"/>
      <c r="M156" s="146"/>
      <c r="T156" s="147"/>
      <c r="AT156" s="142" t="s">
        <v>119</v>
      </c>
      <c r="AU156" s="142" t="s">
        <v>80</v>
      </c>
      <c r="AV156" s="12" t="s">
        <v>80</v>
      </c>
      <c r="AW156" s="12" t="s">
        <v>30</v>
      </c>
      <c r="AX156" s="12" t="s">
        <v>78</v>
      </c>
      <c r="AY156" s="142" t="s">
        <v>110</v>
      </c>
    </row>
    <row r="157" spans="2:65" s="1" customFormat="1" ht="24.2" customHeight="1">
      <c r="B157" s="30"/>
      <c r="C157" s="126" t="s">
        <v>200</v>
      </c>
      <c r="D157" s="126" t="s">
        <v>113</v>
      </c>
      <c r="E157" s="127" t="s">
        <v>201</v>
      </c>
      <c r="F157" s="128" t="s">
        <v>202</v>
      </c>
      <c r="G157" s="129" t="s">
        <v>116</v>
      </c>
      <c r="H157" s="130">
        <v>122.2</v>
      </c>
      <c r="I157" s="131"/>
      <c r="J157" s="132">
        <f>ROUND(I157*H157,2)</f>
        <v>0</v>
      </c>
      <c r="K157" s="133"/>
      <c r="L157" s="30"/>
      <c r="M157" s="134" t="s">
        <v>1</v>
      </c>
      <c r="N157" s="135" t="s">
        <v>38</v>
      </c>
      <c r="P157" s="136">
        <f>O157*H157</f>
        <v>0</v>
      </c>
      <c r="Q157" s="136">
        <v>0.46</v>
      </c>
      <c r="R157" s="136">
        <f>Q157*H157</f>
        <v>56.212000000000003</v>
      </c>
      <c r="S157" s="136">
        <v>0</v>
      </c>
      <c r="T157" s="137">
        <f>S157*H157</f>
        <v>0</v>
      </c>
      <c r="AR157" s="138" t="s">
        <v>117</v>
      </c>
      <c r="AT157" s="138" t="s">
        <v>113</v>
      </c>
      <c r="AU157" s="138" t="s">
        <v>80</v>
      </c>
      <c r="AY157" s="15" t="s">
        <v>110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5" t="s">
        <v>78</v>
      </c>
      <c r="BK157" s="139">
        <f>ROUND(I157*H157,2)</f>
        <v>0</v>
      </c>
      <c r="BL157" s="15" t="s">
        <v>117</v>
      </c>
      <c r="BM157" s="138" t="s">
        <v>203</v>
      </c>
    </row>
    <row r="158" spans="2:65" s="1" customFormat="1" ht="37.9" customHeight="1">
      <c r="B158" s="30"/>
      <c r="C158" s="126" t="s">
        <v>204</v>
      </c>
      <c r="D158" s="126" t="s">
        <v>113</v>
      </c>
      <c r="E158" s="127" t="s">
        <v>205</v>
      </c>
      <c r="F158" s="128" t="s">
        <v>206</v>
      </c>
      <c r="G158" s="129" t="s">
        <v>116</v>
      </c>
      <c r="H158" s="130">
        <v>122.2</v>
      </c>
      <c r="I158" s="131"/>
      <c r="J158" s="132">
        <f>ROUND(I158*H158,2)</f>
        <v>0</v>
      </c>
      <c r="K158" s="133"/>
      <c r="L158" s="30"/>
      <c r="M158" s="134" t="s">
        <v>1</v>
      </c>
      <c r="N158" s="135" t="s">
        <v>38</v>
      </c>
      <c r="P158" s="136">
        <f>O158*H158</f>
        <v>0</v>
      </c>
      <c r="Q158" s="136">
        <v>0.37536000000000003</v>
      </c>
      <c r="R158" s="136">
        <f>Q158*H158</f>
        <v>45.868992000000006</v>
      </c>
      <c r="S158" s="136">
        <v>0</v>
      </c>
      <c r="T158" s="137">
        <f>S158*H158</f>
        <v>0</v>
      </c>
      <c r="AR158" s="138" t="s">
        <v>117</v>
      </c>
      <c r="AT158" s="138" t="s">
        <v>113</v>
      </c>
      <c r="AU158" s="138" t="s">
        <v>80</v>
      </c>
      <c r="AY158" s="15" t="s">
        <v>110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5" t="s">
        <v>78</v>
      </c>
      <c r="BK158" s="139">
        <f>ROUND(I158*H158,2)</f>
        <v>0</v>
      </c>
      <c r="BL158" s="15" t="s">
        <v>117</v>
      </c>
      <c r="BM158" s="138" t="s">
        <v>207</v>
      </c>
    </row>
    <row r="159" spans="2:65" s="1" customFormat="1" ht="24.2" customHeight="1">
      <c r="B159" s="30"/>
      <c r="C159" s="126" t="s">
        <v>208</v>
      </c>
      <c r="D159" s="126" t="s">
        <v>113</v>
      </c>
      <c r="E159" s="127" t="s">
        <v>209</v>
      </c>
      <c r="F159" s="128" t="s">
        <v>210</v>
      </c>
      <c r="G159" s="129" t="s">
        <v>116</v>
      </c>
      <c r="H159" s="130">
        <v>615</v>
      </c>
      <c r="I159" s="131"/>
      <c r="J159" s="132">
        <f>ROUND(I159*H159,2)</f>
        <v>0</v>
      </c>
      <c r="K159" s="133"/>
      <c r="L159" s="30"/>
      <c r="M159" s="134" t="s">
        <v>1</v>
      </c>
      <c r="N159" s="135" t="s">
        <v>38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117</v>
      </c>
      <c r="AT159" s="138" t="s">
        <v>113</v>
      </c>
      <c r="AU159" s="138" t="s">
        <v>80</v>
      </c>
      <c r="AY159" s="15" t="s">
        <v>110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78</v>
      </c>
      <c r="BK159" s="139">
        <f>ROUND(I159*H159,2)</f>
        <v>0</v>
      </c>
      <c r="BL159" s="15" t="s">
        <v>117</v>
      </c>
      <c r="BM159" s="138" t="s">
        <v>211</v>
      </c>
    </row>
    <row r="160" spans="2:65" s="1" customFormat="1" ht="24.2" customHeight="1">
      <c r="B160" s="30"/>
      <c r="C160" s="126" t="s">
        <v>212</v>
      </c>
      <c r="D160" s="126" t="s">
        <v>113</v>
      </c>
      <c r="E160" s="127" t="s">
        <v>213</v>
      </c>
      <c r="F160" s="128" t="s">
        <v>214</v>
      </c>
      <c r="G160" s="129" t="s">
        <v>116</v>
      </c>
      <c r="H160" s="130">
        <v>639.9</v>
      </c>
      <c r="I160" s="131"/>
      <c r="J160" s="132">
        <f>ROUND(I160*H160,2)</f>
        <v>0</v>
      </c>
      <c r="K160" s="133"/>
      <c r="L160" s="30"/>
      <c r="M160" s="134" t="s">
        <v>1</v>
      </c>
      <c r="N160" s="135" t="s">
        <v>38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117</v>
      </c>
      <c r="AT160" s="138" t="s">
        <v>113</v>
      </c>
      <c r="AU160" s="138" t="s">
        <v>80</v>
      </c>
      <c r="AY160" s="15" t="s">
        <v>110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78</v>
      </c>
      <c r="BK160" s="139">
        <f>ROUND(I160*H160,2)</f>
        <v>0</v>
      </c>
      <c r="BL160" s="15" t="s">
        <v>117</v>
      </c>
      <c r="BM160" s="138" t="s">
        <v>215</v>
      </c>
    </row>
    <row r="161" spans="2:65" s="12" customFormat="1">
      <c r="B161" s="140"/>
      <c r="D161" s="141" t="s">
        <v>119</v>
      </c>
      <c r="E161" s="142" t="s">
        <v>1</v>
      </c>
      <c r="F161" s="143" t="s">
        <v>216</v>
      </c>
      <c r="H161" s="144">
        <v>639.9</v>
      </c>
      <c r="I161" s="145"/>
      <c r="L161" s="140"/>
      <c r="M161" s="146"/>
      <c r="T161" s="147"/>
      <c r="AT161" s="142" t="s">
        <v>119</v>
      </c>
      <c r="AU161" s="142" t="s">
        <v>80</v>
      </c>
      <c r="AV161" s="12" t="s">
        <v>80</v>
      </c>
      <c r="AW161" s="12" t="s">
        <v>30</v>
      </c>
      <c r="AX161" s="12" t="s">
        <v>78</v>
      </c>
      <c r="AY161" s="142" t="s">
        <v>110</v>
      </c>
    </row>
    <row r="162" spans="2:65" s="1" customFormat="1" ht="33" customHeight="1">
      <c r="B162" s="30"/>
      <c r="C162" s="126" t="s">
        <v>217</v>
      </c>
      <c r="D162" s="126" t="s">
        <v>113</v>
      </c>
      <c r="E162" s="127" t="s">
        <v>218</v>
      </c>
      <c r="F162" s="128" t="s">
        <v>219</v>
      </c>
      <c r="G162" s="129" t="s">
        <v>116</v>
      </c>
      <c r="H162" s="130">
        <v>639.9</v>
      </c>
      <c r="I162" s="131"/>
      <c r="J162" s="132">
        <f>ROUND(I162*H162,2)</f>
        <v>0</v>
      </c>
      <c r="K162" s="133"/>
      <c r="L162" s="30"/>
      <c r="M162" s="134" t="s">
        <v>1</v>
      </c>
      <c r="N162" s="135" t="s">
        <v>38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117</v>
      </c>
      <c r="AT162" s="138" t="s">
        <v>113</v>
      </c>
      <c r="AU162" s="138" t="s">
        <v>80</v>
      </c>
      <c r="AY162" s="15" t="s">
        <v>110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78</v>
      </c>
      <c r="BK162" s="139">
        <f>ROUND(I162*H162,2)</f>
        <v>0</v>
      </c>
      <c r="BL162" s="15" t="s">
        <v>117</v>
      </c>
      <c r="BM162" s="138" t="s">
        <v>220</v>
      </c>
    </row>
    <row r="163" spans="2:65" s="1" customFormat="1" ht="24.2" customHeight="1">
      <c r="B163" s="30"/>
      <c r="C163" s="126" t="s">
        <v>7</v>
      </c>
      <c r="D163" s="126" t="s">
        <v>113</v>
      </c>
      <c r="E163" s="127" t="s">
        <v>221</v>
      </c>
      <c r="F163" s="128" t="s">
        <v>222</v>
      </c>
      <c r="G163" s="129" t="s">
        <v>116</v>
      </c>
      <c r="H163" s="130">
        <v>615</v>
      </c>
      <c r="I163" s="131"/>
      <c r="J163" s="132">
        <f>ROUND(I163*H163,2)</f>
        <v>0</v>
      </c>
      <c r="K163" s="133"/>
      <c r="L163" s="30"/>
      <c r="M163" s="134" t="s">
        <v>1</v>
      </c>
      <c r="N163" s="135" t="s">
        <v>38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117</v>
      </c>
      <c r="AT163" s="138" t="s">
        <v>113</v>
      </c>
      <c r="AU163" s="138" t="s">
        <v>80</v>
      </c>
      <c r="AY163" s="15" t="s">
        <v>110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5" t="s">
        <v>78</v>
      </c>
      <c r="BK163" s="139">
        <f>ROUND(I163*H163,2)</f>
        <v>0</v>
      </c>
      <c r="BL163" s="15" t="s">
        <v>117</v>
      </c>
      <c r="BM163" s="138" t="s">
        <v>223</v>
      </c>
    </row>
    <row r="164" spans="2:65" s="1" customFormat="1" ht="24.2" customHeight="1">
      <c r="B164" s="30"/>
      <c r="C164" s="126" t="s">
        <v>224</v>
      </c>
      <c r="D164" s="126" t="s">
        <v>113</v>
      </c>
      <c r="E164" s="127" t="s">
        <v>225</v>
      </c>
      <c r="F164" s="128" t="s">
        <v>226</v>
      </c>
      <c r="G164" s="129" t="s">
        <v>116</v>
      </c>
      <c r="H164" s="130">
        <v>82.5</v>
      </c>
      <c r="I164" s="131"/>
      <c r="J164" s="132">
        <f>ROUND(I164*H164,2)</f>
        <v>0</v>
      </c>
      <c r="K164" s="133"/>
      <c r="L164" s="30"/>
      <c r="M164" s="134" t="s">
        <v>1</v>
      </c>
      <c r="N164" s="135" t="s">
        <v>38</v>
      </c>
      <c r="P164" s="136">
        <f>O164*H164</f>
        <v>0</v>
      </c>
      <c r="Q164" s="136">
        <v>0.11162</v>
      </c>
      <c r="R164" s="136">
        <f>Q164*H164</f>
        <v>9.2086500000000004</v>
      </c>
      <c r="S164" s="136">
        <v>0</v>
      </c>
      <c r="T164" s="137">
        <f>S164*H164</f>
        <v>0</v>
      </c>
      <c r="AR164" s="138" t="s">
        <v>117</v>
      </c>
      <c r="AT164" s="138" t="s">
        <v>113</v>
      </c>
      <c r="AU164" s="138" t="s">
        <v>80</v>
      </c>
      <c r="AY164" s="15" t="s">
        <v>110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78</v>
      </c>
      <c r="BK164" s="139">
        <f>ROUND(I164*H164,2)</f>
        <v>0</v>
      </c>
      <c r="BL164" s="15" t="s">
        <v>117</v>
      </c>
      <c r="BM164" s="138" t="s">
        <v>227</v>
      </c>
    </row>
    <row r="165" spans="2:65" s="1" customFormat="1" ht="33" customHeight="1">
      <c r="B165" s="30"/>
      <c r="C165" s="155" t="s">
        <v>228</v>
      </c>
      <c r="D165" s="155" t="s">
        <v>229</v>
      </c>
      <c r="E165" s="156" t="s">
        <v>230</v>
      </c>
      <c r="F165" s="157" t="s">
        <v>231</v>
      </c>
      <c r="G165" s="158" t="s">
        <v>116</v>
      </c>
      <c r="H165" s="159">
        <v>82.5</v>
      </c>
      <c r="I165" s="160"/>
      <c r="J165" s="161">
        <f>ROUND(I165*H165,2)</f>
        <v>0</v>
      </c>
      <c r="K165" s="162"/>
      <c r="L165" s="163"/>
      <c r="M165" s="164" t="s">
        <v>1</v>
      </c>
      <c r="N165" s="165" t="s">
        <v>38</v>
      </c>
      <c r="P165" s="136">
        <f>O165*H165</f>
        <v>0</v>
      </c>
      <c r="Q165" s="136">
        <v>0.17</v>
      </c>
      <c r="R165" s="136">
        <f>Q165*H165</f>
        <v>14.025</v>
      </c>
      <c r="S165" s="136">
        <v>0</v>
      </c>
      <c r="T165" s="137">
        <f>S165*H165</f>
        <v>0</v>
      </c>
      <c r="AR165" s="138" t="s">
        <v>161</v>
      </c>
      <c r="AT165" s="138" t="s">
        <v>229</v>
      </c>
      <c r="AU165" s="138" t="s">
        <v>80</v>
      </c>
      <c r="AY165" s="15" t="s">
        <v>110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5" t="s">
        <v>78</v>
      </c>
      <c r="BK165" s="139">
        <f>ROUND(I165*H165,2)</f>
        <v>0</v>
      </c>
      <c r="BL165" s="15" t="s">
        <v>117</v>
      </c>
      <c r="BM165" s="138" t="s">
        <v>232</v>
      </c>
    </row>
    <row r="166" spans="2:65" s="1" customFormat="1" ht="24.2" customHeight="1">
      <c r="B166" s="30"/>
      <c r="C166" s="155" t="s">
        <v>233</v>
      </c>
      <c r="D166" s="155" t="s">
        <v>229</v>
      </c>
      <c r="E166" s="156" t="s">
        <v>234</v>
      </c>
      <c r="F166" s="157" t="s">
        <v>235</v>
      </c>
      <c r="G166" s="158" t="s">
        <v>116</v>
      </c>
      <c r="H166" s="159">
        <v>82.5</v>
      </c>
      <c r="I166" s="160"/>
      <c r="J166" s="161">
        <f>ROUND(I166*H166,2)</f>
        <v>0</v>
      </c>
      <c r="K166" s="162"/>
      <c r="L166" s="163"/>
      <c r="M166" s="164" t="s">
        <v>1</v>
      </c>
      <c r="N166" s="165" t="s">
        <v>38</v>
      </c>
      <c r="P166" s="136">
        <f>O166*H166</f>
        <v>0</v>
      </c>
      <c r="Q166" s="136">
        <v>0.17499999999999999</v>
      </c>
      <c r="R166" s="136">
        <f>Q166*H166</f>
        <v>14.437499999999998</v>
      </c>
      <c r="S166" s="136">
        <v>0</v>
      </c>
      <c r="T166" s="137">
        <f>S166*H166</f>
        <v>0</v>
      </c>
      <c r="AR166" s="138" t="s">
        <v>161</v>
      </c>
      <c r="AT166" s="138" t="s">
        <v>229</v>
      </c>
      <c r="AU166" s="138" t="s">
        <v>80</v>
      </c>
      <c r="AY166" s="15" t="s">
        <v>110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78</v>
      </c>
      <c r="BK166" s="139">
        <f>ROUND(I166*H166,2)</f>
        <v>0</v>
      </c>
      <c r="BL166" s="15" t="s">
        <v>117</v>
      </c>
      <c r="BM166" s="138" t="s">
        <v>236</v>
      </c>
    </row>
    <row r="167" spans="2:65" s="11" customFormat="1" ht="22.9" customHeight="1">
      <c r="B167" s="114"/>
      <c r="D167" s="115" t="s">
        <v>72</v>
      </c>
      <c r="E167" s="124" t="s">
        <v>161</v>
      </c>
      <c r="F167" s="124" t="s">
        <v>237</v>
      </c>
      <c r="I167" s="117"/>
      <c r="J167" s="125">
        <f>BK167</f>
        <v>0</v>
      </c>
      <c r="L167" s="114"/>
      <c r="M167" s="119"/>
      <c r="P167" s="120">
        <f>SUM(P168:P171)</f>
        <v>0</v>
      </c>
      <c r="R167" s="120">
        <f>SUM(R168:R171)</f>
        <v>4.8587199999999999</v>
      </c>
      <c r="T167" s="121">
        <f>SUM(T168:T171)</f>
        <v>3.9000000000000004</v>
      </c>
      <c r="AR167" s="115" t="s">
        <v>78</v>
      </c>
      <c r="AT167" s="122" t="s">
        <v>72</v>
      </c>
      <c r="AU167" s="122" t="s">
        <v>78</v>
      </c>
      <c r="AY167" s="115" t="s">
        <v>110</v>
      </c>
      <c r="BK167" s="123">
        <f>SUM(BK168:BK171)</f>
        <v>0</v>
      </c>
    </row>
    <row r="168" spans="2:65" s="1" customFormat="1" ht="33" customHeight="1">
      <c r="B168" s="30"/>
      <c r="C168" s="126" t="s">
        <v>238</v>
      </c>
      <c r="D168" s="126" t="s">
        <v>113</v>
      </c>
      <c r="E168" s="127" t="s">
        <v>239</v>
      </c>
      <c r="F168" s="128" t="s">
        <v>240</v>
      </c>
      <c r="G168" s="129" t="s">
        <v>241</v>
      </c>
      <c r="H168" s="130">
        <v>5</v>
      </c>
      <c r="I168" s="131"/>
      <c r="J168" s="132">
        <f>ROUND(I168*H168,2)</f>
        <v>0</v>
      </c>
      <c r="K168" s="133"/>
      <c r="L168" s="30"/>
      <c r="M168" s="134" t="s">
        <v>1</v>
      </c>
      <c r="N168" s="135" t="s">
        <v>38</v>
      </c>
      <c r="P168" s="136">
        <f>O168*H168</f>
        <v>0</v>
      </c>
      <c r="Q168" s="136">
        <v>0.65847999999999995</v>
      </c>
      <c r="R168" s="136">
        <f>Q168*H168</f>
        <v>3.2923999999999998</v>
      </c>
      <c r="S168" s="136">
        <v>0.66</v>
      </c>
      <c r="T168" s="137">
        <f>S168*H168</f>
        <v>3.3000000000000003</v>
      </c>
      <c r="AR168" s="138" t="s">
        <v>117</v>
      </c>
      <c r="AT168" s="138" t="s">
        <v>113</v>
      </c>
      <c r="AU168" s="138" t="s">
        <v>80</v>
      </c>
      <c r="AY168" s="15" t="s">
        <v>110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78</v>
      </c>
      <c r="BK168" s="139">
        <f>ROUND(I168*H168,2)</f>
        <v>0</v>
      </c>
      <c r="BL168" s="15" t="s">
        <v>117</v>
      </c>
      <c r="BM168" s="138" t="s">
        <v>242</v>
      </c>
    </row>
    <row r="169" spans="2:65" s="1" customFormat="1" ht="24.2" customHeight="1">
      <c r="B169" s="30"/>
      <c r="C169" s="155" t="s">
        <v>243</v>
      </c>
      <c r="D169" s="155" t="s">
        <v>229</v>
      </c>
      <c r="E169" s="156" t="s">
        <v>244</v>
      </c>
      <c r="F169" s="157" t="s">
        <v>245</v>
      </c>
      <c r="G169" s="158" t="s">
        <v>241</v>
      </c>
      <c r="H169" s="159">
        <v>5</v>
      </c>
      <c r="I169" s="160"/>
      <c r="J169" s="161">
        <f>ROUND(I169*H169,2)</f>
        <v>0</v>
      </c>
      <c r="K169" s="162"/>
      <c r="L169" s="163"/>
      <c r="M169" s="164" t="s">
        <v>1</v>
      </c>
      <c r="N169" s="165" t="s">
        <v>38</v>
      </c>
      <c r="P169" s="136">
        <f>O169*H169</f>
        <v>0</v>
      </c>
      <c r="Q169" s="136">
        <v>7.9000000000000001E-2</v>
      </c>
      <c r="R169" s="136">
        <f>Q169*H169</f>
        <v>0.39500000000000002</v>
      </c>
      <c r="S169" s="136">
        <v>0</v>
      </c>
      <c r="T169" s="137">
        <f>S169*H169</f>
        <v>0</v>
      </c>
      <c r="AR169" s="138" t="s">
        <v>161</v>
      </c>
      <c r="AT169" s="138" t="s">
        <v>229</v>
      </c>
      <c r="AU169" s="138" t="s">
        <v>80</v>
      </c>
      <c r="AY169" s="15" t="s">
        <v>110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5" t="s">
        <v>78</v>
      </c>
      <c r="BK169" s="139">
        <f>ROUND(I169*H169,2)</f>
        <v>0</v>
      </c>
      <c r="BL169" s="15" t="s">
        <v>117</v>
      </c>
      <c r="BM169" s="138" t="s">
        <v>246</v>
      </c>
    </row>
    <row r="170" spans="2:65" s="1" customFormat="1" ht="24.2" customHeight="1">
      <c r="B170" s="30"/>
      <c r="C170" s="126" t="s">
        <v>247</v>
      </c>
      <c r="D170" s="126" t="s">
        <v>113</v>
      </c>
      <c r="E170" s="127" t="s">
        <v>248</v>
      </c>
      <c r="F170" s="128" t="s">
        <v>249</v>
      </c>
      <c r="G170" s="129" t="s">
        <v>241</v>
      </c>
      <c r="H170" s="130">
        <v>2</v>
      </c>
      <c r="I170" s="131"/>
      <c r="J170" s="132">
        <f>ROUND(I170*H170,2)</f>
        <v>0</v>
      </c>
      <c r="K170" s="133"/>
      <c r="L170" s="30"/>
      <c r="M170" s="134" t="s">
        <v>1</v>
      </c>
      <c r="N170" s="135" t="s">
        <v>38</v>
      </c>
      <c r="P170" s="136">
        <f>O170*H170</f>
        <v>0</v>
      </c>
      <c r="Q170" s="136">
        <v>0.53325999999999996</v>
      </c>
      <c r="R170" s="136">
        <f>Q170*H170</f>
        <v>1.0665199999999999</v>
      </c>
      <c r="S170" s="136">
        <v>0.3</v>
      </c>
      <c r="T170" s="137">
        <f>S170*H170</f>
        <v>0.6</v>
      </c>
      <c r="AR170" s="138" t="s">
        <v>117</v>
      </c>
      <c r="AT170" s="138" t="s">
        <v>113</v>
      </c>
      <c r="AU170" s="138" t="s">
        <v>80</v>
      </c>
      <c r="AY170" s="15" t="s">
        <v>110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78</v>
      </c>
      <c r="BK170" s="139">
        <f>ROUND(I170*H170,2)</f>
        <v>0</v>
      </c>
      <c r="BL170" s="15" t="s">
        <v>117</v>
      </c>
      <c r="BM170" s="138" t="s">
        <v>250</v>
      </c>
    </row>
    <row r="171" spans="2:65" s="1" customFormat="1" ht="16.5" customHeight="1">
      <c r="B171" s="30"/>
      <c r="C171" s="155" t="s">
        <v>251</v>
      </c>
      <c r="D171" s="155" t="s">
        <v>229</v>
      </c>
      <c r="E171" s="156" t="s">
        <v>252</v>
      </c>
      <c r="F171" s="157" t="s">
        <v>253</v>
      </c>
      <c r="G171" s="158" t="s">
        <v>241</v>
      </c>
      <c r="H171" s="159">
        <v>2</v>
      </c>
      <c r="I171" s="160"/>
      <c r="J171" s="161">
        <f>ROUND(I171*H171,2)</f>
        <v>0</v>
      </c>
      <c r="K171" s="162"/>
      <c r="L171" s="163"/>
      <c r="M171" s="164" t="s">
        <v>1</v>
      </c>
      <c r="N171" s="165" t="s">
        <v>38</v>
      </c>
      <c r="P171" s="136">
        <f>O171*H171</f>
        <v>0</v>
      </c>
      <c r="Q171" s="136">
        <v>5.2400000000000002E-2</v>
      </c>
      <c r="R171" s="136">
        <f>Q171*H171</f>
        <v>0.1048</v>
      </c>
      <c r="S171" s="136">
        <v>0</v>
      </c>
      <c r="T171" s="137">
        <f>S171*H171</f>
        <v>0</v>
      </c>
      <c r="AR171" s="138" t="s">
        <v>161</v>
      </c>
      <c r="AT171" s="138" t="s">
        <v>229</v>
      </c>
      <c r="AU171" s="138" t="s">
        <v>80</v>
      </c>
      <c r="AY171" s="15" t="s">
        <v>110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5" t="s">
        <v>78</v>
      </c>
      <c r="BK171" s="139">
        <f>ROUND(I171*H171,2)</f>
        <v>0</v>
      </c>
      <c r="BL171" s="15" t="s">
        <v>117</v>
      </c>
      <c r="BM171" s="138" t="s">
        <v>254</v>
      </c>
    </row>
    <row r="172" spans="2:65" s="11" customFormat="1" ht="22.9" customHeight="1">
      <c r="B172" s="114"/>
      <c r="D172" s="115" t="s">
        <v>72</v>
      </c>
      <c r="E172" s="124" t="s">
        <v>165</v>
      </c>
      <c r="F172" s="124" t="s">
        <v>255</v>
      </c>
      <c r="I172" s="117"/>
      <c r="J172" s="125">
        <f>BK172</f>
        <v>0</v>
      </c>
      <c r="L172" s="114"/>
      <c r="M172" s="119"/>
      <c r="P172" s="120">
        <f>SUM(P173:P188)</f>
        <v>0</v>
      </c>
      <c r="R172" s="120">
        <f>SUM(R173:R188)</f>
        <v>159.75057450000003</v>
      </c>
      <c r="T172" s="121">
        <f>SUM(T173:T188)</f>
        <v>12.798</v>
      </c>
      <c r="AR172" s="115" t="s">
        <v>78</v>
      </c>
      <c r="AT172" s="122" t="s">
        <v>72</v>
      </c>
      <c r="AU172" s="122" t="s">
        <v>78</v>
      </c>
      <c r="AY172" s="115" t="s">
        <v>110</v>
      </c>
      <c r="BK172" s="123">
        <f>SUM(BK173:BK188)</f>
        <v>0</v>
      </c>
    </row>
    <row r="173" spans="2:65" s="1" customFormat="1" ht="33" customHeight="1">
      <c r="B173" s="30"/>
      <c r="C173" s="126" t="s">
        <v>256</v>
      </c>
      <c r="D173" s="126" t="s">
        <v>113</v>
      </c>
      <c r="E173" s="127" t="s">
        <v>257</v>
      </c>
      <c r="F173" s="128" t="s">
        <v>258</v>
      </c>
      <c r="G173" s="129" t="s">
        <v>143</v>
      </c>
      <c r="H173" s="130">
        <v>369</v>
      </c>
      <c r="I173" s="131"/>
      <c r="J173" s="132">
        <f>ROUND(I173*H173,2)</f>
        <v>0</v>
      </c>
      <c r="K173" s="133"/>
      <c r="L173" s="30"/>
      <c r="M173" s="134" t="s">
        <v>1</v>
      </c>
      <c r="N173" s="135" t="s">
        <v>38</v>
      </c>
      <c r="P173" s="136">
        <f>O173*H173</f>
        <v>0</v>
      </c>
      <c r="Q173" s="136">
        <v>0.15540000000000001</v>
      </c>
      <c r="R173" s="136">
        <f>Q173*H173</f>
        <v>57.342600000000004</v>
      </c>
      <c r="S173" s="136">
        <v>0</v>
      </c>
      <c r="T173" s="137">
        <f>S173*H173</f>
        <v>0</v>
      </c>
      <c r="AR173" s="138" t="s">
        <v>117</v>
      </c>
      <c r="AT173" s="138" t="s">
        <v>113</v>
      </c>
      <c r="AU173" s="138" t="s">
        <v>80</v>
      </c>
      <c r="AY173" s="15" t="s">
        <v>110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5" t="s">
        <v>78</v>
      </c>
      <c r="BK173" s="139">
        <f>ROUND(I173*H173,2)</f>
        <v>0</v>
      </c>
      <c r="BL173" s="15" t="s">
        <v>117</v>
      </c>
      <c r="BM173" s="138" t="s">
        <v>259</v>
      </c>
    </row>
    <row r="174" spans="2:65" s="1" customFormat="1" ht="16.5" customHeight="1">
      <c r="B174" s="30"/>
      <c r="C174" s="155" t="s">
        <v>260</v>
      </c>
      <c r="D174" s="155" t="s">
        <v>229</v>
      </c>
      <c r="E174" s="156" t="s">
        <v>261</v>
      </c>
      <c r="F174" s="157" t="s">
        <v>262</v>
      </c>
      <c r="G174" s="158" t="s">
        <v>143</v>
      </c>
      <c r="H174" s="159">
        <v>337</v>
      </c>
      <c r="I174" s="160"/>
      <c r="J174" s="161">
        <f>ROUND(I174*H174,2)</f>
        <v>0</v>
      </c>
      <c r="K174" s="162"/>
      <c r="L174" s="163"/>
      <c r="M174" s="164" t="s">
        <v>1</v>
      </c>
      <c r="N174" s="165" t="s">
        <v>38</v>
      </c>
      <c r="P174" s="136">
        <f>O174*H174</f>
        <v>0</v>
      </c>
      <c r="Q174" s="136">
        <v>0.08</v>
      </c>
      <c r="R174" s="136">
        <f>Q174*H174</f>
        <v>26.96</v>
      </c>
      <c r="S174" s="136">
        <v>0</v>
      </c>
      <c r="T174" s="137">
        <f>S174*H174</f>
        <v>0</v>
      </c>
      <c r="AR174" s="138" t="s">
        <v>161</v>
      </c>
      <c r="AT174" s="138" t="s">
        <v>229</v>
      </c>
      <c r="AU174" s="138" t="s">
        <v>80</v>
      </c>
      <c r="AY174" s="15" t="s">
        <v>110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78</v>
      </c>
      <c r="BK174" s="139">
        <f>ROUND(I174*H174,2)</f>
        <v>0</v>
      </c>
      <c r="BL174" s="15" t="s">
        <v>117</v>
      </c>
      <c r="BM174" s="138" t="s">
        <v>263</v>
      </c>
    </row>
    <row r="175" spans="2:65" s="12" customFormat="1">
      <c r="B175" s="140"/>
      <c r="D175" s="141" t="s">
        <v>119</v>
      </c>
      <c r="E175" s="142" t="s">
        <v>1</v>
      </c>
      <c r="F175" s="143" t="s">
        <v>264</v>
      </c>
      <c r="H175" s="144">
        <v>337</v>
      </c>
      <c r="I175" s="145"/>
      <c r="L175" s="140"/>
      <c r="M175" s="146"/>
      <c r="T175" s="147"/>
      <c r="AT175" s="142" t="s">
        <v>119</v>
      </c>
      <c r="AU175" s="142" t="s">
        <v>80</v>
      </c>
      <c r="AV175" s="12" t="s">
        <v>80</v>
      </c>
      <c r="AW175" s="12" t="s">
        <v>30</v>
      </c>
      <c r="AX175" s="12" t="s">
        <v>78</v>
      </c>
      <c r="AY175" s="142" t="s">
        <v>110</v>
      </c>
    </row>
    <row r="176" spans="2:65" s="1" customFormat="1" ht="24.2" customHeight="1">
      <c r="B176" s="30"/>
      <c r="C176" s="155" t="s">
        <v>265</v>
      </c>
      <c r="D176" s="155" t="s">
        <v>229</v>
      </c>
      <c r="E176" s="156" t="s">
        <v>266</v>
      </c>
      <c r="F176" s="157" t="s">
        <v>267</v>
      </c>
      <c r="G176" s="158" t="s">
        <v>143</v>
      </c>
      <c r="H176" s="159">
        <v>24</v>
      </c>
      <c r="I176" s="160"/>
      <c r="J176" s="161">
        <f>ROUND(I176*H176,2)</f>
        <v>0</v>
      </c>
      <c r="K176" s="162"/>
      <c r="L176" s="163"/>
      <c r="M176" s="164" t="s">
        <v>1</v>
      </c>
      <c r="N176" s="165" t="s">
        <v>38</v>
      </c>
      <c r="P176" s="136">
        <f>O176*H176</f>
        <v>0</v>
      </c>
      <c r="Q176" s="136">
        <v>4.8300000000000003E-2</v>
      </c>
      <c r="R176" s="136">
        <f>Q176*H176</f>
        <v>1.1592</v>
      </c>
      <c r="S176" s="136">
        <v>0</v>
      </c>
      <c r="T176" s="137">
        <f>S176*H176</f>
        <v>0</v>
      </c>
      <c r="AR176" s="138" t="s">
        <v>161</v>
      </c>
      <c r="AT176" s="138" t="s">
        <v>229</v>
      </c>
      <c r="AU176" s="138" t="s">
        <v>80</v>
      </c>
      <c r="AY176" s="15" t="s">
        <v>110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78</v>
      </c>
      <c r="BK176" s="139">
        <f>ROUND(I176*H176,2)</f>
        <v>0</v>
      </c>
      <c r="BL176" s="15" t="s">
        <v>117</v>
      </c>
      <c r="BM176" s="138" t="s">
        <v>268</v>
      </c>
    </row>
    <row r="177" spans="2:65" s="12" customFormat="1">
      <c r="B177" s="140"/>
      <c r="D177" s="141" t="s">
        <v>119</v>
      </c>
      <c r="E177" s="142" t="s">
        <v>1</v>
      </c>
      <c r="F177" s="143" t="s">
        <v>269</v>
      </c>
      <c r="H177" s="144">
        <v>24</v>
      </c>
      <c r="I177" s="145"/>
      <c r="L177" s="140"/>
      <c r="M177" s="146"/>
      <c r="T177" s="147"/>
      <c r="AT177" s="142" t="s">
        <v>119</v>
      </c>
      <c r="AU177" s="142" t="s">
        <v>80</v>
      </c>
      <c r="AV177" s="12" t="s">
        <v>80</v>
      </c>
      <c r="AW177" s="12" t="s">
        <v>30</v>
      </c>
      <c r="AX177" s="12" t="s">
        <v>78</v>
      </c>
      <c r="AY177" s="142" t="s">
        <v>110</v>
      </c>
    </row>
    <row r="178" spans="2:65" s="1" customFormat="1" ht="24.2" customHeight="1">
      <c r="B178" s="30"/>
      <c r="C178" s="155" t="s">
        <v>270</v>
      </c>
      <c r="D178" s="155" t="s">
        <v>229</v>
      </c>
      <c r="E178" s="156" t="s">
        <v>271</v>
      </c>
      <c r="F178" s="157" t="s">
        <v>272</v>
      </c>
      <c r="G178" s="158" t="s">
        <v>143</v>
      </c>
      <c r="H178" s="159">
        <v>8</v>
      </c>
      <c r="I178" s="160"/>
      <c r="J178" s="161">
        <f>ROUND(I178*H178,2)</f>
        <v>0</v>
      </c>
      <c r="K178" s="162"/>
      <c r="L178" s="163"/>
      <c r="M178" s="164" t="s">
        <v>1</v>
      </c>
      <c r="N178" s="165" t="s">
        <v>38</v>
      </c>
      <c r="P178" s="136">
        <f>O178*H178</f>
        <v>0</v>
      </c>
      <c r="Q178" s="136">
        <v>6.5670000000000006E-2</v>
      </c>
      <c r="R178" s="136">
        <f>Q178*H178</f>
        <v>0.52536000000000005</v>
      </c>
      <c r="S178" s="136">
        <v>0</v>
      </c>
      <c r="T178" s="137">
        <f>S178*H178</f>
        <v>0</v>
      </c>
      <c r="AR178" s="138" t="s">
        <v>161</v>
      </c>
      <c r="AT178" s="138" t="s">
        <v>229</v>
      </c>
      <c r="AU178" s="138" t="s">
        <v>80</v>
      </c>
      <c r="AY178" s="15" t="s">
        <v>110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78</v>
      </c>
      <c r="BK178" s="139">
        <f>ROUND(I178*H178,2)</f>
        <v>0</v>
      </c>
      <c r="BL178" s="15" t="s">
        <v>117</v>
      </c>
      <c r="BM178" s="138" t="s">
        <v>273</v>
      </c>
    </row>
    <row r="179" spans="2:65" s="12" customFormat="1">
      <c r="B179" s="140"/>
      <c r="D179" s="141" t="s">
        <v>119</v>
      </c>
      <c r="E179" s="142" t="s">
        <v>1</v>
      </c>
      <c r="F179" s="143" t="s">
        <v>161</v>
      </c>
      <c r="H179" s="144">
        <v>8</v>
      </c>
      <c r="I179" s="145"/>
      <c r="L179" s="140"/>
      <c r="M179" s="146"/>
      <c r="T179" s="147"/>
      <c r="AT179" s="142" t="s">
        <v>119</v>
      </c>
      <c r="AU179" s="142" t="s">
        <v>80</v>
      </c>
      <c r="AV179" s="12" t="s">
        <v>80</v>
      </c>
      <c r="AW179" s="12" t="s">
        <v>30</v>
      </c>
      <c r="AX179" s="12" t="s">
        <v>78</v>
      </c>
      <c r="AY179" s="142" t="s">
        <v>110</v>
      </c>
    </row>
    <row r="180" spans="2:65" s="1" customFormat="1" ht="24.2" customHeight="1">
      <c r="B180" s="30"/>
      <c r="C180" s="126" t="s">
        <v>274</v>
      </c>
      <c r="D180" s="126" t="s">
        <v>113</v>
      </c>
      <c r="E180" s="127" t="s">
        <v>275</v>
      </c>
      <c r="F180" s="128" t="s">
        <v>276</v>
      </c>
      <c r="G180" s="129" t="s">
        <v>148</v>
      </c>
      <c r="H180" s="130">
        <v>27.675000000000001</v>
      </c>
      <c r="I180" s="131"/>
      <c r="J180" s="132">
        <f>ROUND(I180*H180,2)</f>
        <v>0</v>
      </c>
      <c r="K180" s="133"/>
      <c r="L180" s="30"/>
      <c r="M180" s="134" t="s">
        <v>1</v>
      </c>
      <c r="N180" s="135" t="s">
        <v>38</v>
      </c>
      <c r="P180" s="136">
        <f>O180*H180</f>
        <v>0</v>
      </c>
      <c r="Q180" s="136">
        <v>2.2563399999999998</v>
      </c>
      <c r="R180" s="136">
        <f>Q180*H180</f>
        <v>62.444209499999992</v>
      </c>
      <c r="S180" s="136">
        <v>0</v>
      </c>
      <c r="T180" s="137">
        <f>S180*H180</f>
        <v>0</v>
      </c>
      <c r="AR180" s="138" t="s">
        <v>117</v>
      </c>
      <c r="AT180" s="138" t="s">
        <v>113</v>
      </c>
      <c r="AU180" s="138" t="s">
        <v>80</v>
      </c>
      <c r="AY180" s="15" t="s">
        <v>110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5" t="s">
        <v>78</v>
      </c>
      <c r="BK180" s="139">
        <f>ROUND(I180*H180,2)</f>
        <v>0</v>
      </c>
      <c r="BL180" s="15" t="s">
        <v>117</v>
      </c>
      <c r="BM180" s="138" t="s">
        <v>277</v>
      </c>
    </row>
    <row r="181" spans="2:65" s="12" customFormat="1">
      <c r="B181" s="140"/>
      <c r="D181" s="141" t="s">
        <v>119</v>
      </c>
      <c r="E181" s="142" t="s">
        <v>1</v>
      </c>
      <c r="F181" s="143" t="s">
        <v>278</v>
      </c>
      <c r="H181" s="144">
        <v>27.675000000000001</v>
      </c>
      <c r="I181" s="145"/>
      <c r="L181" s="140"/>
      <c r="M181" s="146"/>
      <c r="T181" s="147"/>
      <c r="AT181" s="142" t="s">
        <v>119</v>
      </c>
      <c r="AU181" s="142" t="s">
        <v>80</v>
      </c>
      <c r="AV181" s="12" t="s">
        <v>80</v>
      </c>
      <c r="AW181" s="12" t="s">
        <v>30</v>
      </c>
      <c r="AX181" s="12" t="s">
        <v>78</v>
      </c>
      <c r="AY181" s="142" t="s">
        <v>110</v>
      </c>
    </row>
    <row r="182" spans="2:65" s="1" customFormat="1" ht="24.2" customHeight="1">
      <c r="B182" s="30"/>
      <c r="C182" s="126" t="s">
        <v>279</v>
      </c>
      <c r="D182" s="126" t="s">
        <v>113</v>
      </c>
      <c r="E182" s="127" t="s">
        <v>280</v>
      </c>
      <c r="F182" s="128" t="s">
        <v>281</v>
      </c>
      <c r="G182" s="129" t="s">
        <v>143</v>
      </c>
      <c r="H182" s="130">
        <v>33.5</v>
      </c>
      <c r="I182" s="131"/>
      <c r="J182" s="132">
        <f>ROUND(I182*H182,2)</f>
        <v>0</v>
      </c>
      <c r="K182" s="133"/>
      <c r="L182" s="30"/>
      <c r="M182" s="134" t="s">
        <v>1</v>
      </c>
      <c r="N182" s="135" t="s">
        <v>38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117</v>
      </c>
      <c r="AT182" s="138" t="s">
        <v>113</v>
      </c>
      <c r="AU182" s="138" t="s">
        <v>80</v>
      </c>
      <c r="AY182" s="15" t="s">
        <v>110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78</v>
      </c>
      <c r="BK182" s="139">
        <f>ROUND(I182*H182,2)</f>
        <v>0</v>
      </c>
      <c r="BL182" s="15" t="s">
        <v>117</v>
      </c>
      <c r="BM182" s="138" t="s">
        <v>282</v>
      </c>
    </row>
    <row r="183" spans="2:65" s="12" customFormat="1">
      <c r="B183" s="140"/>
      <c r="D183" s="141" t="s">
        <v>119</v>
      </c>
      <c r="E183" s="142" t="s">
        <v>1</v>
      </c>
      <c r="F183" s="143" t="s">
        <v>283</v>
      </c>
      <c r="H183" s="144">
        <v>33.5</v>
      </c>
      <c r="I183" s="145"/>
      <c r="L183" s="140"/>
      <c r="M183" s="146"/>
      <c r="T183" s="147"/>
      <c r="AT183" s="142" t="s">
        <v>119</v>
      </c>
      <c r="AU183" s="142" t="s">
        <v>80</v>
      </c>
      <c r="AV183" s="12" t="s">
        <v>80</v>
      </c>
      <c r="AW183" s="12" t="s">
        <v>30</v>
      </c>
      <c r="AX183" s="12" t="s">
        <v>78</v>
      </c>
      <c r="AY183" s="142" t="s">
        <v>110</v>
      </c>
    </row>
    <row r="184" spans="2:65" s="1" customFormat="1" ht="24.2" customHeight="1">
      <c r="B184" s="30"/>
      <c r="C184" s="126" t="s">
        <v>284</v>
      </c>
      <c r="D184" s="126" t="s">
        <v>113</v>
      </c>
      <c r="E184" s="127" t="s">
        <v>285</v>
      </c>
      <c r="F184" s="128" t="s">
        <v>286</v>
      </c>
      <c r="G184" s="129" t="s">
        <v>143</v>
      </c>
      <c r="H184" s="130">
        <v>33.5</v>
      </c>
      <c r="I184" s="131"/>
      <c r="J184" s="132">
        <f>ROUND(I184*H184,2)</f>
        <v>0</v>
      </c>
      <c r="K184" s="133"/>
      <c r="L184" s="30"/>
      <c r="M184" s="134" t="s">
        <v>1</v>
      </c>
      <c r="N184" s="135" t="s">
        <v>38</v>
      </c>
      <c r="P184" s="136">
        <f>O184*H184</f>
        <v>0</v>
      </c>
      <c r="Q184" s="136">
        <v>5.0000000000000002E-5</v>
      </c>
      <c r="R184" s="136">
        <f>Q184*H184</f>
        <v>1.6750000000000001E-3</v>
      </c>
      <c r="S184" s="136">
        <v>0</v>
      </c>
      <c r="T184" s="137">
        <f>S184*H184</f>
        <v>0</v>
      </c>
      <c r="AR184" s="138" t="s">
        <v>117</v>
      </c>
      <c r="AT184" s="138" t="s">
        <v>113</v>
      </c>
      <c r="AU184" s="138" t="s">
        <v>80</v>
      </c>
      <c r="AY184" s="15" t="s">
        <v>110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5" t="s">
        <v>78</v>
      </c>
      <c r="BK184" s="139">
        <f>ROUND(I184*H184,2)</f>
        <v>0</v>
      </c>
      <c r="BL184" s="15" t="s">
        <v>117</v>
      </c>
      <c r="BM184" s="138" t="s">
        <v>287</v>
      </c>
    </row>
    <row r="185" spans="2:65" s="1" customFormat="1" ht="16.5" customHeight="1">
      <c r="B185" s="30"/>
      <c r="C185" s="126" t="s">
        <v>288</v>
      </c>
      <c r="D185" s="126" t="s">
        <v>113</v>
      </c>
      <c r="E185" s="127" t="s">
        <v>289</v>
      </c>
      <c r="F185" s="128" t="s">
        <v>290</v>
      </c>
      <c r="G185" s="129" t="s">
        <v>143</v>
      </c>
      <c r="H185" s="130">
        <v>33.5</v>
      </c>
      <c r="I185" s="131"/>
      <c r="J185" s="132">
        <f>ROUND(I185*H185,2)</f>
        <v>0</v>
      </c>
      <c r="K185" s="133"/>
      <c r="L185" s="30"/>
      <c r="M185" s="134" t="s">
        <v>1</v>
      </c>
      <c r="N185" s="135" t="s">
        <v>38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117</v>
      </c>
      <c r="AT185" s="138" t="s">
        <v>113</v>
      </c>
      <c r="AU185" s="138" t="s">
        <v>80</v>
      </c>
      <c r="AY185" s="15" t="s">
        <v>110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78</v>
      </c>
      <c r="BK185" s="139">
        <f>ROUND(I185*H185,2)</f>
        <v>0</v>
      </c>
      <c r="BL185" s="15" t="s">
        <v>117</v>
      </c>
      <c r="BM185" s="138" t="s">
        <v>291</v>
      </c>
    </row>
    <row r="186" spans="2:65" s="1" customFormat="1" ht="33" customHeight="1">
      <c r="B186" s="30"/>
      <c r="C186" s="126" t="s">
        <v>292</v>
      </c>
      <c r="D186" s="126" t="s">
        <v>113</v>
      </c>
      <c r="E186" s="127" t="s">
        <v>293</v>
      </c>
      <c r="F186" s="128" t="s">
        <v>294</v>
      </c>
      <c r="G186" s="129" t="s">
        <v>241</v>
      </c>
      <c r="H186" s="130">
        <v>7</v>
      </c>
      <c r="I186" s="131"/>
      <c r="J186" s="132">
        <f>ROUND(I186*H186,2)</f>
        <v>0</v>
      </c>
      <c r="K186" s="133"/>
      <c r="L186" s="30"/>
      <c r="M186" s="134" t="s">
        <v>1</v>
      </c>
      <c r="N186" s="135" t="s">
        <v>38</v>
      </c>
      <c r="P186" s="136">
        <f>O186*H186</f>
        <v>0</v>
      </c>
      <c r="Q186" s="136">
        <v>1.6167899999999999</v>
      </c>
      <c r="R186" s="136">
        <f>Q186*H186</f>
        <v>11.31753</v>
      </c>
      <c r="S186" s="136">
        <v>0</v>
      </c>
      <c r="T186" s="137">
        <f>S186*H186</f>
        <v>0</v>
      </c>
      <c r="AR186" s="138" t="s">
        <v>117</v>
      </c>
      <c r="AT186" s="138" t="s">
        <v>113</v>
      </c>
      <c r="AU186" s="138" t="s">
        <v>80</v>
      </c>
      <c r="AY186" s="15" t="s">
        <v>110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5" t="s">
        <v>78</v>
      </c>
      <c r="BK186" s="139">
        <f>ROUND(I186*H186,2)</f>
        <v>0</v>
      </c>
      <c r="BL186" s="15" t="s">
        <v>117</v>
      </c>
      <c r="BM186" s="138" t="s">
        <v>295</v>
      </c>
    </row>
    <row r="187" spans="2:65" s="12" customFormat="1">
      <c r="B187" s="140"/>
      <c r="D187" s="141" t="s">
        <v>119</v>
      </c>
      <c r="E187" s="142" t="s">
        <v>1</v>
      </c>
      <c r="F187" s="143" t="s">
        <v>296</v>
      </c>
      <c r="H187" s="144">
        <v>7</v>
      </c>
      <c r="I187" s="145"/>
      <c r="L187" s="140"/>
      <c r="M187" s="146"/>
      <c r="T187" s="147"/>
      <c r="AT187" s="142" t="s">
        <v>119</v>
      </c>
      <c r="AU187" s="142" t="s">
        <v>80</v>
      </c>
      <c r="AV187" s="12" t="s">
        <v>80</v>
      </c>
      <c r="AW187" s="12" t="s">
        <v>30</v>
      </c>
      <c r="AX187" s="12" t="s">
        <v>78</v>
      </c>
      <c r="AY187" s="142" t="s">
        <v>110</v>
      </c>
    </row>
    <row r="188" spans="2:65" s="1" customFormat="1" ht="33" customHeight="1">
      <c r="B188" s="30"/>
      <c r="C188" s="126" t="s">
        <v>297</v>
      </c>
      <c r="D188" s="126" t="s">
        <v>113</v>
      </c>
      <c r="E188" s="127" t="s">
        <v>298</v>
      </c>
      <c r="F188" s="128" t="s">
        <v>299</v>
      </c>
      <c r="G188" s="129" t="s">
        <v>116</v>
      </c>
      <c r="H188" s="130">
        <v>639.9</v>
      </c>
      <c r="I188" s="131"/>
      <c r="J188" s="132">
        <f>ROUND(I188*H188,2)</f>
        <v>0</v>
      </c>
      <c r="K188" s="133"/>
      <c r="L188" s="30"/>
      <c r="M188" s="134" t="s">
        <v>1</v>
      </c>
      <c r="N188" s="135" t="s">
        <v>38</v>
      </c>
      <c r="P188" s="136">
        <f>O188*H188</f>
        <v>0</v>
      </c>
      <c r="Q188" s="136">
        <v>0</v>
      </c>
      <c r="R188" s="136">
        <f>Q188*H188</f>
        <v>0</v>
      </c>
      <c r="S188" s="136">
        <v>0.02</v>
      </c>
      <c r="T188" s="137">
        <f>S188*H188</f>
        <v>12.798</v>
      </c>
      <c r="AR188" s="138" t="s">
        <v>117</v>
      </c>
      <c r="AT188" s="138" t="s">
        <v>113</v>
      </c>
      <c r="AU188" s="138" t="s">
        <v>80</v>
      </c>
      <c r="AY188" s="15" t="s">
        <v>110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5" t="s">
        <v>78</v>
      </c>
      <c r="BK188" s="139">
        <f>ROUND(I188*H188,2)</f>
        <v>0</v>
      </c>
      <c r="BL188" s="15" t="s">
        <v>117</v>
      </c>
      <c r="BM188" s="138" t="s">
        <v>300</v>
      </c>
    </row>
    <row r="189" spans="2:65" s="11" customFormat="1" ht="22.9" customHeight="1">
      <c r="B189" s="114"/>
      <c r="D189" s="115" t="s">
        <v>72</v>
      </c>
      <c r="E189" s="124" t="s">
        <v>301</v>
      </c>
      <c r="F189" s="124" t="s">
        <v>302</v>
      </c>
      <c r="I189" s="117"/>
      <c r="J189" s="125">
        <f>BK189</f>
        <v>0</v>
      </c>
      <c r="L189" s="114"/>
      <c r="M189" s="119"/>
      <c r="P189" s="120">
        <f>SUM(P190:P195)</f>
        <v>0</v>
      </c>
      <c r="R189" s="120">
        <f>SUM(R190:R195)</f>
        <v>0</v>
      </c>
      <c r="T189" s="121">
        <f>SUM(T190:T195)</f>
        <v>0</v>
      </c>
      <c r="AR189" s="115" t="s">
        <v>78</v>
      </c>
      <c r="AT189" s="122" t="s">
        <v>72</v>
      </c>
      <c r="AU189" s="122" t="s">
        <v>78</v>
      </c>
      <c r="AY189" s="115" t="s">
        <v>110</v>
      </c>
      <c r="BK189" s="123">
        <f>SUM(BK190:BK195)</f>
        <v>0</v>
      </c>
    </row>
    <row r="190" spans="2:65" s="1" customFormat="1" ht="21.75" customHeight="1">
      <c r="B190" s="30"/>
      <c r="C190" s="126" t="s">
        <v>303</v>
      </c>
      <c r="D190" s="126" t="s">
        <v>113</v>
      </c>
      <c r="E190" s="127" t="s">
        <v>304</v>
      </c>
      <c r="F190" s="128" t="s">
        <v>305</v>
      </c>
      <c r="G190" s="129" t="s">
        <v>173</v>
      </c>
      <c r="H190" s="130">
        <v>359.00700000000001</v>
      </c>
      <c r="I190" s="131"/>
      <c r="J190" s="132">
        <f>ROUND(I190*H190,2)</f>
        <v>0</v>
      </c>
      <c r="K190" s="133"/>
      <c r="L190" s="30"/>
      <c r="M190" s="134" t="s">
        <v>1</v>
      </c>
      <c r="N190" s="135" t="s">
        <v>38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117</v>
      </c>
      <c r="AT190" s="138" t="s">
        <v>113</v>
      </c>
      <c r="AU190" s="138" t="s">
        <v>80</v>
      </c>
      <c r="AY190" s="15" t="s">
        <v>110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5" t="s">
        <v>78</v>
      </c>
      <c r="BK190" s="139">
        <f>ROUND(I190*H190,2)</f>
        <v>0</v>
      </c>
      <c r="BL190" s="15" t="s">
        <v>117</v>
      </c>
      <c r="BM190" s="138" t="s">
        <v>306</v>
      </c>
    </row>
    <row r="191" spans="2:65" s="1" customFormat="1" ht="24.2" customHeight="1">
      <c r="B191" s="30"/>
      <c r="C191" s="126" t="s">
        <v>307</v>
      </c>
      <c r="D191" s="126" t="s">
        <v>113</v>
      </c>
      <c r="E191" s="127" t="s">
        <v>308</v>
      </c>
      <c r="F191" s="128" t="s">
        <v>309</v>
      </c>
      <c r="G191" s="129" t="s">
        <v>173</v>
      </c>
      <c r="H191" s="130">
        <v>6103.1189999999997</v>
      </c>
      <c r="I191" s="131"/>
      <c r="J191" s="132">
        <f>ROUND(I191*H191,2)</f>
        <v>0</v>
      </c>
      <c r="K191" s="133"/>
      <c r="L191" s="30"/>
      <c r="M191" s="134" t="s">
        <v>1</v>
      </c>
      <c r="N191" s="135" t="s">
        <v>38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117</v>
      </c>
      <c r="AT191" s="138" t="s">
        <v>113</v>
      </c>
      <c r="AU191" s="138" t="s">
        <v>80</v>
      </c>
      <c r="AY191" s="15" t="s">
        <v>110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5" t="s">
        <v>78</v>
      </c>
      <c r="BK191" s="139">
        <f>ROUND(I191*H191,2)</f>
        <v>0</v>
      </c>
      <c r="BL191" s="15" t="s">
        <v>117</v>
      </c>
      <c r="BM191" s="138" t="s">
        <v>310</v>
      </c>
    </row>
    <row r="192" spans="2:65" s="12" customFormat="1">
      <c r="B192" s="140"/>
      <c r="D192" s="141" t="s">
        <v>119</v>
      </c>
      <c r="F192" s="143" t="s">
        <v>311</v>
      </c>
      <c r="H192" s="144">
        <v>6103.1189999999997</v>
      </c>
      <c r="I192" s="145"/>
      <c r="L192" s="140"/>
      <c r="M192" s="146"/>
      <c r="T192" s="147"/>
      <c r="AT192" s="142" t="s">
        <v>119</v>
      </c>
      <c r="AU192" s="142" t="s">
        <v>80</v>
      </c>
      <c r="AV192" s="12" t="s">
        <v>80</v>
      </c>
      <c r="AW192" s="12" t="s">
        <v>4</v>
      </c>
      <c r="AX192" s="12" t="s">
        <v>78</v>
      </c>
      <c r="AY192" s="142" t="s">
        <v>110</v>
      </c>
    </row>
    <row r="193" spans="2:65" s="1" customFormat="1" ht="37.9" customHeight="1">
      <c r="B193" s="30"/>
      <c r="C193" s="126" t="s">
        <v>312</v>
      </c>
      <c r="D193" s="126" t="s">
        <v>113</v>
      </c>
      <c r="E193" s="127" t="s">
        <v>313</v>
      </c>
      <c r="F193" s="128" t="s">
        <v>314</v>
      </c>
      <c r="G193" s="129" t="s">
        <v>173</v>
      </c>
      <c r="H193" s="130">
        <v>77.275000000000006</v>
      </c>
      <c r="I193" s="131"/>
      <c r="J193" s="132">
        <f>ROUND(I193*H193,2)</f>
        <v>0</v>
      </c>
      <c r="K193" s="133"/>
      <c r="L193" s="30"/>
      <c r="M193" s="134" t="s">
        <v>1</v>
      </c>
      <c r="N193" s="135" t="s">
        <v>38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117</v>
      </c>
      <c r="AT193" s="138" t="s">
        <v>113</v>
      </c>
      <c r="AU193" s="138" t="s">
        <v>80</v>
      </c>
      <c r="AY193" s="15" t="s">
        <v>110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5" t="s">
        <v>78</v>
      </c>
      <c r="BK193" s="139">
        <f>ROUND(I193*H193,2)</f>
        <v>0</v>
      </c>
      <c r="BL193" s="15" t="s">
        <v>117</v>
      </c>
      <c r="BM193" s="138" t="s">
        <v>315</v>
      </c>
    </row>
    <row r="194" spans="2:65" s="1" customFormat="1" ht="44.25" customHeight="1">
      <c r="B194" s="30"/>
      <c r="C194" s="126" t="s">
        <v>316</v>
      </c>
      <c r="D194" s="126" t="s">
        <v>113</v>
      </c>
      <c r="E194" s="127" t="s">
        <v>317</v>
      </c>
      <c r="F194" s="128" t="s">
        <v>318</v>
      </c>
      <c r="G194" s="129" t="s">
        <v>173</v>
      </c>
      <c r="H194" s="130">
        <v>135.42400000000001</v>
      </c>
      <c r="I194" s="131"/>
      <c r="J194" s="132">
        <f>ROUND(I194*H194,2)</f>
        <v>0</v>
      </c>
      <c r="K194" s="133"/>
      <c r="L194" s="30"/>
      <c r="M194" s="134" t="s">
        <v>1</v>
      </c>
      <c r="N194" s="135" t="s">
        <v>38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117</v>
      </c>
      <c r="AT194" s="138" t="s">
        <v>113</v>
      </c>
      <c r="AU194" s="138" t="s">
        <v>80</v>
      </c>
      <c r="AY194" s="15" t="s">
        <v>110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5" t="s">
        <v>78</v>
      </c>
      <c r="BK194" s="139">
        <f>ROUND(I194*H194,2)</f>
        <v>0</v>
      </c>
      <c r="BL194" s="15" t="s">
        <v>117</v>
      </c>
      <c r="BM194" s="138" t="s">
        <v>319</v>
      </c>
    </row>
    <row r="195" spans="2:65" s="1" customFormat="1" ht="44.25" customHeight="1">
      <c r="B195" s="30"/>
      <c r="C195" s="126" t="s">
        <v>320</v>
      </c>
      <c r="D195" s="126" t="s">
        <v>113</v>
      </c>
      <c r="E195" s="127" t="s">
        <v>321</v>
      </c>
      <c r="F195" s="128" t="s">
        <v>322</v>
      </c>
      <c r="G195" s="129" t="s">
        <v>173</v>
      </c>
      <c r="H195" s="130">
        <v>146.00800000000001</v>
      </c>
      <c r="I195" s="131"/>
      <c r="J195" s="132">
        <f>ROUND(I195*H195,2)</f>
        <v>0</v>
      </c>
      <c r="K195" s="133"/>
      <c r="L195" s="30"/>
      <c r="M195" s="134" t="s">
        <v>1</v>
      </c>
      <c r="N195" s="135" t="s">
        <v>38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117</v>
      </c>
      <c r="AT195" s="138" t="s">
        <v>113</v>
      </c>
      <c r="AU195" s="138" t="s">
        <v>80</v>
      </c>
      <c r="AY195" s="15" t="s">
        <v>110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5" t="s">
        <v>78</v>
      </c>
      <c r="BK195" s="139">
        <f>ROUND(I195*H195,2)</f>
        <v>0</v>
      </c>
      <c r="BL195" s="15" t="s">
        <v>117</v>
      </c>
      <c r="BM195" s="138" t="s">
        <v>323</v>
      </c>
    </row>
    <row r="196" spans="2:65" s="11" customFormat="1" ht="22.9" customHeight="1">
      <c r="B196" s="114"/>
      <c r="D196" s="115" t="s">
        <v>72</v>
      </c>
      <c r="E196" s="124" t="s">
        <v>324</v>
      </c>
      <c r="F196" s="124" t="s">
        <v>325</v>
      </c>
      <c r="I196" s="117"/>
      <c r="J196" s="125">
        <f>BK196</f>
        <v>0</v>
      </c>
      <c r="L196" s="114"/>
      <c r="M196" s="119"/>
      <c r="P196" s="120">
        <f>P197</f>
        <v>0</v>
      </c>
      <c r="R196" s="120">
        <f>R197</f>
        <v>0</v>
      </c>
      <c r="T196" s="121">
        <f>T197</f>
        <v>0</v>
      </c>
      <c r="AR196" s="115" t="s">
        <v>78</v>
      </c>
      <c r="AT196" s="122" t="s">
        <v>72</v>
      </c>
      <c r="AU196" s="122" t="s">
        <v>78</v>
      </c>
      <c r="AY196" s="115" t="s">
        <v>110</v>
      </c>
      <c r="BK196" s="123">
        <f>BK197</f>
        <v>0</v>
      </c>
    </row>
    <row r="197" spans="2:65" s="1" customFormat="1" ht="33" customHeight="1">
      <c r="B197" s="30"/>
      <c r="C197" s="126" t="s">
        <v>326</v>
      </c>
      <c r="D197" s="126" t="s">
        <v>113</v>
      </c>
      <c r="E197" s="127" t="s">
        <v>327</v>
      </c>
      <c r="F197" s="128" t="s">
        <v>328</v>
      </c>
      <c r="G197" s="129" t="s">
        <v>173</v>
      </c>
      <c r="H197" s="130">
        <v>336.24400000000003</v>
      </c>
      <c r="I197" s="131"/>
      <c r="J197" s="132">
        <f>ROUND(I197*H197,2)</f>
        <v>0</v>
      </c>
      <c r="K197" s="133"/>
      <c r="L197" s="30"/>
      <c r="M197" s="134" t="s">
        <v>1</v>
      </c>
      <c r="N197" s="135" t="s">
        <v>38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117</v>
      </c>
      <c r="AT197" s="138" t="s">
        <v>113</v>
      </c>
      <c r="AU197" s="138" t="s">
        <v>80</v>
      </c>
      <c r="AY197" s="15" t="s">
        <v>110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5" t="s">
        <v>78</v>
      </c>
      <c r="BK197" s="139">
        <f>ROUND(I197*H197,2)</f>
        <v>0</v>
      </c>
      <c r="BL197" s="15" t="s">
        <v>117</v>
      </c>
      <c r="BM197" s="138" t="s">
        <v>329</v>
      </c>
    </row>
    <row r="198" spans="2:65" s="11" customFormat="1" ht="25.9" customHeight="1">
      <c r="B198" s="114"/>
      <c r="D198" s="115" t="s">
        <v>72</v>
      </c>
      <c r="E198" s="116" t="s">
        <v>330</v>
      </c>
      <c r="F198" s="116" t="s">
        <v>331</v>
      </c>
      <c r="I198" s="117"/>
      <c r="J198" s="118">
        <f>BK198</f>
        <v>0</v>
      </c>
      <c r="L198" s="114"/>
      <c r="M198" s="119"/>
      <c r="P198" s="120">
        <f>SUM(P199:P201)</f>
        <v>0</v>
      </c>
      <c r="R198" s="120">
        <f>SUM(R199:R201)</f>
        <v>0</v>
      </c>
      <c r="T198" s="121">
        <f>SUM(T199:T201)</f>
        <v>0</v>
      </c>
      <c r="AR198" s="115" t="s">
        <v>188</v>
      </c>
      <c r="AT198" s="122" t="s">
        <v>72</v>
      </c>
      <c r="AU198" s="122" t="s">
        <v>73</v>
      </c>
      <c r="AY198" s="115" t="s">
        <v>110</v>
      </c>
      <c r="BK198" s="123">
        <f>SUM(BK199:BK201)</f>
        <v>0</v>
      </c>
    </row>
    <row r="199" spans="2:65" s="1" customFormat="1" ht="16.5" customHeight="1">
      <c r="B199" s="30"/>
      <c r="C199" s="126" t="s">
        <v>332</v>
      </c>
      <c r="D199" s="126" t="s">
        <v>113</v>
      </c>
      <c r="E199" s="127" t="s">
        <v>333</v>
      </c>
      <c r="F199" s="128" t="s">
        <v>334</v>
      </c>
      <c r="G199" s="129" t="s">
        <v>335</v>
      </c>
      <c r="H199" s="130">
        <v>1</v>
      </c>
      <c r="I199" s="131"/>
      <c r="J199" s="132">
        <f>ROUND(I199*H199,2)</f>
        <v>0</v>
      </c>
      <c r="K199" s="133"/>
      <c r="L199" s="30"/>
      <c r="M199" s="134" t="s">
        <v>1</v>
      </c>
      <c r="N199" s="135" t="s">
        <v>38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336</v>
      </c>
      <c r="AT199" s="138" t="s">
        <v>113</v>
      </c>
      <c r="AU199" s="138" t="s">
        <v>78</v>
      </c>
      <c r="AY199" s="15" t="s">
        <v>110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5" t="s">
        <v>78</v>
      </c>
      <c r="BK199" s="139">
        <f>ROUND(I199*H199,2)</f>
        <v>0</v>
      </c>
      <c r="BL199" s="15" t="s">
        <v>336</v>
      </c>
      <c r="BM199" s="138" t="s">
        <v>337</v>
      </c>
    </row>
    <row r="200" spans="2:65" s="1" customFormat="1" ht="24.2" customHeight="1">
      <c r="B200" s="30"/>
      <c r="C200" s="126" t="s">
        <v>338</v>
      </c>
      <c r="D200" s="126" t="s">
        <v>113</v>
      </c>
      <c r="E200" s="127" t="s">
        <v>339</v>
      </c>
      <c r="F200" s="128" t="s">
        <v>340</v>
      </c>
      <c r="G200" s="129" t="s">
        <v>335</v>
      </c>
      <c r="H200" s="130">
        <v>1</v>
      </c>
      <c r="I200" s="131"/>
      <c r="J200" s="132">
        <f>ROUND(I200*H200,2)</f>
        <v>0</v>
      </c>
      <c r="K200" s="133"/>
      <c r="L200" s="30"/>
      <c r="M200" s="134" t="s">
        <v>1</v>
      </c>
      <c r="N200" s="135" t="s">
        <v>38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336</v>
      </c>
      <c r="AT200" s="138" t="s">
        <v>113</v>
      </c>
      <c r="AU200" s="138" t="s">
        <v>78</v>
      </c>
      <c r="AY200" s="15" t="s">
        <v>110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5" t="s">
        <v>78</v>
      </c>
      <c r="BK200" s="139">
        <f>ROUND(I200*H200,2)</f>
        <v>0</v>
      </c>
      <c r="BL200" s="15" t="s">
        <v>336</v>
      </c>
      <c r="BM200" s="138" t="s">
        <v>341</v>
      </c>
    </row>
    <row r="201" spans="2:65" s="1" customFormat="1" ht="16.5" customHeight="1">
      <c r="B201" s="30"/>
      <c r="C201" s="126" t="s">
        <v>342</v>
      </c>
      <c r="D201" s="126" t="s">
        <v>113</v>
      </c>
      <c r="E201" s="127" t="s">
        <v>343</v>
      </c>
      <c r="F201" s="128" t="s">
        <v>344</v>
      </c>
      <c r="G201" s="129" t="s">
        <v>335</v>
      </c>
      <c r="H201" s="130">
        <v>1</v>
      </c>
      <c r="I201" s="131"/>
      <c r="J201" s="132">
        <f>ROUND(I201*H201,2)</f>
        <v>0</v>
      </c>
      <c r="K201" s="133"/>
      <c r="L201" s="30"/>
      <c r="M201" s="166" t="s">
        <v>1</v>
      </c>
      <c r="N201" s="167" t="s">
        <v>38</v>
      </c>
      <c r="O201" s="168"/>
      <c r="P201" s="169">
        <f>O201*H201</f>
        <v>0</v>
      </c>
      <c r="Q201" s="169">
        <v>0</v>
      </c>
      <c r="R201" s="169">
        <f>Q201*H201</f>
        <v>0</v>
      </c>
      <c r="S201" s="169">
        <v>0</v>
      </c>
      <c r="T201" s="170">
        <f>S201*H201</f>
        <v>0</v>
      </c>
      <c r="AR201" s="138" t="s">
        <v>336</v>
      </c>
      <c r="AT201" s="138" t="s">
        <v>113</v>
      </c>
      <c r="AU201" s="138" t="s">
        <v>78</v>
      </c>
      <c r="AY201" s="15" t="s">
        <v>110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5" t="s">
        <v>78</v>
      </c>
      <c r="BK201" s="139">
        <f>ROUND(I201*H201,2)</f>
        <v>0</v>
      </c>
      <c r="BL201" s="15" t="s">
        <v>336</v>
      </c>
      <c r="BM201" s="138" t="s">
        <v>345</v>
      </c>
    </row>
    <row r="202" spans="2:65" s="1" customFormat="1" ht="6.95" customHeight="1">
      <c r="B202" s="42"/>
      <c r="C202" s="43"/>
      <c r="D202" s="43"/>
      <c r="E202" s="43"/>
      <c r="F202" s="43"/>
      <c r="G202" s="43"/>
      <c r="H202" s="43"/>
      <c r="I202" s="43"/>
      <c r="J202" s="43"/>
      <c r="K202" s="43"/>
      <c r="L202" s="30"/>
    </row>
  </sheetData>
  <sheetProtection algorithmName="SHA-512" hashValue="xc3QNq00QYSVWmov5Qq4bSKdfN8qBXzeDvd3liig23/4S+b1MP+4aBe7JA6xk0Ey2CRu712tWiPLZqzReAvOMg==" saltValue="ykqXU+Vs6tY/XyHC3DnGrUJkAca6uwwXPHDjO8pux4/mL9bosoEGdREpqvak7/4lbhvHRD73irFuBuCKKjvMsQ==" spinCount="100000" sheet="1" objects="1" scenarios="1" formatColumns="0" formatRows="0" autoFilter="0"/>
  <autoFilter ref="C119:K201" xr:uid="{00000000-0009-0000-0000-000001000000}"/>
  <mergeCells count="6">
    <mergeCell ref="E112:H112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N7 - Benešov, ul. Bez...</vt:lpstr>
      <vt:lpstr>'N7 - Benešov, ul. Bez...'!Názvy_tisku</vt:lpstr>
      <vt:lpstr>'Rekapitulace stavby'!Názvy_tisku</vt:lpstr>
      <vt:lpstr>'N7 - Benešov, ul. Bez...'!Oblast_tisku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2024-04-19T13:55:25Z</dcterms:created>
  <dcterms:modified xsi:type="dcterms:W3CDTF">2024-05-29T11:03:48Z</dcterms:modified>
</cp:coreProperties>
</file>