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E:\___WORK 2024 03 24\__BN\4 - BN ul. Jiráskova\_EXport V2\"/>
    </mc:Choice>
  </mc:AlternateContent>
  <xr:revisionPtr revIDLastSave="0" documentId="13_ncr:1_{AD3EA405-9A5A-4F76-B295-E198551FC021}" xr6:coauthVersionLast="47" xr6:coauthVersionMax="47" xr10:uidLastSave="{00000000-0000-0000-0000-000000000000}"/>
  <bookViews>
    <workbookView xWindow="28680" yWindow="-120" windowWidth="29040" windowHeight="15720" firstSheet="1" activeTab="1" xr2:uid="{00000000-000D-0000-FFFF-FFFF00000000}"/>
  </bookViews>
  <sheets>
    <sheet name="Rekapitulace stavby" sheetId="1" state="veryHidden" r:id="rId1"/>
    <sheet name="N3 - Benešov ul. Jirá..." sheetId="2" r:id="rId2"/>
  </sheets>
  <definedNames>
    <definedName name="_xlnm._FilterDatabase" localSheetId="1" hidden="1">'N3 - Benešov ul. Jirá...'!$C$120:$K$266</definedName>
    <definedName name="_xlnm.Print_Titles" localSheetId="1">'N3 - Benešov ul. Jirá...'!$120:$120</definedName>
    <definedName name="_xlnm.Print_Titles" localSheetId="0">'Rekapitulace stavby'!$92:$92</definedName>
    <definedName name="_xlnm.Print_Area" localSheetId="1">'N3 - Benešov ul. Jirá...'!$C$4:$J$76,'N3 - Benešov ul. Jirá...'!$C$110:$J$266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5" i="2" l="1"/>
  <c r="J34" i="2"/>
  <c r="AY95" i="1"/>
  <c r="J33" i="2"/>
  <c r="AX95" i="1"/>
  <c r="BI266" i="2"/>
  <c r="BH266" i="2"/>
  <c r="BG266" i="2"/>
  <c r="BF266" i="2"/>
  <c r="T266" i="2"/>
  <c r="T265" i="2"/>
  <c r="R266" i="2"/>
  <c r="R265" i="2"/>
  <c r="P266" i="2"/>
  <c r="P265" i="2" s="1"/>
  <c r="BI264" i="2"/>
  <c r="BH264" i="2"/>
  <c r="BG264" i="2"/>
  <c r="BF264" i="2"/>
  <c r="T264" i="2"/>
  <c r="R264" i="2"/>
  <c r="P264" i="2"/>
  <c r="BI263" i="2"/>
  <c r="BH263" i="2"/>
  <c r="BG263" i="2"/>
  <c r="BF263" i="2"/>
  <c r="T263" i="2"/>
  <c r="R263" i="2"/>
  <c r="P263" i="2"/>
  <c r="BI262" i="2"/>
  <c r="BH262" i="2"/>
  <c r="BG262" i="2"/>
  <c r="BF262" i="2"/>
  <c r="T262" i="2"/>
  <c r="T261" i="2" s="1"/>
  <c r="R262" i="2"/>
  <c r="R261" i="2"/>
  <c r="P262" i="2"/>
  <c r="BI260" i="2"/>
  <c r="BH260" i="2"/>
  <c r="BG260" i="2"/>
  <c r="BF260" i="2"/>
  <c r="T260" i="2"/>
  <c r="T259" i="2"/>
  <c r="R260" i="2"/>
  <c r="R259" i="2" s="1"/>
  <c r="P260" i="2"/>
  <c r="P259" i="2" s="1"/>
  <c r="BI257" i="2"/>
  <c r="BH257" i="2"/>
  <c r="BG257" i="2"/>
  <c r="BF257" i="2"/>
  <c r="T257" i="2"/>
  <c r="R257" i="2"/>
  <c r="P257" i="2"/>
  <c r="BI255" i="2"/>
  <c r="BH255" i="2"/>
  <c r="BG255" i="2"/>
  <c r="BF255" i="2"/>
  <c r="T255" i="2"/>
  <c r="R255" i="2"/>
  <c r="P255" i="2"/>
  <c r="BI254" i="2"/>
  <c r="BH254" i="2"/>
  <c r="BG254" i="2"/>
  <c r="BF254" i="2"/>
  <c r="T254" i="2"/>
  <c r="R254" i="2"/>
  <c r="P254" i="2"/>
  <c r="BI253" i="2"/>
  <c r="BH253" i="2"/>
  <c r="BG253" i="2"/>
  <c r="BF253" i="2"/>
  <c r="T253" i="2"/>
  <c r="R253" i="2"/>
  <c r="P253" i="2"/>
  <c r="BI249" i="2"/>
  <c r="BH249" i="2"/>
  <c r="BG249" i="2"/>
  <c r="BF249" i="2"/>
  <c r="T249" i="2"/>
  <c r="R249" i="2"/>
  <c r="P249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R246" i="2"/>
  <c r="P246" i="2"/>
  <c r="BI245" i="2"/>
  <c r="BH245" i="2"/>
  <c r="BG245" i="2"/>
  <c r="BF245" i="2"/>
  <c r="T245" i="2"/>
  <c r="R245" i="2"/>
  <c r="P245" i="2"/>
  <c r="BI243" i="2"/>
  <c r="BH243" i="2"/>
  <c r="BG243" i="2"/>
  <c r="BF243" i="2"/>
  <c r="T243" i="2"/>
  <c r="R243" i="2"/>
  <c r="P243" i="2"/>
  <c r="BI242" i="2"/>
  <c r="BH242" i="2"/>
  <c r="BG242" i="2"/>
  <c r="BF242" i="2"/>
  <c r="T242" i="2"/>
  <c r="R242" i="2"/>
  <c r="P242" i="2"/>
  <c r="BI241" i="2"/>
  <c r="BH241" i="2"/>
  <c r="BG241" i="2"/>
  <c r="BF241" i="2"/>
  <c r="T241" i="2"/>
  <c r="R241" i="2"/>
  <c r="P241" i="2"/>
  <c r="BI237" i="2"/>
  <c r="BH237" i="2"/>
  <c r="BG237" i="2"/>
  <c r="BF237" i="2"/>
  <c r="T237" i="2"/>
  <c r="R237" i="2"/>
  <c r="P237" i="2"/>
  <c r="BI235" i="2"/>
  <c r="BH235" i="2"/>
  <c r="BG235" i="2"/>
  <c r="BF235" i="2"/>
  <c r="T235" i="2"/>
  <c r="R235" i="2"/>
  <c r="P235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6" i="2"/>
  <c r="BH226" i="2"/>
  <c r="BG226" i="2"/>
  <c r="BF226" i="2"/>
  <c r="T226" i="2"/>
  <c r="R226" i="2"/>
  <c r="P226" i="2"/>
  <c r="BI223" i="2"/>
  <c r="BH223" i="2"/>
  <c r="BG223" i="2"/>
  <c r="BF223" i="2"/>
  <c r="T223" i="2"/>
  <c r="R223" i="2"/>
  <c r="P223" i="2"/>
  <c r="BI220" i="2"/>
  <c r="BH220" i="2"/>
  <c r="BG220" i="2"/>
  <c r="BF220" i="2"/>
  <c r="T220" i="2"/>
  <c r="R220" i="2"/>
  <c r="P220" i="2"/>
  <c r="BI217" i="2"/>
  <c r="BH217" i="2"/>
  <c r="BG217" i="2"/>
  <c r="BF217" i="2"/>
  <c r="T217" i="2"/>
  <c r="R217" i="2"/>
  <c r="P217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1" i="2"/>
  <c r="BH211" i="2"/>
  <c r="BG211" i="2"/>
  <c r="BF211" i="2"/>
  <c r="T211" i="2"/>
  <c r="R211" i="2"/>
  <c r="P211" i="2"/>
  <c r="BI206" i="2"/>
  <c r="BH206" i="2"/>
  <c r="BG206" i="2"/>
  <c r="BF206" i="2"/>
  <c r="T206" i="2"/>
  <c r="R206" i="2"/>
  <c r="P206" i="2"/>
  <c r="BI202" i="2"/>
  <c r="BH202" i="2"/>
  <c r="BG202" i="2"/>
  <c r="BF202" i="2"/>
  <c r="T202" i="2"/>
  <c r="R202" i="2"/>
  <c r="P202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6" i="2"/>
  <c r="BH186" i="2"/>
  <c r="BG186" i="2"/>
  <c r="BF186" i="2"/>
  <c r="T186" i="2"/>
  <c r="R186" i="2"/>
  <c r="P186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3" i="2"/>
  <c r="BH173" i="2"/>
  <c r="BG173" i="2"/>
  <c r="BF173" i="2"/>
  <c r="T173" i="2"/>
  <c r="R173" i="2"/>
  <c r="P173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4" i="2"/>
  <c r="BH134" i="2"/>
  <c r="BG134" i="2"/>
  <c r="BF134" i="2"/>
  <c r="T134" i="2"/>
  <c r="R134" i="2"/>
  <c r="P134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4" i="2"/>
  <c r="BH124" i="2"/>
  <c r="BG124" i="2"/>
  <c r="BF124" i="2"/>
  <c r="T124" i="2"/>
  <c r="R124" i="2"/>
  <c r="P124" i="2"/>
  <c r="F115" i="2"/>
  <c r="E113" i="2"/>
  <c r="F87" i="2"/>
  <c r="E85" i="2"/>
  <c r="J22" i="2"/>
  <c r="E22" i="2"/>
  <c r="J118" i="2"/>
  <c r="J21" i="2"/>
  <c r="J19" i="2"/>
  <c r="E19" i="2"/>
  <c r="J89" i="2" s="1"/>
  <c r="J18" i="2"/>
  <c r="J16" i="2"/>
  <c r="E16" i="2"/>
  <c r="F118" i="2"/>
  <c r="J15" i="2"/>
  <c r="J13" i="2"/>
  <c r="E13" i="2"/>
  <c r="F117" i="2" s="1"/>
  <c r="J12" i="2"/>
  <c r="J10" i="2"/>
  <c r="J115" i="2" s="1"/>
  <c r="L90" i="1"/>
  <c r="AM90" i="1"/>
  <c r="AM89" i="1"/>
  <c r="L89" i="1"/>
  <c r="AM87" i="1"/>
  <c r="L87" i="1"/>
  <c r="L85" i="1"/>
  <c r="L84" i="1"/>
  <c r="BK253" i="2"/>
  <c r="BK206" i="2"/>
  <c r="BK181" i="2"/>
  <c r="J260" i="2"/>
  <c r="J199" i="2"/>
  <c r="BK264" i="2"/>
  <c r="J198" i="2"/>
  <c r="BK147" i="2"/>
  <c r="J262" i="2"/>
  <c r="J211" i="2"/>
  <c r="J248" i="2"/>
  <c r="BK199" i="2"/>
  <c r="BK129" i="2"/>
  <c r="BK223" i="2"/>
  <c r="BK191" i="2"/>
  <c r="BK198" i="2"/>
  <c r="BK161" i="2"/>
  <c r="BK234" i="2"/>
  <c r="J182" i="2"/>
  <c r="BK263" i="2"/>
  <c r="J179" i="2"/>
  <c r="BK249" i="2"/>
  <c r="J196" i="2"/>
  <c r="J146" i="2"/>
  <c r="BK248" i="2"/>
  <c r="BK166" i="2"/>
  <c r="BK241" i="2"/>
  <c r="BK176" i="2"/>
  <c r="J253" i="2"/>
  <c r="BK178" i="2"/>
  <c r="BK246" i="2"/>
  <c r="J215" i="2"/>
  <c r="J159" i="2"/>
  <c r="BK179" i="2"/>
  <c r="J126" i="2"/>
  <c r="J243" i="2"/>
  <c r="BK211" i="2"/>
  <c r="BK180" i="2"/>
  <c r="J124" i="2"/>
  <c r="J139" i="2"/>
  <c r="J127" i="2"/>
  <c r="BK235" i="2"/>
  <c r="BK177" i="2"/>
  <c r="BK255" i="2"/>
  <c r="BK194" i="2"/>
  <c r="BK165" i="2"/>
  <c r="J217" i="2"/>
  <c r="BK190" i="2"/>
  <c r="J255" i="2"/>
  <c r="J202" i="2"/>
  <c r="J147" i="2"/>
  <c r="J192" i="2"/>
  <c r="BK124" i="2"/>
  <c r="J266" i="2"/>
  <c r="BK215" i="2"/>
  <c r="J161" i="2"/>
  <c r="BK217" i="2"/>
  <c r="BK237" i="2"/>
  <c r="J194" i="2"/>
  <c r="BK139" i="2"/>
  <c r="BK254" i="2"/>
  <c r="J206" i="2"/>
  <c r="J141" i="2"/>
  <c r="BK197" i="2"/>
  <c r="J249" i="2"/>
  <c r="J195" i="2"/>
  <c r="BK226" i="2"/>
  <c r="BK158" i="2"/>
  <c r="J246" i="2"/>
  <c r="J193" i="2"/>
  <c r="J176" i="2"/>
  <c r="J245" i="2"/>
  <c r="J173" i="2"/>
  <c r="J254" i="2"/>
  <c r="BK214" i="2"/>
  <c r="J165" i="2"/>
  <c r="BK266" i="2"/>
  <c r="BK213" i="2"/>
  <c r="BK154" i="2"/>
  <c r="J200" i="2"/>
  <c r="J166" i="2"/>
  <c r="BK243" i="2"/>
  <c r="J158" i="2"/>
  <c r="J232" i="2"/>
  <c r="BK200" i="2"/>
  <c r="J178" i="2"/>
  <c r="BK242" i="2"/>
  <c r="BK192" i="2"/>
  <c r="BK127" i="2"/>
  <c r="J223" i="2"/>
  <c r="BK257" i="2"/>
  <c r="J257" i="2"/>
  <c r="J214" i="2"/>
  <c r="BK159" i="2"/>
  <c r="J234" i="2"/>
  <c r="J180" i="2"/>
  <c r="BK260" i="2"/>
  <c r="J152" i="2"/>
  <c r="J242" i="2"/>
  <c r="BK193" i="2"/>
  <c r="BK149" i="2"/>
  <c r="BK186" i="2"/>
  <c r="J150" i="2"/>
  <c r="J220" i="2"/>
  <c r="BK150" i="2"/>
  <c r="BK232" i="2"/>
  <c r="AS94" i="1"/>
  <c r="J226" i="2"/>
  <c r="BK173" i="2"/>
  <c r="J129" i="2"/>
  <c r="BK245" i="2"/>
  <c r="J197" i="2"/>
  <c r="BK262" i="2"/>
  <c r="BK202" i="2"/>
  <c r="J190" i="2"/>
  <c r="BK141" i="2"/>
  <c r="BK196" i="2"/>
  <c r="BK146" i="2"/>
  <c r="BK230" i="2"/>
  <c r="BK182" i="2"/>
  <c r="BK126" i="2"/>
  <c r="J177" i="2"/>
  <c r="J263" i="2"/>
  <c r="J213" i="2"/>
  <c r="BK152" i="2"/>
  <c r="J237" i="2"/>
  <c r="J134" i="2"/>
  <c r="J230" i="2"/>
  <c r="J181" i="2"/>
  <c r="BK134" i="2"/>
  <c r="J241" i="2"/>
  <c r="J186" i="2"/>
  <c r="J264" i="2"/>
  <c r="BK220" i="2"/>
  <c r="J191" i="2"/>
  <c r="J235" i="2"/>
  <c r="J149" i="2"/>
  <c r="BK195" i="2"/>
  <c r="J154" i="2"/>
  <c r="P261" i="2" l="1"/>
  <c r="P175" i="2"/>
  <c r="P201" i="2"/>
  <c r="BK123" i="2"/>
  <c r="T175" i="2"/>
  <c r="R201" i="2"/>
  <c r="R175" i="2"/>
  <c r="P189" i="2"/>
  <c r="R247" i="2"/>
  <c r="P123" i="2"/>
  <c r="P122" i="2" s="1"/>
  <c r="P121" i="2" s="1"/>
  <c r="AU95" i="1" s="1"/>
  <c r="AU94" i="1" s="1"/>
  <c r="R189" i="2"/>
  <c r="T247" i="2"/>
  <c r="R123" i="2"/>
  <c r="R122" i="2" s="1"/>
  <c r="R121" i="2" s="1"/>
  <c r="BK201" i="2"/>
  <c r="J201" i="2" s="1"/>
  <c r="J99" i="2" s="1"/>
  <c r="P247" i="2"/>
  <c r="T123" i="2"/>
  <c r="BK189" i="2"/>
  <c r="J189" i="2" s="1"/>
  <c r="J98" i="2" s="1"/>
  <c r="T201" i="2"/>
  <c r="BK175" i="2"/>
  <c r="J175" i="2"/>
  <c r="J97" i="2"/>
  <c r="T189" i="2"/>
  <c r="BK247" i="2"/>
  <c r="J247" i="2" s="1"/>
  <c r="J100" i="2" s="1"/>
  <c r="BK259" i="2"/>
  <c r="J259" i="2" s="1"/>
  <c r="J101" i="2" s="1"/>
  <c r="BK265" i="2"/>
  <c r="J265" i="2" s="1"/>
  <c r="J103" i="2" s="1"/>
  <c r="F90" i="2"/>
  <c r="J117" i="2"/>
  <c r="BE127" i="2"/>
  <c r="BE139" i="2"/>
  <c r="BE146" i="2"/>
  <c r="BE199" i="2"/>
  <c r="BE200" i="2"/>
  <c r="BE211" i="2"/>
  <c r="BE213" i="2"/>
  <c r="J90" i="2"/>
  <c r="BE150" i="2"/>
  <c r="BE161" i="2"/>
  <c r="BE186" i="2"/>
  <c r="BE206" i="2"/>
  <c r="BE237" i="2"/>
  <c r="BE241" i="2"/>
  <c r="BE243" i="2"/>
  <c r="BE249" i="2"/>
  <c r="BE253" i="2"/>
  <c r="F89" i="2"/>
  <c r="BE176" i="2"/>
  <c r="BE179" i="2"/>
  <c r="BE180" i="2"/>
  <c r="BE181" i="2"/>
  <c r="BE191" i="2"/>
  <c r="BE197" i="2"/>
  <c r="BE198" i="2"/>
  <c r="BE214" i="2"/>
  <c r="BE220" i="2"/>
  <c r="BE223" i="2"/>
  <c r="BE230" i="2"/>
  <c r="BE232" i="2"/>
  <c r="BE234" i="2"/>
  <c r="BE242" i="2"/>
  <c r="J87" i="2"/>
  <c r="BE173" i="2"/>
  <c r="BE178" i="2"/>
  <c r="BE182" i="2"/>
  <c r="BE192" i="2"/>
  <c r="BE196" i="2"/>
  <c r="BE217" i="2"/>
  <c r="BE226" i="2"/>
  <c r="BE245" i="2"/>
  <c r="BE246" i="2"/>
  <c r="BE254" i="2"/>
  <c r="BE266" i="2"/>
  <c r="BE124" i="2"/>
  <c r="BE129" i="2"/>
  <c r="BE134" i="2"/>
  <c r="BE149" i="2"/>
  <c r="BE158" i="2"/>
  <c r="BE194" i="2"/>
  <c r="BE195" i="2"/>
  <c r="BE202" i="2"/>
  <c r="BE154" i="2"/>
  <c r="BE193" i="2"/>
  <c r="BE215" i="2"/>
  <c r="BE255" i="2"/>
  <c r="BE263" i="2"/>
  <c r="BE126" i="2"/>
  <c r="BE141" i="2"/>
  <c r="BE152" i="2"/>
  <c r="BE166" i="2"/>
  <c r="BE177" i="2"/>
  <c r="BE257" i="2"/>
  <c r="BE262" i="2"/>
  <c r="BE147" i="2"/>
  <c r="BE159" i="2"/>
  <c r="BE165" i="2"/>
  <c r="BE190" i="2"/>
  <c r="BE235" i="2"/>
  <c r="BE248" i="2"/>
  <c r="BE260" i="2"/>
  <c r="BE264" i="2"/>
  <c r="F35" i="2"/>
  <c r="BD95" i="1" s="1"/>
  <c r="BD94" i="1" s="1"/>
  <c r="W33" i="1" s="1"/>
  <c r="F32" i="2"/>
  <c r="BA95" i="1" s="1"/>
  <c r="BA94" i="1" s="1"/>
  <c r="W30" i="1" s="1"/>
  <c r="F34" i="2"/>
  <c r="BC95" i="1"/>
  <c r="BC94" i="1"/>
  <c r="AY94" i="1" s="1"/>
  <c r="J32" i="2"/>
  <c r="AW95" i="1" s="1"/>
  <c r="F33" i="2"/>
  <c r="BB95" i="1" s="1"/>
  <c r="BB94" i="1" s="1"/>
  <c r="W31" i="1" s="1"/>
  <c r="BK122" i="2" l="1"/>
  <c r="J122" i="2" s="1"/>
  <c r="J95" i="2" s="1"/>
  <c r="T122" i="2"/>
  <c r="T121" i="2" s="1"/>
  <c r="BK261" i="2"/>
  <c r="J261" i="2" s="1"/>
  <c r="J102" i="2" s="1"/>
  <c r="J123" i="2"/>
  <c r="J96" i="2"/>
  <c r="J31" i="2"/>
  <c r="AV95" i="1" s="1"/>
  <c r="AT95" i="1" s="1"/>
  <c r="AX94" i="1"/>
  <c r="F31" i="2"/>
  <c r="AZ95" i="1"/>
  <c r="AZ94" i="1"/>
  <c r="W29" i="1" s="1"/>
  <c r="W32" i="1"/>
  <c r="AW94" i="1"/>
  <c r="AK30" i="1" s="1"/>
  <c r="BK121" i="2" l="1"/>
  <c r="J121" i="2" s="1"/>
  <c r="J94" i="2" s="1"/>
  <c r="AV94" i="1"/>
  <c r="AK29" i="1" s="1"/>
  <c r="J28" i="2" l="1"/>
  <c r="AG95" i="1" s="1"/>
  <c r="AG94" i="1" s="1"/>
  <c r="AT94" i="1"/>
  <c r="AK26" i="1" l="1"/>
  <c r="AK35" i="1" s="1"/>
  <c r="AN94" i="1"/>
  <c r="J37" i="2"/>
  <c r="AN95" i="1"/>
</calcChain>
</file>

<file path=xl/sharedStrings.xml><?xml version="1.0" encoding="utf-8"?>
<sst xmlns="http://schemas.openxmlformats.org/spreadsheetml/2006/main" count="1869" uniqueCount="457">
  <si>
    <t>Export Komplet</t>
  </si>
  <si>
    <t/>
  </si>
  <si>
    <t>2.0</t>
  </si>
  <si>
    <t>ZAMOK</t>
  </si>
  <si>
    <t>False</t>
  </si>
  <si>
    <t>{5f69f2ee-6918-41da-8315-a06fe7b07477}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</si>
  <si>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</si>
  <si>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</si>
  <si>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</si>
  <si>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</si>
  <si>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</si>
  <si>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</si>
  <si>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</si>
  <si>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</si>
  <si>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N18753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</si>
  <si>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</si>
  <si>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</si>
  <si>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Benešov ul. Jiráskova - obnova povrchu a odvodnění úseku  závora - KK</t>
  </si>
  <si>
    <t>KSO:</t>
  </si>
  <si>
    <t>CC-CZ:</t>
  </si>
  <si>
    <t>Místo:</t>
  </si>
  <si>
    <t xml:space="preserve"> </t>
  </si>
  <si>
    <t>Datum:</t>
  </si>
  <si>
    <t>15. 2. 2024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</si>
  <si>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</si>
  <si>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</si>
  <si>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</si>
  <si>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</si>
  <si>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</si>
  <si>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</si>
  <si>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</si>
  <si>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</si>
  <si>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</si>
  <si>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</si>
  <si>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</si>
  <si>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</si>
  <si>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</si>
  <si>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</si>
  <si>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</si>
  <si>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</si>
  <si>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</si>
  <si>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</si>
  <si>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</si>
  <si>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</si>
  <si>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</si>
  <si>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</si>
  <si>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</si>
  <si>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</si>
  <si>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</si>
  <si>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</si>
  <si>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</si>
  <si>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</si>
  <si>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</si>
  <si>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</si>
  <si>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</si>
  <si>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</si>
  <si>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</si>
  <si>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</si>
  <si>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</si>
  <si>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</si>
  <si>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</si>
  <si>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</si>
  <si>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</si>
  <si>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</si>
  <si>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</si>
  <si>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</si>
  <si>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</si>
  <si>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</si>
  <si>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</si>
  <si>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</si>
  <si>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</si>
  <si>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</si>
  <si>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</si>
  <si>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</si>
  <si>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</si>
  <si>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</si>
  <si>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</si>
  <si>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</si>
  <si>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</si>
  <si>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</si>
  <si>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</si>
  <si>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</si>
  <si>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</si>
  <si>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</si>
  <si>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</si>
  <si>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</si>
  <si>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</si>
  <si>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</si>
  <si>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</si>
  <si>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</si>
  <si>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</si>
  <si>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</si>
  <si>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</si>
  <si>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</si>
  <si>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</si>
  <si>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</si>
  <si>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</si>
  <si>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</si>
  <si>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</si>
  <si>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</si>
  <si>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</si>
  <si>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</si>
  <si>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</si>
  <si>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</si>
  <si>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</si>
  <si>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</si>
  <si>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</si>
  <si>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</si>
  <si>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</si>
  <si>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</si>
  <si>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</si>
  <si>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</si>
  <si>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</si>
  <si>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</si>
  <si>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113106171</t>
  </si>
  <si>
    <t>Rozebrání dlažeb vozovek ze zámkové dlažby s ložem z kameniva ručně</t>
  </si>
  <si>
    <t>m2</t>
  </si>
  <si>
    <t>4</t>
  </si>
  <si>
    <t>1535234593</t>
  </si>
  <si>
    <t>VV</t>
  </si>
  <si>
    <t>9,5+8,5+8,5+2,4</t>
  </si>
  <si>
    <t>113106193</t>
  </si>
  <si>
    <t>Rozebrání dlažeb vozovek z vegetační dlažby betonové s ložem z kameniva ručně</t>
  </si>
  <si>
    <t>-1255189759</t>
  </si>
  <si>
    <t>3</t>
  </si>
  <si>
    <t>113107131</t>
  </si>
  <si>
    <t>Odstranění podkladu z betonu prostého tl přes 100 do 150 mm ručně</t>
  </si>
  <si>
    <t>-366596116</t>
  </si>
  <si>
    <t>"vjezd brána P1" 4*1</t>
  </si>
  <si>
    <t>113107142</t>
  </si>
  <si>
    <t>Odstranění podkladu živičného tl 100 mm ručně</t>
  </si>
  <si>
    <t>-278967618</t>
  </si>
  <si>
    <t>"stan. ZU + KU - napojení v křižovatkách" (6,1+7,8)*0,75</t>
  </si>
  <si>
    <t>" napojení brána P2"   5*0,5</t>
  </si>
  <si>
    <t>"plocha předchodu - AC"  7,6</t>
  </si>
  <si>
    <t>Součet</t>
  </si>
  <si>
    <t>5</t>
  </si>
  <si>
    <t>113107324</t>
  </si>
  <si>
    <t>Odstranění podkladu z kameniva drceného tl přes 300 do 400 mm strojně pl do 50 m2</t>
  </si>
  <si>
    <t>706496405</t>
  </si>
  <si>
    <t>" plocha P stan. 0" 52,9</t>
  </si>
  <si>
    <t>"plocha  L - náhrada veget.dl. stan. 53" 16,15</t>
  </si>
  <si>
    <t>"lokální sanace 15%" 601,575*0,15</t>
  </si>
  <si>
    <t>6</t>
  </si>
  <si>
    <t>113107342</t>
  </si>
  <si>
    <t>Odstranění podkladu živičného tl přes 50 do 100 mm strojně pl do 50 m2</t>
  </si>
  <si>
    <t>1377505365</t>
  </si>
  <si>
    <t>7</t>
  </si>
  <si>
    <t>113154224</t>
  </si>
  <si>
    <t>Frézování živičného krytu tl 100 mm pruh š přes 0,5 do 1 m pl přes 500 do 1000 m2 bez překážek v trase</t>
  </si>
  <si>
    <t>-971609110</t>
  </si>
  <si>
    <t>"celkem"  675</t>
  </si>
  <si>
    <t>"odečet dobourání - plocha P"  -52,9</t>
  </si>
  <si>
    <t>"stan. ZU + KU - napojení ruční" -20,525</t>
  </si>
  <si>
    <t>8</t>
  </si>
  <si>
    <t>113201112</t>
  </si>
  <si>
    <t>Vytrhání obrub silničních ležatých</t>
  </si>
  <si>
    <t>m</t>
  </si>
  <si>
    <t>911233801</t>
  </si>
  <si>
    <t>9</t>
  </si>
  <si>
    <t>113202111</t>
  </si>
  <si>
    <t>Vytrhání obrub krajníků obrubníků stojatých</t>
  </si>
  <si>
    <t>-94327450</t>
  </si>
  <si>
    <t>184+17-4</t>
  </si>
  <si>
    <t>10</t>
  </si>
  <si>
    <t>113204111</t>
  </si>
  <si>
    <t>Vytrhání obrub záhonových</t>
  </si>
  <si>
    <t>343101043</t>
  </si>
  <si>
    <t>71</t>
  </si>
  <si>
    <t>132212132</t>
  </si>
  <si>
    <t>Hloubení nezapažených rýh šířky do 800 mm v nesoudržných horninách třídy těžitelnosti I skupiny 3 ručně</t>
  </si>
  <si>
    <t>m3</t>
  </si>
  <si>
    <t>260127152</t>
  </si>
  <si>
    <t>"výkop rýh pro obnovu obrub "  (197 +11)*0,4*0,3</t>
  </si>
  <si>
    <t>72</t>
  </si>
  <si>
    <t>139001101</t>
  </si>
  <si>
    <t>Příplatek za ztížení vykopávky v blízkosti podzemního vedení</t>
  </si>
  <si>
    <t>-1115321304</t>
  </si>
  <si>
    <t>"objem rýh"   17,776+24,96</t>
  </si>
  <si>
    <t>65</t>
  </si>
  <si>
    <t>139951121</t>
  </si>
  <si>
    <t>Bourání kcí v hloubených vykopávkách ze zdiva z betonu prostého strojně</t>
  </si>
  <si>
    <t>1305166655</t>
  </si>
  <si>
    <t>"bourání beton lože obrub " (197+11)*0,25*0,3</t>
  </si>
  <si>
    <t>"bourání, rušení ULV - 4ks" 4*0,8*0,8*0,85</t>
  </si>
  <si>
    <t>66</t>
  </si>
  <si>
    <t>162751117</t>
  </si>
  <si>
    <t>Vodorovné přemístění přes 9 000 do 10000 m výkopku/sypaniny z horniny třídy těžitelnosti I skupiny 1 až 3</t>
  </si>
  <si>
    <t>-1460820817</t>
  </si>
  <si>
    <t>67</t>
  </si>
  <si>
    <t>162751119</t>
  </si>
  <si>
    <t>Příplatek k vodorovnému přemístění výkopku/sypaniny z horniny třídy těžitelnosti I skupiny 1 až 3 ZKD 1000 m přes 10000 m</t>
  </si>
  <si>
    <t>-290156285</t>
  </si>
  <si>
    <t>" celkem 18km" (18-10)*42,736</t>
  </si>
  <si>
    <t>68</t>
  </si>
  <si>
    <t>171201231</t>
  </si>
  <si>
    <t>Poplatek za uložení zeminy a kamení na recyklační skládce (skládkovné) kód odpadu 17 05 04</t>
  </si>
  <si>
    <t>t</t>
  </si>
  <si>
    <t>251113497</t>
  </si>
  <si>
    <t>"zeď"  17,776*2,5</t>
  </si>
  <si>
    <t>"zemina" 24,96*2</t>
  </si>
  <si>
    <t>69</t>
  </si>
  <si>
    <t>171251201</t>
  </si>
  <si>
    <t>Uložení sypaniny na skládky nebo meziskládky</t>
  </si>
  <si>
    <t>-1119731270</t>
  </si>
  <si>
    <t>11</t>
  </si>
  <si>
    <t>181152302</t>
  </si>
  <si>
    <t>Úprava pláně pro silnice a dálnice v zářezech se zhutněním</t>
  </si>
  <si>
    <t>378996115</t>
  </si>
  <si>
    <t>"přechod - ZD"  7,6+2,4</t>
  </si>
  <si>
    <t>"předlažby" 9,5+8,5+8,5+2,4</t>
  </si>
  <si>
    <t>181311103</t>
  </si>
  <si>
    <t>Rozprostření ornice tl vrstvy do 200 mm v rovině nebo ve svahu do 1:5 ručně</t>
  </si>
  <si>
    <t>-1881756388</t>
  </si>
  <si>
    <t>"úprava pásu za obrubou" 137,5*0,75</t>
  </si>
  <si>
    <t>Komunikace pozemní</t>
  </si>
  <si>
    <t>13</t>
  </si>
  <si>
    <t>566901232</t>
  </si>
  <si>
    <t>Vyspravení podkladu po překopech inženýrských sítí plochy přes 15 m2 štěrkodrtí tl. 150 mm</t>
  </si>
  <si>
    <t>1645665643</t>
  </si>
  <si>
    <t>14</t>
  </si>
  <si>
    <t>566901272</t>
  </si>
  <si>
    <t>Vyspravení podkladu po překopech inženýrských sítí plochy přes 15 m2 směsí stmelenou cementem SC20/25 tl 150 mm</t>
  </si>
  <si>
    <t>-577162302</t>
  </si>
  <si>
    <t>15</t>
  </si>
  <si>
    <t>573191111</t>
  </si>
  <si>
    <t>Postřik infiltrační kationaktivní emulzí v množství 1 kg/m2</t>
  </si>
  <si>
    <t>-1716599284</t>
  </si>
  <si>
    <t>16</t>
  </si>
  <si>
    <t>573231109</t>
  </si>
  <si>
    <t>Postřik živičný spojovací ze silniční emulze v množství 0,60 kg/m2</t>
  </si>
  <si>
    <t>102977581</t>
  </si>
  <si>
    <t>17</t>
  </si>
  <si>
    <t>577144111</t>
  </si>
  <si>
    <t>Asfaltový beton vrstva obrusná ACO 11 (ABS) tř. I tl 50 mm š do 3 m z nemodifikovaného asfaltu</t>
  </si>
  <si>
    <t>-444042020</t>
  </si>
  <si>
    <t>18</t>
  </si>
  <si>
    <t>577145112</t>
  </si>
  <si>
    <t>Asfaltový beton vrstva ložní ACL 16 (ABH) tl 50 mm š do 3 m z nemodifikovaného asfaltu</t>
  </si>
  <si>
    <t>1446909677</t>
  </si>
  <si>
    <t>19</t>
  </si>
  <si>
    <t>596212230</t>
  </si>
  <si>
    <t>Kladení zámkové dlažby pozemních komunikací ručně tl 80 mm skupiny C pl do 50 m2</t>
  </si>
  <si>
    <t>863302882</t>
  </si>
  <si>
    <t>"předlažby navazující" 9,5+8,5+8,5</t>
  </si>
  <si>
    <t>"přechody " 2,4</t>
  </si>
  <si>
    <t>20</t>
  </si>
  <si>
    <t>M</t>
  </si>
  <si>
    <t>59245005</t>
  </si>
  <si>
    <t>dlažba skladebná betonová 200x100mm tl 80mm barevná</t>
  </si>
  <si>
    <t>-1928504767</t>
  </si>
  <si>
    <t>"plocha předlažeb 50%" 28,9/2</t>
  </si>
  <si>
    <t>14,45*1,03 'Přepočtené koeficientem množství</t>
  </si>
  <si>
    <t>Trubní vedení</t>
  </si>
  <si>
    <t>56</t>
  </si>
  <si>
    <t>895941302</t>
  </si>
  <si>
    <t>Osazení vpusti uliční DN 450 z betonových dílců dno s kalištěm</t>
  </si>
  <si>
    <t>kus</t>
  </si>
  <si>
    <t>-644689614</t>
  </si>
  <si>
    <t>57</t>
  </si>
  <si>
    <t>59224495</t>
  </si>
  <si>
    <t>vpusť uliční DN 450 kaliště nízké 450/240x50mm</t>
  </si>
  <si>
    <t>858646651</t>
  </si>
  <si>
    <t>58</t>
  </si>
  <si>
    <t>895941351</t>
  </si>
  <si>
    <t>Osazení vpusti uliční DN 500 z betonových dílců skruž horní pro čtvercovou vtokovou mříž</t>
  </si>
  <si>
    <t>2012445306</t>
  </si>
  <si>
    <t>59</t>
  </si>
  <si>
    <t>59224460</t>
  </si>
  <si>
    <t>vpusť uliční DN 500 betonová 500x190x65mm čtvercový poklop</t>
  </si>
  <si>
    <t>8817727</t>
  </si>
  <si>
    <t>60</t>
  </si>
  <si>
    <t>895941362</t>
  </si>
  <si>
    <t>Osazení vpusti uliční DN 500 z betonových dílců skruž středová 590 mm</t>
  </si>
  <si>
    <t>-357505521</t>
  </si>
  <si>
    <t>61</t>
  </si>
  <si>
    <t>59224462</t>
  </si>
  <si>
    <t>vpusť uliční DN 500 skruž průběžná vysoká betonová 500/590x65mm</t>
  </si>
  <si>
    <t>-1333243822</t>
  </si>
  <si>
    <t>899132121</t>
  </si>
  <si>
    <t>Výměna (výšková úprava) poklopu kanalizačního pevného s ošetřením podkladu hloubky do 25 cm</t>
  </si>
  <si>
    <t>-630678496</t>
  </si>
  <si>
    <t>22</t>
  </si>
  <si>
    <t>55241030</t>
  </si>
  <si>
    <t>poklop šachtový litinový kruhový DN 600 bez ventilace tř D400 pro intenzivní provoz</t>
  </si>
  <si>
    <t>-750518539</t>
  </si>
  <si>
    <t>23</t>
  </si>
  <si>
    <t>899133111</t>
  </si>
  <si>
    <t>Výměna (výšková úprava) pevného poklopu včetně rámu s použitím plastových vyrovnávacích prvků osazeného na betonové šachtě</t>
  </si>
  <si>
    <t>1523690658</t>
  </si>
  <si>
    <t>24</t>
  </si>
  <si>
    <t>899133211</t>
  </si>
  <si>
    <t>Výměna (výšková úprava) vtokové mříže uliční vpusti s použitím betonových vyrovnávacích prvků</t>
  </si>
  <si>
    <t>9971793</t>
  </si>
  <si>
    <t>25</t>
  </si>
  <si>
    <t>55242328</t>
  </si>
  <si>
    <t>mříž D 400 - plochá, 600x600 4-stranný rám</t>
  </si>
  <si>
    <t>-1572015456</t>
  </si>
  <si>
    <t>Ostatní konstrukce a práce, bourání</t>
  </si>
  <si>
    <t>26</t>
  </si>
  <si>
    <t>915111112</t>
  </si>
  <si>
    <t>Vodorovné dopravní značení dělící čáry souvislé š 125 mm retroreflexní bílá barva</t>
  </si>
  <si>
    <t>969687789</t>
  </si>
  <si>
    <t>"značení stínu u KK" 10*2+3</t>
  </si>
  <si>
    <t>"značení stání 2 ks" 4,5*5+5*2+3</t>
  </si>
  <si>
    <t>27</t>
  </si>
  <si>
    <t>915131112</t>
  </si>
  <si>
    <t>Vodorovné dopravní značení přechody pro chodce, šipky, symboly retroreflexní bílá barva</t>
  </si>
  <si>
    <t>-2082721626</t>
  </si>
  <si>
    <t>"stín u KK" 6*3/2/2</t>
  </si>
  <si>
    <t>"přechod u KK" 7,8*3/2</t>
  </si>
  <si>
    <t>"stín zadní kř." 3*2/2/2</t>
  </si>
  <si>
    <t>55</t>
  </si>
  <si>
    <t>915223121</t>
  </si>
  <si>
    <t>Vodicí linie z plastu pro orientaci nevidomých na přechodu šířky 170 mm</t>
  </si>
  <si>
    <t>-1454942038</t>
  </si>
  <si>
    <t>7,5</t>
  </si>
  <si>
    <t>28</t>
  </si>
  <si>
    <t>915611111</t>
  </si>
  <si>
    <t>Předznačení vodorovného liniového značení</t>
  </si>
  <si>
    <t>-1177987242</t>
  </si>
  <si>
    <t>29</t>
  </si>
  <si>
    <t>915621111</t>
  </si>
  <si>
    <t>Předznačení vodorovného plošného značení</t>
  </si>
  <si>
    <t>146582015</t>
  </si>
  <si>
    <t>30</t>
  </si>
  <si>
    <t>916131213</t>
  </si>
  <si>
    <t>Osazení silničního obrubníku betonového stojatého s boční opěrou do lože z betonu prostého</t>
  </si>
  <si>
    <t>1320473893</t>
  </si>
  <si>
    <t>"Celkem" 184-8,5</t>
  </si>
  <si>
    <t>31</t>
  </si>
  <si>
    <t>59217031</t>
  </si>
  <si>
    <t>obrubník silniční betonový 1000x150x250mm</t>
  </si>
  <si>
    <t>-14413249</t>
  </si>
  <si>
    <t>137,5</t>
  </si>
  <si>
    <t>137,5*1,02 'Přepočtené koeficientem množství</t>
  </si>
  <si>
    <t>32</t>
  </si>
  <si>
    <t>59217028</t>
  </si>
  <si>
    <t>obrubník silniční betonový nájezdový 500x150x150mm</t>
  </si>
  <si>
    <t>1847892283</t>
  </si>
  <si>
    <t>26*1,02 'Přepočtené koeficientem množství</t>
  </si>
  <si>
    <t>33</t>
  </si>
  <si>
    <t>59217030</t>
  </si>
  <si>
    <t>obrubník silniční betonový přechodový 1000x150x150-250mm</t>
  </si>
  <si>
    <t>1385144345</t>
  </si>
  <si>
    <t>9*1,02 'Přepočtené koeficientem množství</t>
  </si>
  <si>
    <t>34</t>
  </si>
  <si>
    <t>BET.M25R11</t>
  </si>
  <si>
    <t>BEST-MONO II POLOMĚR 1,VNĚJŠÍ/25CM PŘÍRODNÍ</t>
  </si>
  <si>
    <t>-1984032973</t>
  </si>
  <si>
    <t>"roh  stan. 1,5 P" 1</t>
  </si>
  <si>
    <t>"rohy nájezdu ve stn. 53L"  2</t>
  </si>
  <si>
    <t>35</t>
  </si>
  <si>
    <t>916231213</t>
  </si>
  <si>
    <t>Osazení chodníkového obrubníku betonového stojatého s boční opěrou do lože z betonu prostého</t>
  </si>
  <si>
    <t>808415715</t>
  </si>
  <si>
    <t>"zadní hrana nájezdu stna. 53 L" 8,5</t>
  </si>
  <si>
    <t>36</t>
  </si>
  <si>
    <t>59217019</t>
  </si>
  <si>
    <t>obrubník betonový chodníkový 1000x100x200mm</t>
  </si>
  <si>
    <t>763494921</t>
  </si>
  <si>
    <t>8,5*1,02 'Přepočtené koeficientem množství</t>
  </si>
  <si>
    <t>37</t>
  </si>
  <si>
    <t>916781112</t>
  </si>
  <si>
    <t>Zpomalovací plastový práh pro přejezdovou rychlost 20 km/h</t>
  </si>
  <si>
    <t>-1684392430</t>
  </si>
  <si>
    <t>38</t>
  </si>
  <si>
    <t>916991121</t>
  </si>
  <si>
    <t>Lože pod obrubníky, krajníky nebo obruby z dlažebních kostek z betonu prostého</t>
  </si>
  <si>
    <t>-143064371</t>
  </si>
  <si>
    <t>184*0,25*0,3</t>
  </si>
  <si>
    <t>39</t>
  </si>
  <si>
    <t>919112212</t>
  </si>
  <si>
    <t>Řezání spár pro vytvoření komůrky š 10 mm hl 20 mm pro těsnící zálivku v živičném krytu</t>
  </si>
  <si>
    <t>-810936294</t>
  </si>
  <si>
    <t>"stan. ZU + KU - napojení v křižovatce"   6,1+7,8</t>
  </si>
  <si>
    <t>"nájezd P2" 5</t>
  </si>
  <si>
    <t>40</t>
  </si>
  <si>
    <t>919122111</t>
  </si>
  <si>
    <t>Těsnění spár zálivkou za tepla pro komůrky š 10 mm hl 20 mm s těsnicím profilem</t>
  </si>
  <si>
    <t>1982946151</t>
  </si>
  <si>
    <t>41</t>
  </si>
  <si>
    <t>919735111</t>
  </si>
  <si>
    <t>Řezání stávajícího živičného krytu hl do 50 mm</t>
  </si>
  <si>
    <t>-1728087720</t>
  </si>
  <si>
    <t>42</t>
  </si>
  <si>
    <t>919794441</t>
  </si>
  <si>
    <t>Úprava ploch kolem hydrantů, šoupat, poklopů a mříží nebo sloupů v živičných krytech pl do 2 m2</t>
  </si>
  <si>
    <t>-935122366</t>
  </si>
  <si>
    <t>7+6+4</t>
  </si>
  <si>
    <t>70</t>
  </si>
  <si>
    <t>93890931R</t>
  </si>
  <si>
    <t>Čištění vozovek metením strojně podkladu nebo krytu betonového nebo živičného s ručním dometením</t>
  </si>
  <si>
    <t>-364234177</t>
  </si>
  <si>
    <t>43</t>
  </si>
  <si>
    <t>966006261</t>
  </si>
  <si>
    <t>Odstranění zpomalovacího plastového prahu</t>
  </si>
  <si>
    <t>2067447318</t>
  </si>
  <si>
    <t>997</t>
  </si>
  <si>
    <t>Přesun sutě</t>
  </si>
  <si>
    <t>44</t>
  </si>
  <si>
    <t>997221551</t>
  </si>
  <si>
    <t>Vodorovná doprava suti ze sypkých materiálů do 1 km</t>
  </si>
  <si>
    <t>-1779047927</t>
  </si>
  <si>
    <t>45</t>
  </si>
  <si>
    <t>997221559</t>
  </si>
  <si>
    <t>Příplatek ZKD 1 km u vodorovné dopravy suti ze sypkých materiálů</t>
  </si>
  <si>
    <t>-1226267964</t>
  </si>
  <si>
    <t>"AC vyfrézovaná - 5km" 138,362*4</t>
  </si>
  <si>
    <t>"Ostatní sut na skládku do 18km" (325,239-138,362)*17</t>
  </si>
  <si>
    <t>46</t>
  </si>
  <si>
    <t>99722185R</t>
  </si>
  <si>
    <t>Uložení na recyklační skládce (bez skládkovného) - vyfrézovaná AC</t>
  </si>
  <si>
    <t>813672100</t>
  </si>
  <si>
    <t>47</t>
  </si>
  <si>
    <t>997221861</t>
  </si>
  <si>
    <t>Poplatek za uložení na recyklační skládce (skládkovné) stavebního odpadu z prostého betonu pod kódem 17 01 01</t>
  </si>
  <si>
    <t>1835605050</t>
  </si>
  <si>
    <t>48</t>
  </si>
  <si>
    <t>997221873</t>
  </si>
  <si>
    <t>Poplatek za uložení stavebního odpadu na recyklační skládce (skládkovné) zeminy a kamení zatříděného do Katalogu odpadů pod kódem 17 05 04</t>
  </si>
  <si>
    <t>-1111587343</t>
  </si>
  <si>
    <t>"sut - z pokladu komunikace " 138,362+13,5</t>
  </si>
  <si>
    <t>49</t>
  </si>
  <si>
    <t>997221875</t>
  </si>
  <si>
    <t>Poplatek za uložení stavebního odpadu na recyklační skládce (skládkovné) asfaltového bez obsahu dehtu zatříděného do Katalogu odpadů pod kódem 17 03 02</t>
  </si>
  <si>
    <t>-1177146617</t>
  </si>
  <si>
    <t>"vybourané AC"   16,154</t>
  </si>
  <si>
    <t>998</t>
  </si>
  <si>
    <t>Přesun hmot</t>
  </si>
  <si>
    <t>50</t>
  </si>
  <si>
    <t>998225111</t>
  </si>
  <si>
    <t>Přesun hmot pro pozemní komunikace s krytem z kamene, monolitickým betonovým nebo živičným</t>
  </si>
  <si>
    <t>1872501365</t>
  </si>
  <si>
    <t>VRN</t>
  </si>
  <si>
    <t>Vedlejší rozpočtové náklady</t>
  </si>
  <si>
    <t>51</t>
  </si>
  <si>
    <t>030001000</t>
  </si>
  <si>
    <t>Zařízení staveniště</t>
  </si>
  <si>
    <t>kpl</t>
  </si>
  <si>
    <t>1024</t>
  </si>
  <si>
    <t>-1726704053</t>
  </si>
  <si>
    <t>52</t>
  </si>
  <si>
    <t>043002000</t>
  </si>
  <si>
    <t>Zkoušky a ostatní měření - kontrola vedení inženýrských sítí</t>
  </si>
  <si>
    <t>886736854</t>
  </si>
  <si>
    <t>53</t>
  </si>
  <si>
    <t>070001000</t>
  </si>
  <si>
    <t>DIO - dopravně inženýrské opatření</t>
  </si>
  <si>
    <t>480845755</t>
  </si>
  <si>
    <t>VRN7</t>
  </si>
  <si>
    <t>Provozní vlivy</t>
  </si>
  <si>
    <t>54</t>
  </si>
  <si>
    <t>070001001</t>
  </si>
  <si>
    <t>Provozní vlivy - přesun techniky</t>
  </si>
  <si>
    <t>…</t>
  </si>
  <si>
    <t>966326087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</si>
</sst>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1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0" fillId="0" borderId="12" xfId="0" applyNumberFormat="1" applyFont="1" applyBorder="1"/>
    <xf numFmtId="166" fontId="30" fillId="0" borderId="13" xfId="0" applyNumberFormat="1" applyFont="1" applyBorder="1"/>
    <xf numFmtId="4" fontId="31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1" fillId="0" borderId="22" xfId="0" applyFont="1" applyBorder="1" applyAlignment="1">
      <alignment horizontal="center" vertical="center"/>
    </xf>
    <xf numFmtId="49" fontId="21" fillId="0" borderId="22" xfId="0" applyNumberFormat="1" applyFont="1" applyBorder="1" applyAlignment="1">
      <alignment horizontal="left" vertical="center" wrapText="1"/>
    </xf>
    <xf numFmtId="0" fontId="21" fillId="0" borderId="22" xfId="0" applyFont="1" applyBorder="1" applyAlignment="1">
      <alignment horizontal="left" vertical="center" wrapText="1"/>
    </xf>
    <xf numFmtId="0" fontId="21" fillId="0" borderId="22" xfId="0" applyFont="1" applyBorder="1" applyAlignment="1">
      <alignment horizontal="center" vertical="center" wrapText="1"/>
    </xf>
    <xf numFmtId="167" fontId="21" fillId="0" borderId="22" xfId="0" applyNumberFormat="1" applyFont="1" applyBorder="1" applyAlignment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3" fillId="0" borderId="22" xfId="0" applyFont="1" applyBorder="1" applyAlignment="1">
      <alignment horizontal="center" vertical="center"/>
    </xf>
    <xf numFmtId="49" fontId="33" fillId="0" borderId="22" xfId="0" applyNumberFormat="1" applyFont="1" applyBorder="1" applyAlignment="1">
      <alignment horizontal="left" vertical="center" wrapText="1"/>
    </xf>
    <xf numFmtId="0" fontId="33" fillId="0" borderId="22" xfId="0" applyFont="1" applyBorder="1" applyAlignment="1">
      <alignment horizontal="left" vertical="center" wrapText="1"/>
    </xf>
    <xf numFmtId="0" fontId="33" fillId="0" borderId="22" xfId="0" applyFont="1" applyBorder="1" applyAlignment="1">
      <alignment horizontal="center" vertical="center" wrapText="1"/>
    </xf>
    <xf numFmtId="167" fontId="33" fillId="0" borderId="22" xfId="0" applyNumberFormat="1" applyFont="1" applyBorder="1" applyAlignment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>
      <alignment vertical="center"/>
    </xf>
    <xf numFmtId="0" fontId="34" fillId="0" borderId="22" xfId="0" applyFont="1" applyBorder="1" applyAlignment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Alignment="1">
      <alignment horizontal="center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right" vertical="center"/>
    </xf>
    <xf numFmtId="0" fontId="21" fillId="4" borderId="8" xfId="0" applyFont="1" applyFill="1" applyBorder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ht="36.950000000000003" customHeight="1"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S2" s="15" t="s">
        <v>6</v>
      </c>
      <c r="BT2" s="15" t="s">
        <v>7</v>
      </c>
    </row>
    <row r="3" spans="1:74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4.95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pans="1:74" ht="12" customHeight="1">
      <c r="B5" s="18"/>
      <c r="D5" s="22" t="s">
        <v>13</v>
      </c>
      <c r="K5" s="174" t="s">
        <v>14</v>
      </c>
      <c r="L5" s="175"/>
      <c r="M5" s="175"/>
      <c r="N5" s="175"/>
      <c r="O5" s="175"/>
      <c r="P5" s="175"/>
      <c r="Q5" s="175"/>
      <c r="R5" s="175"/>
      <c r="S5" s="175"/>
      <c r="T5" s="175"/>
      <c r="U5" s="175"/>
      <c r="V5" s="175"/>
      <c r="W5" s="175"/>
      <c r="X5" s="175"/>
      <c r="Y5" s="175"/>
      <c r="Z5" s="175"/>
      <c r="AA5" s="175"/>
      <c r="AB5" s="175"/>
      <c r="AC5" s="175"/>
      <c r="AD5" s="175"/>
      <c r="AE5" s="175"/>
      <c r="AF5" s="175"/>
      <c r="AG5" s="175"/>
      <c r="AH5" s="175"/>
      <c r="AI5" s="175"/>
      <c r="AJ5" s="175"/>
      <c r="AK5" s="175"/>
      <c r="AL5" s="175"/>
      <c r="AM5" s="175"/>
      <c r="AN5" s="175"/>
      <c r="AO5" s="175"/>
      <c r="AR5" s="18"/>
      <c r="BE5" s="171" t="s">
        <v>15</v>
      </c>
      <c r="BS5" s="15" t="s">
        <v>6</v>
      </c>
    </row>
    <row r="6" spans="1:74" ht="36.950000000000003" customHeight="1">
      <c r="B6" s="18"/>
      <c r="D6" s="24" t="s">
        <v>16</v>
      </c>
      <c r="K6" s="176" t="s">
        <v>17</v>
      </c>
      <c r="L6" s="175"/>
      <c r="M6" s="175"/>
      <c r="N6" s="175"/>
      <c r="O6" s="175"/>
      <c r="P6" s="175"/>
      <c r="Q6" s="175"/>
      <c r="R6" s="175"/>
      <c r="S6" s="175"/>
      <c r="T6" s="175"/>
      <c r="U6" s="175"/>
      <c r="V6" s="175"/>
      <c r="W6" s="175"/>
      <c r="X6" s="175"/>
      <c r="Y6" s="175"/>
      <c r="Z6" s="175"/>
      <c r="AA6" s="175"/>
      <c r="AB6" s="175"/>
      <c r="AC6" s="175"/>
      <c r="AD6" s="175"/>
      <c r="AE6" s="175"/>
      <c r="AF6" s="175"/>
      <c r="AG6" s="175"/>
      <c r="AH6" s="175"/>
      <c r="AI6" s="175"/>
      <c r="AJ6" s="175"/>
      <c r="AK6" s="175"/>
      <c r="AL6" s="175"/>
      <c r="AM6" s="175"/>
      <c r="AN6" s="175"/>
      <c r="AO6" s="175"/>
      <c r="AR6" s="18"/>
      <c r="BE6" s="172"/>
      <c r="BS6" s="15" t="s">
        <v>6</v>
      </c>
    </row>
    <row r="7" spans="1:74" ht="12" customHeight="1">
      <c r="B7" s="18"/>
      <c r="D7" s="25" t="s">
        <v>18</v>
      </c>
      <c r="K7" s="23" t="s">
        <v>1</v>
      </c>
      <c r="AK7" s="25" t="s">
        <v>19</v>
      </c>
      <c r="AN7" s="23" t="s">
        <v>1</v>
      </c>
      <c r="AR7" s="18"/>
      <c r="BE7" s="172"/>
      <c r="BS7" s="15" t="s">
        <v>6</v>
      </c>
    </row>
    <row r="8" spans="1:74" ht="12" customHeight="1">
      <c r="B8" s="18"/>
      <c r="D8" s="25" t="s">
        <v>20</v>
      </c>
      <c r="K8" s="23" t="s">
        <v>21</v>
      </c>
      <c r="AK8" s="25" t="s">
        <v>22</v>
      </c>
      <c r="AN8" s="26" t="s">
        <v>23</v>
      </c>
      <c r="AR8" s="18"/>
      <c r="BE8" s="172"/>
      <c r="BS8" s="15" t="s">
        <v>6</v>
      </c>
    </row>
    <row r="9" spans="1:74" ht="14.45" customHeight="1">
      <c r="B9" s="18"/>
      <c r="AR9" s="18"/>
      <c r="BE9" s="172"/>
      <c r="BS9" s="15" t="s">
        <v>6</v>
      </c>
    </row>
    <row r="10" spans="1:74" ht="12" customHeight="1">
      <c r="B10" s="18"/>
      <c r="D10" s="25" t="s">
        <v>24</v>
      </c>
      <c r="AK10" s="25" t="s">
        <v>25</v>
      </c>
      <c r="AN10" s="23" t="s">
        <v>1</v>
      </c>
      <c r="AR10" s="18"/>
      <c r="BE10" s="172"/>
      <c r="BS10" s="15" t="s">
        <v>6</v>
      </c>
    </row>
    <row r="11" spans="1:74" ht="18.399999999999999" customHeight="1">
      <c r="B11" s="18"/>
      <c r="E11" s="23" t="s">
        <v>21</v>
      </c>
      <c r="AK11" s="25" t="s">
        <v>26</v>
      </c>
      <c r="AN11" s="23" t="s">
        <v>1</v>
      </c>
      <c r="AR11" s="18"/>
      <c r="BE11" s="172"/>
      <c r="BS11" s="15" t="s">
        <v>6</v>
      </c>
    </row>
    <row r="12" spans="1:74" ht="6.95" customHeight="1">
      <c r="B12" s="18"/>
      <c r="AR12" s="18"/>
      <c r="BE12" s="172"/>
      <c r="BS12" s="15" t="s">
        <v>6</v>
      </c>
    </row>
    <row r="13" spans="1:74" ht="12" customHeight="1">
      <c r="B13" s="18"/>
      <c r="D13" s="25" t="s">
        <v>27</v>
      </c>
      <c r="AK13" s="25" t="s">
        <v>25</v>
      </c>
      <c r="AN13" s="27" t="s">
        <v>28</v>
      </c>
      <c r="AR13" s="18"/>
      <c r="BE13" s="172"/>
      <c r="BS13" s="15" t="s">
        <v>6</v>
      </c>
    </row>
    <row r="14" spans="1:74" ht="12.75">
      <c r="B14" s="18"/>
      <c r="E14" s="177" t="s">
        <v>28</v>
      </c>
      <c r="F14" s="178"/>
      <c r="G14" s="178"/>
      <c r="H14" s="178"/>
      <c r="I14" s="178"/>
      <c r="J14" s="178"/>
      <c r="K14" s="178"/>
      <c r="L14" s="178"/>
      <c r="M14" s="178"/>
      <c r="N14" s="178"/>
      <c r="O14" s="178"/>
      <c r="P14" s="178"/>
      <c r="Q14" s="178"/>
      <c r="R14" s="178"/>
      <c r="S14" s="178"/>
      <c r="T14" s="178"/>
      <c r="U14" s="178"/>
      <c r="V14" s="178"/>
      <c r="W14" s="178"/>
      <c r="X14" s="178"/>
      <c r="Y14" s="178"/>
      <c r="Z14" s="178"/>
      <c r="AA14" s="178"/>
      <c r="AB14" s="178"/>
      <c r="AC14" s="178"/>
      <c r="AD14" s="178"/>
      <c r="AE14" s="178"/>
      <c r="AF14" s="178"/>
      <c r="AG14" s="178"/>
      <c r="AH14" s="178"/>
      <c r="AI14" s="178"/>
      <c r="AJ14" s="178"/>
      <c r="AK14" s="25" t="s">
        <v>26</v>
      </c>
      <c r="AN14" s="27" t="s">
        <v>28</v>
      </c>
      <c r="AR14" s="18"/>
      <c r="BE14" s="172"/>
      <c r="BS14" s="15" t="s">
        <v>6</v>
      </c>
    </row>
    <row r="15" spans="1:74" ht="6.95" customHeight="1">
      <c r="B15" s="18"/>
      <c r="AR15" s="18"/>
      <c r="BE15" s="172"/>
      <c r="BS15" s="15" t="s">
        <v>4</v>
      </c>
    </row>
    <row r="16" spans="1:74" ht="12" customHeight="1">
      <c r="B16" s="18"/>
      <c r="D16" s="25" t="s">
        <v>29</v>
      </c>
      <c r="AK16" s="25" t="s">
        <v>25</v>
      </c>
      <c r="AN16" s="23" t="s">
        <v>1</v>
      </c>
      <c r="AR16" s="18"/>
      <c r="BE16" s="172"/>
      <c r="BS16" s="15" t="s">
        <v>4</v>
      </c>
    </row>
    <row r="17" spans="2:71" ht="18.399999999999999" customHeight="1">
      <c r="B17" s="18"/>
      <c r="E17" s="23" t="s">
        <v>21</v>
      </c>
      <c r="AK17" s="25" t="s">
        <v>26</v>
      </c>
      <c r="AN17" s="23" t="s">
        <v>1</v>
      </c>
      <c r="AR17" s="18"/>
      <c r="BE17" s="172"/>
      <c r="BS17" s="15" t="s">
        <v>30</v>
      </c>
    </row>
    <row r="18" spans="2:71" ht="6.95" customHeight="1">
      <c r="B18" s="18"/>
      <c r="AR18" s="18"/>
      <c r="BE18" s="172"/>
      <c r="BS18" s="15" t="s">
        <v>6</v>
      </c>
    </row>
    <row r="19" spans="2:71" ht="12" customHeight="1">
      <c r="B19" s="18"/>
      <c r="D19" s="25" t="s">
        <v>31</v>
      </c>
      <c r="AK19" s="25" t="s">
        <v>25</v>
      </c>
      <c r="AN19" s="23" t="s">
        <v>1</v>
      </c>
      <c r="AR19" s="18"/>
      <c r="BE19" s="172"/>
      <c r="BS19" s="15" t="s">
        <v>6</v>
      </c>
    </row>
    <row r="20" spans="2:71" ht="18.399999999999999" customHeight="1">
      <c r="B20" s="18"/>
      <c r="E20" s="23" t="s">
        <v>21</v>
      </c>
      <c r="AK20" s="25" t="s">
        <v>26</v>
      </c>
      <c r="AN20" s="23" t="s">
        <v>1</v>
      </c>
      <c r="AR20" s="18"/>
      <c r="BE20" s="172"/>
      <c r="BS20" s="15" t="s">
        <v>30</v>
      </c>
    </row>
    <row r="21" spans="2:71" ht="6.95" customHeight="1">
      <c r="B21" s="18"/>
      <c r="AR21" s="18"/>
      <c r="BE21" s="172"/>
    </row>
    <row r="22" spans="2:71" ht="12" customHeight="1">
      <c r="B22" s="18"/>
      <c r="D22" s="25" t="s">
        <v>32</v>
      </c>
      <c r="AR22" s="18"/>
      <c r="BE22" s="172"/>
    </row>
    <row r="23" spans="2:71" ht="16.5" customHeight="1">
      <c r="B23" s="18"/>
      <c r="E23" s="179" t="s">
        <v>1</v>
      </c>
      <c r="F23" s="179"/>
      <c r="G23" s="179"/>
      <c r="H23" s="179"/>
      <c r="I23" s="179"/>
      <c r="J23" s="179"/>
      <c r="K23" s="179"/>
      <c r="L23" s="179"/>
      <c r="M23" s="179"/>
      <c r="N23" s="179"/>
      <c r="O23" s="179"/>
      <c r="P23" s="179"/>
      <c r="Q23" s="179"/>
      <c r="R23" s="179"/>
      <c r="S23" s="179"/>
      <c r="T23" s="179"/>
      <c r="U23" s="179"/>
      <c r="V23" s="179"/>
      <c r="W23" s="179"/>
      <c r="X23" s="179"/>
      <c r="Y23" s="179"/>
      <c r="Z23" s="179"/>
      <c r="AA23" s="179"/>
      <c r="AB23" s="179"/>
      <c r="AC23" s="179"/>
      <c r="AD23" s="179"/>
      <c r="AE23" s="179"/>
      <c r="AF23" s="179"/>
      <c r="AG23" s="179"/>
      <c r="AH23" s="179"/>
      <c r="AI23" s="179"/>
      <c r="AJ23" s="179"/>
      <c r="AK23" s="179"/>
      <c r="AL23" s="179"/>
      <c r="AM23" s="179"/>
      <c r="AN23" s="179"/>
      <c r="AR23" s="18"/>
      <c r="BE23" s="172"/>
    </row>
    <row r="24" spans="2:71" ht="6.95" customHeight="1">
      <c r="B24" s="18"/>
      <c r="AR24" s="18"/>
      <c r="BE24" s="172"/>
    </row>
    <row r="25" spans="2:71" ht="6.95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172"/>
    </row>
    <row r="26" spans="2:71" s="1" customFormat="1" ht="25.9" customHeight="1">
      <c r="B26" s="30"/>
      <c r="D26" s="31" t="s">
        <v>33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180">
        <f>ROUND(AG94,2)</f>
        <v>0</v>
      </c>
      <c r="AL26" s="181"/>
      <c r="AM26" s="181"/>
      <c r="AN26" s="181"/>
      <c r="AO26" s="181"/>
      <c r="AR26" s="30"/>
      <c r="BE26" s="172"/>
    </row>
    <row r="27" spans="2:71" s="1" customFormat="1" ht="6.95" customHeight="1">
      <c r="B27" s="30"/>
      <c r="AR27" s="30"/>
      <c r="BE27" s="172"/>
    </row>
    <row r="28" spans="2:71" s="1" customFormat="1" ht="12.75">
      <c r="B28" s="30"/>
      <c r="L28" s="182" t="s">
        <v>34</v>
      </c>
      <c r="M28" s="182"/>
      <c r="N28" s="182"/>
      <c r="O28" s="182"/>
      <c r="P28" s="182"/>
      <c r="W28" s="182" t="s">
        <v>35</v>
      </c>
      <c r="X28" s="182"/>
      <c r="Y28" s="182"/>
      <c r="Z28" s="182"/>
      <c r="AA28" s="182"/>
      <c r="AB28" s="182"/>
      <c r="AC28" s="182"/>
      <c r="AD28" s="182"/>
      <c r="AE28" s="182"/>
      <c r="AK28" s="182" t="s">
        <v>36</v>
      </c>
      <c r="AL28" s="182"/>
      <c r="AM28" s="182"/>
      <c r="AN28" s="182"/>
      <c r="AO28" s="182"/>
      <c r="AR28" s="30"/>
      <c r="BE28" s="172"/>
    </row>
    <row r="29" spans="2:71" s="2" customFormat="1" ht="14.45" customHeight="1">
      <c r="B29" s="34"/>
      <c r="D29" s="25" t="s">
        <v>37</v>
      </c>
      <c r="F29" s="25" t="s">
        <v>38</v>
      </c>
      <c r="L29" s="185">
        <v>0.21</v>
      </c>
      <c r="M29" s="184"/>
      <c r="N29" s="184"/>
      <c r="O29" s="184"/>
      <c r="P29" s="184"/>
      <c r="W29" s="183">
        <f>ROUND(AZ94, 2)</f>
        <v>0</v>
      </c>
      <c r="X29" s="184"/>
      <c r="Y29" s="184"/>
      <c r="Z29" s="184"/>
      <c r="AA29" s="184"/>
      <c r="AB29" s="184"/>
      <c r="AC29" s="184"/>
      <c r="AD29" s="184"/>
      <c r="AE29" s="184"/>
      <c r="AK29" s="183">
        <f>ROUND(AV94, 2)</f>
        <v>0</v>
      </c>
      <c r="AL29" s="184"/>
      <c r="AM29" s="184"/>
      <c r="AN29" s="184"/>
      <c r="AO29" s="184"/>
      <c r="AR29" s="34"/>
      <c r="BE29" s="173"/>
    </row>
    <row r="30" spans="2:71" s="2" customFormat="1" ht="14.45" customHeight="1">
      <c r="B30" s="34"/>
      <c r="F30" s="25" t="s">
        <v>39</v>
      </c>
      <c r="L30" s="185">
        <v>0.12</v>
      </c>
      <c r="M30" s="184"/>
      <c r="N30" s="184"/>
      <c r="O30" s="184"/>
      <c r="P30" s="184"/>
      <c r="W30" s="183">
        <f>ROUND(BA94, 2)</f>
        <v>0</v>
      </c>
      <c r="X30" s="184"/>
      <c r="Y30" s="184"/>
      <c r="Z30" s="184"/>
      <c r="AA30" s="184"/>
      <c r="AB30" s="184"/>
      <c r="AC30" s="184"/>
      <c r="AD30" s="184"/>
      <c r="AE30" s="184"/>
      <c r="AK30" s="183">
        <f>ROUND(AW94, 2)</f>
        <v>0</v>
      </c>
      <c r="AL30" s="184"/>
      <c r="AM30" s="184"/>
      <c r="AN30" s="184"/>
      <c r="AO30" s="184"/>
      <c r="AR30" s="34"/>
      <c r="BE30" s="173"/>
    </row>
    <row r="31" spans="2:71" s="2" customFormat="1" ht="14.45" hidden="1" customHeight="1">
      <c r="B31" s="34"/>
      <c r="F31" s="25" t="s">
        <v>40</v>
      </c>
      <c r="L31" s="185">
        <v>0.21</v>
      </c>
      <c r="M31" s="184"/>
      <c r="N31" s="184"/>
      <c r="O31" s="184"/>
      <c r="P31" s="184"/>
      <c r="W31" s="183">
        <f>ROUND(BB94, 2)</f>
        <v>0</v>
      </c>
      <c r="X31" s="184"/>
      <c r="Y31" s="184"/>
      <c r="Z31" s="184"/>
      <c r="AA31" s="184"/>
      <c r="AB31" s="184"/>
      <c r="AC31" s="184"/>
      <c r="AD31" s="184"/>
      <c r="AE31" s="184"/>
      <c r="AK31" s="183">
        <v>0</v>
      </c>
      <c r="AL31" s="184"/>
      <c r="AM31" s="184"/>
      <c r="AN31" s="184"/>
      <c r="AO31" s="184"/>
      <c r="AR31" s="34"/>
      <c r="BE31" s="173"/>
    </row>
    <row r="32" spans="2:71" s="2" customFormat="1" ht="14.45" hidden="1" customHeight="1">
      <c r="B32" s="34"/>
      <c r="F32" s="25" t="s">
        <v>41</v>
      </c>
      <c r="L32" s="185">
        <v>0.12</v>
      </c>
      <c r="M32" s="184"/>
      <c r="N32" s="184"/>
      <c r="O32" s="184"/>
      <c r="P32" s="184"/>
      <c r="W32" s="183">
        <f>ROUND(BC94, 2)</f>
        <v>0</v>
      </c>
      <c r="X32" s="184"/>
      <c r="Y32" s="184"/>
      <c r="Z32" s="184"/>
      <c r="AA32" s="184"/>
      <c r="AB32" s="184"/>
      <c r="AC32" s="184"/>
      <c r="AD32" s="184"/>
      <c r="AE32" s="184"/>
      <c r="AK32" s="183">
        <v>0</v>
      </c>
      <c r="AL32" s="184"/>
      <c r="AM32" s="184"/>
      <c r="AN32" s="184"/>
      <c r="AO32" s="184"/>
      <c r="AR32" s="34"/>
      <c r="BE32" s="173"/>
    </row>
    <row r="33" spans="2:57" s="2" customFormat="1" ht="14.45" hidden="1" customHeight="1">
      <c r="B33" s="34"/>
      <c r="F33" s="25" t="s">
        <v>42</v>
      </c>
      <c r="L33" s="185">
        <v>0</v>
      </c>
      <c r="M33" s="184"/>
      <c r="N33" s="184"/>
      <c r="O33" s="184"/>
      <c r="P33" s="184"/>
      <c r="W33" s="183">
        <f>ROUND(BD94, 2)</f>
        <v>0</v>
      </c>
      <c r="X33" s="184"/>
      <c r="Y33" s="184"/>
      <c r="Z33" s="184"/>
      <c r="AA33" s="184"/>
      <c r="AB33" s="184"/>
      <c r="AC33" s="184"/>
      <c r="AD33" s="184"/>
      <c r="AE33" s="184"/>
      <c r="AK33" s="183">
        <v>0</v>
      </c>
      <c r="AL33" s="184"/>
      <c r="AM33" s="184"/>
      <c r="AN33" s="184"/>
      <c r="AO33" s="184"/>
      <c r="AR33" s="34"/>
      <c r="BE33" s="173"/>
    </row>
    <row r="34" spans="2:57" s="1" customFormat="1" ht="6.95" customHeight="1">
      <c r="B34" s="30"/>
      <c r="AR34" s="30"/>
      <c r="BE34" s="172"/>
    </row>
    <row r="35" spans="2:57" s="1" customFormat="1" ht="25.9" customHeight="1">
      <c r="B35" s="30"/>
      <c r="C35" s="35"/>
      <c r="D35" s="36" t="s">
        <v>43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44</v>
      </c>
      <c r="U35" s="37"/>
      <c r="V35" s="37"/>
      <c r="W35" s="37"/>
      <c r="X35" s="186" t="s">
        <v>45</v>
      </c>
      <c r="Y35" s="187"/>
      <c r="Z35" s="187"/>
      <c r="AA35" s="187"/>
      <c r="AB35" s="187"/>
      <c r="AC35" s="37"/>
      <c r="AD35" s="37"/>
      <c r="AE35" s="37"/>
      <c r="AF35" s="37"/>
      <c r="AG35" s="37"/>
      <c r="AH35" s="37"/>
      <c r="AI35" s="37"/>
      <c r="AJ35" s="37"/>
      <c r="AK35" s="188">
        <f>SUM(AK26:AK33)</f>
        <v>0</v>
      </c>
      <c r="AL35" s="187"/>
      <c r="AM35" s="187"/>
      <c r="AN35" s="187"/>
      <c r="AO35" s="189"/>
      <c r="AP35" s="35"/>
      <c r="AQ35" s="35"/>
      <c r="AR35" s="30"/>
    </row>
    <row r="36" spans="2:57" s="1" customFormat="1" ht="6.95" customHeight="1">
      <c r="B36" s="30"/>
      <c r="AR36" s="30"/>
    </row>
    <row r="37" spans="2:57" s="1" customFormat="1" ht="14.45" customHeight="1">
      <c r="B37" s="30"/>
      <c r="AR37" s="30"/>
    </row>
    <row r="38" spans="2:57" ht="14.45" customHeight="1">
      <c r="B38" s="18"/>
      <c r="AR38" s="18"/>
    </row>
    <row r="39" spans="2:57" ht="14.45" customHeight="1">
      <c r="B39" s="18"/>
      <c r="AR39" s="18"/>
    </row>
    <row r="40" spans="2:57" ht="14.45" customHeight="1">
      <c r="B40" s="18"/>
      <c r="AR40" s="18"/>
    </row>
    <row r="41" spans="2:57" ht="14.45" customHeight="1">
      <c r="B41" s="18"/>
      <c r="AR41" s="18"/>
    </row>
    <row r="42" spans="2:57" ht="14.45" customHeight="1">
      <c r="B42" s="18"/>
      <c r="AR42" s="18"/>
    </row>
    <row r="43" spans="2:57" ht="14.45" customHeight="1">
      <c r="B43" s="18"/>
      <c r="AR43" s="18"/>
    </row>
    <row r="44" spans="2:57" ht="14.45" customHeight="1">
      <c r="B44" s="18"/>
      <c r="AR44" s="18"/>
    </row>
    <row r="45" spans="2:57" ht="14.45" customHeight="1">
      <c r="B45" s="18"/>
      <c r="AR45" s="18"/>
    </row>
    <row r="46" spans="2:57" ht="14.45" customHeight="1">
      <c r="B46" s="18"/>
      <c r="AR46" s="18"/>
    </row>
    <row r="47" spans="2:57" ht="14.45" customHeight="1">
      <c r="B47" s="18"/>
      <c r="AR47" s="18"/>
    </row>
    <row r="48" spans="2:57" ht="14.45" customHeight="1">
      <c r="B48" s="18"/>
      <c r="AR48" s="18"/>
    </row>
    <row r="49" spans="2:44" s="1" customFormat="1" ht="14.45" customHeight="1">
      <c r="B49" s="30"/>
      <c r="D49" s="39" t="s">
        <v>46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47</v>
      </c>
      <c r="AI49" s="40"/>
      <c r="AJ49" s="40"/>
      <c r="AK49" s="40"/>
      <c r="AL49" s="40"/>
      <c r="AM49" s="40"/>
      <c r="AN49" s="40"/>
      <c r="AO49" s="40"/>
      <c r="AR49" s="30"/>
    </row>
    <row r="50" spans="2:44" ht="11.25">
      <c r="B50" s="18"/>
      <c r="AR50" s="18"/>
    </row>
    <row r="51" spans="2:44" ht="11.25">
      <c r="B51" s="18"/>
      <c r="AR51" s="18"/>
    </row>
    <row r="52" spans="2:44" ht="11.25">
      <c r="B52" s="18"/>
      <c r="AR52" s="18"/>
    </row>
    <row r="53" spans="2:44" ht="11.25">
      <c r="B53" s="18"/>
      <c r="AR53" s="18"/>
    </row>
    <row r="54" spans="2:44" ht="11.25">
      <c r="B54" s="18"/>
      <c r="AR54" s="18"/>
    </row>
    <row r="55" spans="2:44" ht="11.25">
      <c r="B55" s="18"/>
      <c r="AR55" s="18"/>
    </row>
    <row r="56" spans="2:44" ht="11.25">
      <c r="B56" s="18"/>
      <c r="AR56" s="18"/>
    </row>
    <row r="57" spans="2:44" ht="11.25">
      <c r="B57" s="18"/>
      <c r="AR57" s="18"/>
    </row>
    <row r="58" spans="2:44" ht="11.25">
      <c r="B58" s="18"/>
      <c r="AR58" s="18"/>
    </row>
    <row r="59" spans="2:44" ht="11.25">
      <c r="B59" s="18"/>
      <c r="AR59" s="18"/>
    </row>
    <row r="60" spans="2:44" s="1" customFormat="1" ht="12.75">
      <c r="B60" s="30"/>
      <c r="D60" s="41" t="s">
        <v>48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1" t="s">
        <v>49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1" t="s">
        <v>48</v>
      </c>
      <c r="AI60" s="32"/>
      <c r="AJ60" s="32"/>
      <c r="AK60" s="32"/>
      <c r="AL60" s="32"/>
      <c r="AM60" s="41" t="s">
        <v>49</v>
      </c>
      <c r="AN60" s="32"/>
      <c r="AO60" s="32"/>
      <c r="AR60" s="30"/>
    </row>
    <row r="61" spans="2:44" ht="11.25">
      <c r="B61" s="18"/>
      <c r="AR61" s="18"/>
    </row>
    <row r="62" spans="2:44" ht="11.25">
      <c r="B62" s="18"/>
      <c r="AR62" s="18"/>
    </row>
    <row r="63" spans="2:44" ht="11.25">
      <c r="B63" s="18"/>
      <c r="AR63" s="18"/>
    </row>
    <row r="64" spans="2:44" s="1" customFormat="1" ht="12.75">
      <c r="B64" s="30"/>
      <c r="D64" s="39" t="s">
        <v>50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9" t="s">
        <v>51</v>
      </c>
      <c r="AI64" s="40"/>
      <c r="AJ64" s="40"/>
      <c r="AK64" s="40"/>
      <c r="AL64" s="40"/>
      <c r="AM64" s="40"/>
      <c r="AN64" s="40"/>
      <c r="AO64" s="40"/>
      <c r="AR64" s="30"/>
    </row>
    <row r="65" spans="2:44" ht="11.25">
      <c r="B65" s="18"/>
      <c r="AR65" s="18"/>
    </row>
    <row r="66" spans="2:44" ht="11.25">
      <c r="B66" s="18"/>
      <c r="AR66" s="18"/>
    </row>
    <row r="67" spans="2:44" ht="11.25">
      <c r="B67" s="18"/>
      <c r="AR67" s="18"/>
    </row>
    <row r="68" spans="2:44" ht="11.25">
      <c r="B68" s="18"/>
      <c r="AR68" s="18"/>
    </row>
    <row r="69" spans="2:44" ht="11.25">
      <c r="B69" s="18"/>
      <c r="AR69" s="18"/>
    </row>
    <row r="70" spans="2:44" ht="11.25">
      <c r="B70" s="18"/>
      <c r="AR70" s="18"/>
    </row>
    <row r="71" spans="2:44" ht="11.25">
      <c r="B71" s="18"/>
      <c r="AR71" s="18"/>
    </row>
    <row r="72" spans="2:44" ht="11.25">
      <c r="B72" s="18"/>
      <c r="AR72" s="18"/>
    </row>
    <row r="73" spans="2:44" ht="11.25">
      <c r="B73" s="18"/>
      <c r="AR73" s="18"/>
    </row>
    <row r="74" spans="2:44" ht="11.25">
      <c r="B74" s="18"/>
      <c r="AR74" s="18"/>
    </row>
    <row r="75" spans="2:44" s="1" customFormat="1" ht="12.75">
      <c r="B75" s="30"/>
      <c r="D75" s="41" t="s">
        <v>48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1" t="s">
        <v>49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1" t="s">
        <v>48</v>
      </c>
      <c r="AI75" s="32"/>
      <c r="AJ75" s="32"/>
      <c r="AK75" s="32"/>
      <c r="AL75" s="32"/>
      <c r="AM75" s="41" t="s">
        <v>49</v>
      </c>
      <c r="AN75" s="32"/>
      <c r="AO75" s="32"/>
      <c r="AR75" s="30"/>
    </row>
    <row r="76" spans="2:44" s="1" customFormat="1" ht="11.25">
      <c r="B76" s="30"/>
      <c r="AR76" s="30"/>
    </row>
    <row r="77" spans="2:44" s="1" customFormat="1" ht="6.9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30"/>
    </row>
    <row r="81" spans="1:90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30"/>
    </row>
    <row r="82" spans="1:90" s="1" customFormat="1" ht="24.95" customHeight="1">
      <c r="B82" s="30"/>
      <c r="C82" s="19" t="s">
        <v>52</v>
      </c>
      <c r="AR82" s="30"/>
    </row>
    <row r="83" spans="1:90" s="1" customFormat="1" ht="6.95" customHeight="1">
      <c r="B83" s="30"/>
      <c r="AR83" s="30"/>
    </row>
    <row r="84" spans="1:90" s="3" customFormat="1" ht="12" customHeight="1">
      <c r="B84" s="46"/>
      <c r="C84" s="25" t="s">
        <v>13</v>
      </c>
      <c r="L84" s="3" t="str">
        <f>K5</f>
        <v>N18753</v>
      </c>
      <c r="AR84" s="46"/>
    </row>
    <row r="85" spans="1:90" s="4" customFormat="1" ht="36.950000000000003" customHeight="1">
      <c r="B85" s="47"/>
      <c r="C85" s="48" t="s">
        <v>16</v>
      </c>
      <c r="L85" s="190" t="str">
        <f>K6</f>
        <v>Benešov ul. Jiráskova - obnova povrchu a odvodnění úseku  závora - KK</v>
      </c>
      <c r="M85" s="191"/>
      <c r="N85" s="191"/>
      <c r="O85" s="191"/>
      <c r="P85" s="191"/>
      <c r="Q85" s="191"/>
      <c r="R85" s="191"/>
      <c r="S85" s="191"/>
      <c r="T85" s="191"/>
      <c r="U85" s="191"/>
      <c r="V85" s="191"/>
      <c r="W85" s="191"/>
      <c r="X85" s="191"/>
      <c r="Y85" s="191"/>
      <c r="Z85" s="191"/>
      <c r="AA85" s="191"/>
      <c r="AB85" s="191"/>
      <c r="AC85" s="191"/>
      <c r="AD85" s="191"/>
      <c r="AE85" s="191"/>
      <c r="AF85" s="191"/>
      <c r="AG85" s="191"/>
      <c r="AH85" s="191"/>
      <c r="AI85" s="191"/>
      <c r="AJ85" s="191"/>
      <c r="AK85" s="191"/>
      <c r="AL85" s="191"/>
      <c r="AM85" s="191"/>
      <c r="AN85" s="191"/>
      <c r="AO85" s="191"/>
      <c r="AR85" s="47"/>
    </row>
    <row r="86" spans="1:90" s="1" customFormat="1" ht="6.95" customHeight="1">
      <c r="B86" s="30"/>
      <c r="AR86" s="30"/>
    </row>
    <row r="87" spans="1:90" s="1" customFormat="1" ht="12" customHeight="1">
      <c r="B87" s="30"/>
      <c r="C87" s="25" t="s">
        <v>20</v>
      </c>
      <c r="L87" s="49" t="str">
        <f>IF(K8="","",K8)</f>
        <v xml:space="preserve"> </v>
      </c>
      <c r="AI87" s="25" t="s">
        <v>22</v>
      </c>
      <c r="AM87" s="192" t="str">
        <f>IF(AN8= "","",AN8)</f>
        <v>15. 2. 2024</v>
      </c>
      <c r="AN87" s="192"/>
      <c r="AR87" s="30"/>
    </row>
    <row r="88" spans="1:90" s="1" customFormat="1" ht="6.95" customHeight="1">
      <c r="B88" s="30"/>
      <c r="AR88" s="30"/>
    </row>
    <row r="89" spans="1:90" s="1" customFormat="1" ht="15.2" customHeight="1">
      <c r="B89" s="30"/>
      <c r="C89" s="25" t="s">
        <v>24</v>
      </c>
      <c r="L89" s="3" t="str">
        <f>IF(E11= "","",E11)</f>
        <v xml:space="preserve"> </v>
      </c>
      <c r="AI89" s="25" t="s">
        <v>29</v>
      </c>
      <c r="AM89" s="193" t="str">
        <f>IF(E17="","",E17)</f>
        <v xml:space="preserve"> </v>
      </c>
      <c r="AN89" s="194"/>
      <c r="AO89" s="194"/>
      <c r="AP89" s="194"/>
      <c r="AR89" s="30"/>
      <c r="AS89" s="195" t="s">
        <v>53</v>
      </c>
      <c r="AT89" s="196"/>
      <c r="AU89" s="51"/>
      <c r="AV89" s="51"/>
      <c r="AW89" s="51"/>
      <c r="AX89" s="51"/>
      <c r="AY89" s="51"/>
      <c r="AZ89" s="51"/>
      <c r="BA89" s="51"/>
      <c r="BB89" s="51"/>
      <c r="BC89" s="51"/>
      <c r="BD89" s="52"/>
    </row>
    <row r="90" spans="1:90" s="1" customFormat="1" ht="15.2" customHeight="1">
      <c r="B90" s="30"/>
      <c r="C90" s="25" t="s">
        <v>27</v>
      </c>
      <c r="L90" s="3" t="str">
        <f>IF(E14= "Vyplň údaj","",E14)</f>
        <v/>
      </c>
      <c r="AI90" s="25" t="s">
        <v>31</v>
      </c>
      <c r="AM90" s="193" t="str">
        <f>IF(E20="","",E20)</f>
        <v xml:space="preserve"> </v>
      </c>
      <c r="AN90" s="194"/>
      <c r="AO90" s="194"/>
      <c r="AP90" s="194"/>
      <c r="AR90" s="30"/>
      <c r="AS90" s="197"/>
      <c r="AT90" s="198"/>
      <c r="BD90" s="54"/>
    </row>
    <row r="91" spans="1:90" s="1" customFormat="1" ht="10.9" customHeight="1">
      <c r="B91" s="30"/>
      <c r="AR91" s="30"/>
      <c r="AS91" s="197"/>
      <c r="AT91" s="198"/>
      <c r="BD91" s="54"/>
    </row>
    <row r="92" spans="1:90" s="1" customFormat="1" ht="29.25" customHeight="1">
      <c r="B92" s="30"/>
      <c r="C92" s="199" t="s">
        <v>54</v>
      </c>
      <c r="D92" s="200"/>
      <c r="E92" s="200"/>
      <c r="F92" s="200"/>
      <c r="G92" s="200"/>
      <c r="H92" s="55"/>
      <c r="I92" s="201" t="s">
        <v>55</v>
      </c>
      <c r="J92" s="200"/>
      <c r="K92" s="200"/>
      <c r="L92" s="200"/>
      <c r="M92" s="200"/>
      <c r="N92" s="200"/>
      <c r="O92" s="200"/>
      <c r="P92" s="200"/>
      <c r="Q92" s="200"/>
      <c r="R92" s="200"/>
      <c r="S92" s="200"/>
      <c r="T92" s="200"/>
      <c r="U92" s="200"/>
      <c r="V92" s="200"/>
      <c r="W92" s="200"/>
      <c r="X92" s="200"/>
      <c r="Y92" s="200"/>
      <c r="Z92" s="200"/>
      <c r="AA92" s="200"/>
      <c r="AB92" s="200"/>
      <c r="AC92" s="200"/>
      <c r="AD92" s="200"/>
      <c r="AE92" s="200"/>
      <c r="AF92" s="200"/>
      <c r="AG92" s="202" t="s">
        <v>56</v>
      </c>
      <c r="AH92" s="200"/>
      <c r="AI92" s="200"/>
      <c r="AJ92" s="200"/>
      <c r="AK92" s="200"/>
      <c r="AL92" s="200"/>
      <c r="AM92" s="200"/>
      <c r="AN92" s="201" t="s">
        <v>57</v>
      </c>
      <c r="AO92" s="200"/>
      <c r="AP92" s="203"/>
      <c r="AQ92" s="56" t="s">
        <v>58</v>
      </c>
      <c r="AR92" s="30"/>
      <c r="AS92" s="57" t="s">
        <v>59</v>
      </c>
      <c r="AT92" s="58" t="s">
        <v>60</v>
      </c>
      <c r="AU92" s="58" t="s">
        <v>61</v>
      </c>
      <c r="AV92" s="58" t="s">
        <v>62</v>
      </c>
      <c r="AW92" s="58" t="s">
        <v>63</v>
      </c>
      <c r="AX92" s="58" t="s">
        <v>64</v>
      </c>
      <c r="AY92" s="58" t="s">
        <v>65</v>
      </c>
      <c r="AZ92" s="58" t="s">
        <v>66</v>
      </c>
      <c r="BA92" s="58" t="s">
        <v>67</v>
      </c>
      <c r="BB92" s="58" t="s">
        <v>68</v>
      </c>
      <c r="BC92" s="58" t="s">
        <v>69</v>
      </c>
      <c r="BD92" s="59" t="s">
        <v>70</v>
      </c>
    </row>
    <row r="93" spans="1:90" s="1" customFormat="1" ht="10.9" customHeight="1">
      <c r="B93" s="30"/>
      <c r="AR93" s="30"/>
      <c r="AS93" s="60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2"/>
    </row>
    <row r="94" spans="1:90" s="5" customFormat="1" ht="32.450000000000003" customHeight="1">
      <c r="B94" s="61"/>
      <c r="C94" s="62" t="s">
        <v>71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207">
        <f>ROUND(AG95,2)</f>
        <v>0</v>
      </c>
      <c r="AH94" s="207"/>
      <c r="AI94" s="207"/>
      <c r="AJ94" s="207"/>
      <c r="AK94" s="207"/>
      <c r="AL94" s="207"/>
      <c r="AM94" s="207"/>
      <c r="AN94" s="208">
        <f>SUM(AG94,AT94)</f>
        <v>0</v>
      </c>
      <c r="AO94" s="208"/>
      <c r="AP94" s="208"/>
      <c r="AQ94" s="65" t="s">
        <v>1</v>
      </c>
      <c r="AR94" s="61"/>
      <c r="AS94" s="66">
        <f>ROUND(AS95,2)</f>
        <v>0</v>
      </c>
      <c r="AT94" s="67">
        <f>ROUND(SUM(AV94:AW94),2)</f>
        <v>0</v>
      </c>
      <c r="AU94" s="68">
        <f>ROUND(AU95,5)</f>
        <v>0</v>
      </c>
      <c r="AV94" s="67">
        <f>ROUND(AZ94*L29,2)</f>
        <v>0</v>
      </c>
      <c r="AW94" s="67">
        <f>ROUND(BA94*L30,2)</f>
        <v>0</v>
      </c>
      <c r="AX94" s="67">
        <f>ROUND(BB94*L29,2)</f>
        <v>0</v>
      </c>
      <c r="AY94" s="67">
        <f>ROUND(BC94*L30,2)</f>
        <v>0</v>
      </c>
      <c r="AZ94" s="67">
        <f>ROUND(AZ95,2)</f>
        <v>0</v>
      </c>
      <c r="BA94" s="67">
        <f>ROUND(BA95,2)</f>
        <v>0</v>
      </c>
      <c r="BB94" s="67">
        <f>ROUND(BB95,2)</f>
        <v>0</v>
      </c>
      <c r="BC94" s="67">
        <f>ROUND(BC95,2)</f>
        <v>0</v>
      </c>
      <c r="BD94" s="69">
        <f>ROUND(BD95,2)</f>
        <v>0</v>
      </c>
      <c r="BS94" s="70" t="s">
        <v>72</v>
      </c>
      <c r="BT94" s="70" t="s">
        <v>73</v>
      </c>
      <c r="BV94" s="70" t="s">
        <v>74</v>
      </c>
      <c r="BW94" s="70" t="s">
        <v>5</v>
      </c>
      <c r="BX94" s="70" t="s">
        <v>75</v>
      </c>
      <c r="CL94" s="70" t="s">
        <v>1</v>
      </c>
    </row>
    <row r="95" spans="1:90" s="6" customFormat="1" ht="24.75" customHeight="1">
      <c r="A95" s="71" t="s">
        <v>76</v>
      </c>
      <c r="B95" s="72"/>
      <c r="C95" s="73"/>
      <c r="D95" s="206" t="s">
        <v>14</v>
      </c>
      <c r="E95" s="206"/>
      <c r="F95" s="206"/>
      <c r="G95" s="206"/>
      <c r="H95" s="206"/>
      <c r="I95" s="74"/>
      <c r="J95" s="206" t="s">
        <v>17</v>
      </c>
      <c r="K95" s="206"/>
      <c r="L95" s="206"/>
      <c r="M95" s="206"/>
      <c r="N95" s="206"/>
      <c r="O95" s="206"/>
      <c r="P95" s="206"/>
      <c r="Q95" s="206"/>
      <c r="R95" s="206"/>
      <c r="S95" s="206"/>
      <c r="T95" s="206"/>
      <c r="U95" s="206"/>
      <c r="V95" s="206"/>
      <c r="W95" s="206"/>
      <c r="X95" s="206"/>
      <c r="Y95" s="206"/>
      <c r="Z95" s="206"/>
      <c r="AA95" s="206"/>
      <c r="AB95" s="206"/>
      <c r="AC95" s="206"/>
      <c r="AD95" s="206"/>
      <c r="AE95" s="206"/>
      <c r="AF95" s="206"/>
      <c r="AG95" s="204">
        <f>'N3 - Benešov ul. Jirá...'!J28</f>
        <v>0</v>
      </c>
      <c r="AH95" s="205"/>
      <c r="AI95" s="205"/>
      <c r="AJ95" s="205"/>
      <c r="AK95" s="205"/>
      <c r="AL95" s="205"/>
      <c r="AM95" s="205"/>
      <c r="AN95" s="204">
        <f>SUM(AG95,AT95)</f>
        <v>0</v>
      </c>
      <c r="AO95" s="205"/>
      <c r="AP95" s="205"/>
      <c r="AQ95" s="75" t="s">
        <v>77</v>
      </c>
      <c r="AR95" s="72"/>
      <c r="AS95" s="76">
        <v>0</v>
      </c>
      <c r="AT95" s="77">
        <f>ROUND(SUM(AV95:AW95),2)</f>
        <v>0</v>
      </c>
      <c r="AU95" s="78">
        <f>'N3 - Benešov ul. Jirá...'!P121</f>
        <v>0</v>
      </c>
      <c r="AV95" s="77">
        <f>'N3 - Benešov ul. Jirá...'!J31</f>
        <v>0</v>
      </c>
      <c r="AW95" s="77">
        <f>'N3 - Benešov ul. Jirá...'!J32</f>
        <v>0</v>
      </c>
      <c r="AX95" s="77">
        <f>'N3 - Benešov ul. Jirá...'!J33</f>
        <v>0</v>
      </c>
      <c r="AY95" s="77">
        <f>'N3 - Benešov ul. Jirá...'!J34</f>
        <v>0</v>
      </c>
      <c r="AZ95" s="77">
        <f>'N3 - Benešov ul. Jirá...'!F31</f>
        <v>0</v>
      </c>
      <c r="BA95" s="77">
        <f>'N3 - Benešov ul. Jirá...'!F32</f>
        <v>0</v>
      </c>
      <c r="BB95" s="77">
        <f>'N3 - Benešov ul. Jirá...'!F33</f>
        <v>0</v>
      </c>
      <c r="BC95" s="77">
        <f>'N3 - Benešov ul. Jirá...'!F34</f>
        <v>0</v>
      </c>
      <c r="BD95" s="79">
        <f>'N3 - Benešov ul. Jirá...'!F35</f>
        <v>0</v>
      </c>
      <c r="BT95" s="80" t="s">
        <v>78</v>
      </c>
      <c r="BU95" s="80" t="s">
        <v>79</v>
      </c>
      <c r="BV95" s="80" t="s">
        <v>74</v>
      </c>
      <c r="BW95" s="80" t="s">
        <v>5</v>
      </c>
      <c r="BX95" s="80" t="s">
        <v>75</v>
      </c>
      <c r="CL95" s="80" t="s">
        <v>1</v>
      </c>
    </row>
    <row r="96" spans="1:90" s="1" customFormat="1" ht="30" customHeight="1">
      <c r="B96" s="30"/>
      <c r="AR96" s="30"/>
    </row>
    <row r="97" spans="2:44" s="1" customFormat="1" ht="6.95" customHeight="1">
      <c r="B97" s="42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30"/>
    </row>
  </sheetData>
  <sheetProtection algorithmName="SHA-512" hashValue="JK0Humb4mYXn9LiGChr+j8Z8nPcvgOhIVZEUDVxiKSeSoKp8W//awonpDD4EXn6fFep6IubaZbMnoZcspnzmsQ==" saltValue="8cByNfOWlpGNhVK5y9NISiMr/Kwy26ZhovFfavOY6g1LPQZBOxYhd4FCQSYM++rQ//pIbrk6rEznni8k7AcV6w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N18753 - Benešov ul. Jirá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67"/>
  <sheetViews>
    <sheetView showGridLines="0" tabSelected="1" workbookViewId="0">
      <selection activeCell="J16" sqref="J16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75"/>
      <c r="M2" s="175"/>
      <c r="N2" s="175"/>
      <c r="O2" s="175"/>
      <c r="P2" s="175"/>
      <c r="Q2" s="175"/>
      <c r="R2" s="175"/>
      <c r="S2" s="175"/>
      <c r="T2" s="175"/>
      <c r="U2" s="175"/>
      <c r="V2" s="175"/>
      <c r="AT2" s="15" t="s">
        <v>5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80</v>
      </c>
    </row>
    <row r="4" spans="2:46" ht="24.95" customHeight="1">
      <c r="B4" s="18"/>
      <c r="D4" s="19" t="s">
        <v>81</v>
      </c>
      <c r="L4" s="18"/>
      <c r="M4" s="81" t="s">
        <v>10</v>
      </c>
      <c r="AT4" s="15" t="s">
        <v>4</v>
      </c>
    </row>
    <row r="5" spans="2:46" ht="6.95" customHeight="1">
      <c r="B5" s="18"/>
      <c r="L5" s="18"/>
    </row>
    <row r="6" spans="2:46" s="1" customFormat="1" ht="12" customHeight="1">
      <c r="B6" s="30"/>
      <c r="D6" s="25" t="s">
        <v>16</v>
      </c>
      <c r="L6" s="30"/>
    </row>
    <row r="7" spans="2:46" s="1" customFormat="1" ht="30" customHeight="1">
      <c r="B7" s="30"/>
      <c r="E7" s="190" t="s">
        <v>17</v>
      </c>
      <c r="F7" s="209"/>
      <c r="G7" s="209"/>
      <c r="H7" s="209"/>
      <c r="L7" s="30"/>
    </row>
    <row r="8" spans="2:46" s="1" customFormat="1" ht="11.25">
      <c r="B8" s="30"/>
      <c r="L8" s="30"/>
    </row>
    <row r="9" spans="2:46" s="1" customFormat="1" ht="12" customHeight="1">
      <c r="B9" s="30"/>
      <c r="D9" s="25" t="s">
        <v>18</v>
      </c>
      <c r="F9" s="23" t="s">
        <v>1</v>
      </c>
      <c r="I9" s="25" t="s">
        <v>19</v>
      </c>
      <c r="J9" s="23" t="s">
        <v>1</v>
      </c>
      <c r="L9" s="30"/>
    </row>
    <row r="10" spans="2:46" s="1" customFormat="1" ht="12" customHeight="1">
      <c r="B10" s="30"/>
      <c r="D10" s="25" t="s">
        <v>20</v>
      </c>
      <c r="F10" s="23" t="s">
        <v>21</v>
      </c>
      <c r="I10" s="25" t="s">
        <v>22</v>
      </c>
      <c r="J10" s="50" t="str">
        <f>'Rekapitulace stavby'!AN8</f>
        <v>15. 2. 2024</v>
      </c>
      <c r="L10" s="30"/>
    </row>
    <row r="11" spans="2:46" s="1" customFormat="1" ht="10.9" customHeight="1">
      <c r="B11" s="30"/>
      <c r="L11" s="30"/>
    </row>
    <row r="12" spans="2:46" s="1" customFormat="1" ht="12" customHeight="1">
      <c r="B12" s="30"/>
      <c r="D12" s="25" t="s">
        <v>24</v>
      </c>
      <c r="I12" s="25" t="s">
        <v>25</v>
      </c>
      <c r="J12" s="23" t="str">
        <f>IF('Rekapitulace stavby'!AN10="","",'Rekapitulace stavby'!AN10)</f>
        <v/>
      </c>
      <c r="L12" s="30"/>
    </row>
    <row r="13" spans="2:46" s="1" customFormat="1" ht="18" customHeight="1">
      <c r="B13" s="30"/>
      <c r="E13" s="23" t="str">
        <f>IF('Rekapitulace stavby'!E11="","",'Rekapitulace stavby'!E11)</f>
        <v xml:space="preserve"> </v>
      </c>
      <c r="I13" s="25" t="s">
        <v>26</v>
      </c>
      <c r="J13" s="23" t="str">
        <f>IF('Rekapitulace stavby'!AN11="","",'Rekapitulace stavby'!AN11)</f>
        <v/>
      </c>
      <c r="L13" s="30"/>
    </row>
    <row r="14" spans="2:46" s="1" customFormat="1" ht="6.95" customHeight="1">
      <c r="B14" s="30"/>
      <c r="L14" s="30"/>
    </row>
    <row r="15" spans="2:46" s="1" customFormat="1" ht="12" customHeight="1">
      <c r="B15" s="30"/>
      <c r="D15" s="25" t="s">
        <v>27</v>
      </c>
      <c r="I15" s="25" t="s">
        <v>25</v>
      </c>
      <c r="J15" s="26" t="str">
        <f>'Rekapitulace stavby'!AN13</f>
        <v>Vyplň údaj</v>
      </c>
      <c r="L15" s="30"/>
    </row>
    <row r="16" spans="2:46" s="1" customFormat="1" ht="18" customHeight="1">
      <c r="B16" s="30"/>
      <c r="E16" s="210" t="str">
        <f>'Rekapitulace stavby'!E14</f>
        <v>Vyplň údaj</v>
      </c>
      <c r="F16" s="174"/>
      <c r="G16" s="174"/>
      <c r="H16" s="174"/>
      <c r="I16" s="25" t="s">
        <v>26</v>
      </c>
      <c r="J16" s="26" t="str">
        <f>'Rekapitulace stavby'!AN14</f>
        <v>Vyplň údaj</v>
      </c>
      <c r="L16" s="30"/>
    </row>
    <row r="17" spans="2:12" s="1" customFormat="1" ht="6.95" customHeight="1">
      <c r="B17" s="30"/>
      <c r="L17" s="30"/>
    </row>
    <row r="18" spans="2:12" s="1" customFormat="1" ht="12" customHeight="1">
      <c r="B18" s="30"/>
      <c r="D18" s="25" t="s">
        <v>29</v>
      </c>
      <c r="I18" s="25" t="s">
        <v>25</v>
      </c>
      <c r="J18" s="23" t="str">
        <f>IF('Rekapitulace stavby'!AN16="","",'Rekapitulace stavby'!AN16)</f>
        <v/>
      </c>
      <c r="L18" s="30"/>
    </row>
    <row r="19" spans="2:12" s="1" customFormat="1" ht="18" customHeight="1">
      <c r="B19" s="30"/>
      <c r="E19" s="23" t="str">
        <f>IF('Rekapitulace stavby'!E17="","",'Rekapitulace stavby'!E17)</f>
        <v xml:space="preserve"> </v>
      </c>
      <c r="I19" s="25" t="s">
        <v>26</v>
      </c>
      <c r="J19" s="23" t="str">
        <f>IF('Rekapitulace stavby'!AN17="","",'Rekapitulace stavby'!AN17)</f>
        <v/>
      </c>
      <c r="L19" s="30"/>
    </row>
    <row r="20" spans="2:12" s="1" customFormat="1" ht="6.95" customHeight="1">
      <c r="B20" s="30"/>
      <c r="L20" s="30"/>
    </row>
    <row r="21" spans="2:12" s="1" customFormat="1" ht="12" customHeight="1">
      <c r="B21" s="30"/>
      <c r="D21" s="25" t="s">
        <v>31</v>
      </c>
      <c r="I21" s="25" t="s">
        <v>25</v>
      </c>
      <c r="J21" s="23" t="str">
        <f>IF('Rekapitulace stavby'!AN19="","",'Rekapitulace stavby'!AN19)</f>
        <v/>
      </c>
      <c r="L21" s="30"/>
    </row>
    <row r="22" spans="2:12" s="1" customFormat="1" ht="18" customHeight="1">
      <c r="B22" s="30"/>
      <c r="E22" s="23" t="str">
        <f>IF('Rekapitulace stavby'!E20="","",'Rekapitulace stavby'!E20)</f>
        <v xml:space="preserve"> </v>
      </c>
      <c r="I22" s="25" t="s">
        <v>26</v>
      </c>
      <c r="J22" s="23" t="str">
        <f>IF('Rekapitulace stavby'!AN20="","",'Rekapitulace stavby'!AN20)</f>
        <v/>
      </c>
      <c r="L22" s="30"/>
    </row>
    <row r="23" spans="2:12" s="1" customFormat="1" ht="6.95" customHeight="1">
      <c r="B23" s="30"/>
      <c r="L23" s="30"/>
    </row>
    <row r="24" spans="2:12" s="1" customFormat="1" ht="12" customHeight="1">
      <c r="B24" s="30"/>
      <c r="D24" s="25" t="s">
        <v>32</v>
      </c>
      <c r="L24" s="30"/>
    </row>
    <row r="25" spans="2:12" s="7" customFormat="1" ht="16.5" customHeight="1">
      <c r="B25" s="82"/>
      <c r="E25" s="179" t="s">
        <v>1</v>
      </c>
      <c r="F25" s="179"/>
      <c r="G25" s="179"/>
      <c r="H25" s="179"/>
      <c r="L25" s="82"/>
    </row>
    <row r="26" spans="2:12" s="1" customFormat="1" ht="6.95" customHeight="1">
      <c r="B26" s="30"/>
      <c r="L26" s="30"/>
    </row>
    <row r="27" spans="2:12" s="1" customFormat="1" ht="6.95" customHeight="1">
      <c r="B27" s="30"/>
      <c r="D27" s="51"/>
      <c r="E27" s="51"/>
      <c r="F27" s="51"/>
      <c r="G27" s="51"/>
      <c r="H27" s="51"/>
      <c r="I27" s="51"/>
      <c r="J27" s="51"/>
      <c r="K27" s="51"/>
      <c r="L27" s="30"/>
    </row>
    <row r="28" spans="2:12" s="1" customFormat="1" ht="25.35" customHeight="1">
      <c r="B28" s="30"/>
      <c r="D28" s="83" t="s">
        <v>33</v>
      </c>
      <c r="J28" s="64">
        <f>ROUND(J121, 2)</f>
        <v>0</v>
      </c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14.45" customHeight="1">
      <c r="B30" s="30"/>
      <c r="F30" s="33" t="s">
        <v>35</v>
      </c>
      <c r="I30" s="33" t="s">
        <v>34</v>
      </c>
      <c r="J30" s="33" t="s">
        <v>36</v>
      </c>
      <c r="L30" s="30"/>
    </row>
    <row r="31" spans="2:12" s="1" customFormat="1" ht="14.45" customHeight="1">
      <c r="B31" s="30"/>
      <c r="D31" s="53" t="s">
        <v>37</v>
      </c>
      <c r="E31" s="25" t="s">
        <v>38</v>
      </c>
      <c r="F31" s="84">
        <f>ROUND((SUM(BE121:BE266)),  2)</f>
        <v>0</v>
      </c>
      <c r="I31" s="85">
        <v>0.21</v>
      </c>
      <c r="J31" s="84">
        <f>ROUND(((SUM(BE121:BE266))*I31),  2)</f>
        <v>0</v>
      </c>
      <c r="L31" s="30"/>
    </row>
    <row r="32" spans="2:12" s="1" customFormat="1" ht="14.45" customHeight="1">
      <c r="B32" s="30"/>
      <c r="E32" s="25" t="s">
        <v>39</v>
      </c>
      <c r="F32" s="84">
        <f>ROUND((SUM(BF121:BF266)),  2)</f>
        <v>0</v>
      </c>
      <c r="I32" s="85">
        <v>0.12</v>
      </c>
      <c r="J32" s="84">
        <f>ROUND(((SUM(BF121:BF266))*I32),  2)</f>
        <v>0</v>
      </c>
      <c r="L32" s="30"/>
    </row>
    <row r="33" spans="2:12" s="1" customFormat="1" ht="14.45" hidden="1" customHeight="1">
      <c r="B33" s="30"/>
      <c r="E33" s="25" t="s">
        <v>40</v>
      </c>
      <c r="F33" s="84">
        <f>ROUND((SUM(BG121:BG266)),  2)</f>
        <v>0</v>
      </c>
      <c r="I33" s="85">
        <v>0.21</v>
      </c>
      <c r="J33" s="84">
        <f>0</f>
        <v>0</v>
      </c>
      <c r="L33" s="30"/>
    </row>
    <row r="34" spans="2:12" s="1" customFormat="1" ht="14.45" hidden="1" customHeight="1">
      <c r="B34" s="30"/>
      <c r="E34" s="25" t="s">
        <v>41</v>
      </c>
      <c r="F34" s="84">
        <f>ROUND((SUM(BH121:BH266)),  2)</f>
        <v>0</v>
      </c>
      <c r="I34" s="85">
        <v>0.12</v>
      </c>
      <c r="J34" s="84">
        <f>0</f>
        <v>0</v>
      </c>
      <c r="L34" s="30"/>
    </row>
    <row r="35" spans="2:12" s="1" customFormat="1" ht="14.45" hidden="1" customHeight="1">
      <c r="B35" s="30"/>
      <c r="E35" s="25" t="s">
        <v>42</v>
      </c>
      <c r="F35" s="84">
        <f>ROUND((SUM(BI121:BI266)),  2)</f>
        <v>0</v>
      </c>
      <c r="I35" s="85">
        <v>0</v>
      </c>
      <c r="J35" s="84">
        <f>0</f>
        <v>0</v>
      </c>
      <c r="L35" s="30"/>
    </row>
    <row r="36" spans="2:12" s="1" customFormat="1" ht="6.95" customHeight="1">
      <c r="B36" s="30"/>
      <c r="L36" s="30"/>
    </row>
    <row r="37" spans="2:12" s="1" customFormat="1" ht="25.35" customHeight="1">
      <c r="B37" s="30"/>
      <c r="C37" s="86"/>
      <c r="D37" s="87" t="s">
        <v>43</v>
      </c>
      <c r="E37" s="55"/>
      <c r="F37" s="55"/>
      <c r="G37" s="88" t="s">
        <v>44</v>
      </c>
      <c r="H37" s="89" t="s">
        <v>45</v>
      </c>
      <c r="I37" s="55"/>
      <c r="J37" s="90">
        <f>SUM(J28:J35)</f>
        <v>0</v>
      </c>
      <c r="K37" s="91"/>
      <c r="L37" s="30"/>
    </row>
    <row r="38" spans="2:12" s="1" customFormat="1" ht="14.45" customHeight="1">
      <c r="B38" s="30"/>
      <c r="L38" s="30"/>
    </row>
    <row r="39" spans="2:12" ht="14.45" customHeight="1">
      <c r="B39" s="18"/>
      <c r="L39" s="18"/>
    </row>
    <row r="40" spans="2:12" ht="14.45" customHeight="1">
      <c r="B40" s="18"/>
      <c r="L40" s="18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46</v>
      </c>
      <c r="E50" s="40"/>
      <c r="F50" s="40"/>
      <c r="G50" s="39" t="s">
        <v>47</v>
      </c>
      <c r="H50" s="40"/>
      <c r="I50" s="40"/>
      <c r="J50" s="40"/>
      <c r="K50" s="40"/>
      <c r="L50" s="30"/>
    </row>
    <row r="51" spans="2:12" ht="11.25">
      <c r="B51" s="18"/>
      <c r="L51" s="18"/>
    </row>
    <row r="52" spans="2:12" ht="11.25">
      <c r="B52" s="18"/>
      <c r="L52" s="18"/>
    </row>
    <row r="53" spans="2:12" ht="11.25">
      <c r="B53" s="18"/>
      <c r="L53" s="18"/>
    </row>
    <row r="54" spans="2:12" ht="11.25">
      <c r="B54" s="18"/>
      <c r="L54" s="18"/>
    </row>
    <row r="55" spans="2:12" ht="11.25">
      <c r="B55" s="18"/>
      <c r="L55" s="18"/>
    </row>
    <row r="56" spans="2:12" ht="11.25">
      <c r="B56" s="18"/>
      <c r="L56" s="18"/>
    </row>
    <row r="57" spans="2:12" ht="11.25">
      <c r="B57" s="18"/>
      <c r="L57" s="18"/>
    </row>
    <row r="58" spans="2:12" ht="11.25">
      <c r="B58" s="18"/>
      <c r="L58" s="18"/>
    </row>
    <row r="59" spans="2:12" ht="11.25">
      <c r="B59" s="18"/>
      <c r="L59" s="18"/>
    </row>
    <row r="60" spans="2:12" ht="11.25">
      <c r="B60" s="18"/>
      <c r="L60" s="18"/>
    </row>
    <row r="61" spans="2:12" s="1" customFormat="1" ht="12.75">
      <c r="B61" s="30"/>
      <c r="D61" s="41" t="s">
        <v>48</v>
      </c>
      <c r="E61" s="32"/>
      <c r="F61" s="92" t="s">
        <v>49</v>
      </c>
      <c r="G61" s="41" t="s">
        <v>48</v>
      </c>
      <c r="H61" s="32"/>
      <c r="I61" s="32"/>
      <c r="J61" s="93" t="s">
        <v>49</v>
      </c>
      <c r="K61" s="32"/>
      <c r="L61" s="30"/>
    </row>
    <row r="62" spans="2:12" ht="11.25">
      <c r="B62" s="18"/>
      <c r="L62" s="18"/>
    </row>
    <row r="63" spans="2:12" ht="11.25">
      <c r="B63" s="18"/>
      <c r="L63" s="18"/>
    </row>
    <row r="64" spans="2:12" ht="11.25">
      <c r="B64" s="18"/>
      <c r="L64" s="18"/>
    </row>
    <row r="65" spans="2:12" s="1" customFormat="1" ht="12.75">
      <c r="B65" s="30"/>
      <c r="D65" s="39" t="s">
        <v>50</v>
      </c>
      <c r="E65" s="40"/>
      <c r="F65" s="40"/>
      <c r="G65" s="39" t="s">
        <v>51</v>
      </c>
      <c r="H65" s="40"/>
      <c r="I65" s="40"/>
      <c r="J65" s="40"/>
      <c r="K65" s="40"/>
      <c r="L65" s="30"/>
    </row>
    <row r="66" spans="2:12" ht="11.25">
      <c r="B66" s="18"/>
      <c r="L66" s="18"/>
    </row>
    <row r="67" spans="2:12" ht="11.25">
      <c r="B67" s="18"/>
      <c r="L67" s="18"/>
    </row>
    <row r="68" spans="2:12" ht="11.25">
      <c r="B68" s="18"/>
      <c r="L68" s="18"/>
    </row>
    <row r="69" spans="2:12" ht="11.25">
      <c r="B69" s="18"/>
      <c r="L69" s="18"/>
    </row>
    <row r="70" spans="2:12" ht="11.25">
      <c r="B70" s="18"/>
      <c r="L70" s="18"/>
    </row>
    <row r="71" spans="2:12" ht="11.25">
      <c r="B71" s="18"/>
      <c r="L71" s="18"/>
    </row>
    <row r="72" spans="2:12" ht="11.25">
      <c r="B72" s="18"/>
      <c r="L72" s="18"/>
    </row>
    <row r="73" spans="2:12" ht="11.25">
      <c r="B73" s="18"/>
      <c r="L73" s="18"/>
    </row>
    <row r="74" spans="2:12" ht="11.25">
      <c r="B74" s="18"/>
      <c r="L74" s="18"/>
    </row>
    <row r="75" spans="2:12" ht="11.25">
      <c r="B75" s="18"/>
      <c r="L75" s="18"/>
    </row>
    <row r="76" spans="2:12" s="1" customFormat="1" ht="12.75">
      <c r="B76" s="30"/>
      <c r="D76" s="41" t="s">
        <v>48</v>
      </c>
      <c r="E76" s="32"/>
      <c r="F76" s="92" t="s">
        <v>49</v>
      </c>
      <c r="G76" s="41" t="s">
        <v>48</v>
      </c>
      <c r="H76" s="32"/>
      <c r="I76" s="32"/>
      <c r="J76" s="93" t="s">
        <v>49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5" hidden="1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hidden="1" customHeight="1">
      <c r="B82" s="30"/>
      <c r="C82" s="19" t="s">
        <v>82</v>
      </c>
      <c r="L82" s="30"/>
    </row>
    <row r="83" spans="2:47" s="1" customFormat="1" ht="6.95" hidden="1" customHeight="1">
      <c r="B83" s="30"/>
      <c r="L83" s="30"/>
    </row>
    <row r="84" spans="2:47" s="1" customFormat="1" ht="12" hidden="1" customHeight="1">
      <c r="B84" s="30"/>
      <c r="C84" s="25" t="s">
        <v>16</v>
      </c>
      <c r="L84" s="30"/>
    </row>
    <row r="85" spans="2:47" s="1" customFormat="1" ht="30" hidden="1" customHeight="1">
      <c r="B85" s="30"/>
      <c r="E85" s="190" t="str">
        <f>E7</f>
        <v>Benešov ul. Jiráskova - obnova povrchu a odvodnění úseku  závora - KK</v>
      </c>
      <c r="F85" s="209"/>
      <c r="G85" s="209"/>
      <c r="H85" s="209"/>
      <c r="L85" s="30"/>
    </row>
    <row r="86" spans="2:47" s="1" customFormat="1" ht="6.95" hidden="1" customHeight="1">
      <c r="B86" s="30"/>
      <c r="L86" s="30"/>
    </row>
    <row r="87" spans="2:47" s="1" customFormat="1" ht="12" hidden="1" customHeight="1">
      <c r="B87" s="30"/>
      <c r="C87" s="25" t="s">
        <v>20</v>
      </c>
      <c r="F87" s="23" t="str">
        <f>F10</f>
        <v xml:space="preserve"> </v>
      </c>
      <c r="I87" s="25" t="s">
        <v>22</v>
      </c>
      <c r="J87" s="50" t="str">
        <f>IF(J10="","",J10)</f>
        <v>15. 2. 2024</v>
      </c>
      <c r="L87" s="30"/>
    </row>
    <row r="88" spans="2:47" s="1" customFormat="1" ht="6.95" hidden="1" customHeight="1">
      <c r="B88" s="30"/>
      <c r="L88" s="30"/>
    </row>
    <row r="89" spans="2:47" s="1" customFormat="1" ht="15.2" hidden="1" customHeight="1">
      <c r="B89" s="30"/>
      <c r="C89" s="25" t="s">
        <v>24</v>
      </c>
      <c r="F89" s="23" t="str">
        <f>E13</f>
        <v xml:space="preserve"> </v>
      </c>
      <c r="I89" s="25" t="s">
        <v>29</v>
      </c>
      <c r="J89" s="28" t="str">
        <f>E19</f>
        <v xml:space="preserve"> </v>
      </c>
      <c r="L89" s="30"/>
    </row>
    <row r="90" spans="2:47" s="1" customFormat="1" ht="15.2" hidden="1" customHeight="1">
      <c r="B90" s="30"/>
      <c r="C90" s="25" t="s">
        <v>27</v>
      </c>
      <c r="F90" s="23" t="str">
        <f>IF(E16="","",E16)</f>
        <v>Vyplň údaj</v>
      </c>
      <c r="I90" s="25" t="s">
        <v>31</v>
      </c>
      <c r="J90" s="28" t="str">
        <f>E22</f>
        <v xml:space="preserve"> </v>
      </c>
      <c r="L90" s="30"/>
    </row>
    <row r="91" spans="2:47" s="1" customFormat="1" ht="10.35" hidden="1" customHeight="1">
      <c r="B91" s="30"/>
      <c r="L91" s="30"/>
    </row>
    <row r="92" spans="2:47" s="1" customFormat="1" ht="29.25" hidden="1" customHeight="1">
      <c r="B92" s="30"/>
      <c r="C92" s="94" t="s">
        <v>83</v>
      </c>
      <c r="D92" s="86"/>
      <c r="E92" s="86"/>
      <c r="F92" s="86"/>
      <c r="G92" s="86"/>
      <c r="H92" s="86"/>
      <c r="I92" s="86"/>
      <c r="J92" s="95" t="s">
        <v>84</v>
      </c>
      <c r="K92" s="86"/>
      <c r="L92" s="30"/>
    </row>
    <row r="93" spans="2:47" s="1" customFormat="1" ht="10.35" hidden="1" customHeight="1">
      <c r="B93" s="30"/>
      <c r="L93" s="30"/>
    </row>
    <row r="94" spans="2:47" s="1" customFormat="1" ht="22.9" hidden="1" customHeight="1">
      <c r="B94" s="30"/>
      <c r="C94" s="96" t="s">
        <v>85</v>
      </c>
      <c r="J94" s="64">
        <f>J121</f>
        <v>0</v>
      </c>
      <c r="L94" s="30"/>
      <c r="AU94" s="15" t="s">
        <v>86</v>
      </c>
    </row>
    <row r="95" spans="2:47" s="8" customFormat="1" ht="24.95" hidden="1" customHeight="1">
      <c r="B95" s="97"/>
      <c r="D95" s="98" t="s">
        <v>87</v>
      </c>
      <c r="E95" s="99"/>
      <c r="F95" s="99"/>
      <c r="G95" s="99"/>
      <c r="H95" s="99"/>
      <c r="I95" s="99"/>
      <c r="J95" s="100">
        <f>J122</f>
        <v>0</v>
      </c>
      <c r="L95" s="97"/>
    </row>
    <row r="96" spans="2:47" s="9" customFormat="1" ht="19.899999999999999" hidden="1" customHeight="1">
      <c r="B96" s="101"/>
      <c r="D96" s="102" t="s">
        <v>88</v>
      </c>
      <c r="E96" s="103"/>
      <c r="F96" s="103"/>
      <c r="G96" s="103"/>
      <c r="H96" s="103"/>
      <c r="I96" s="103"/>
      <c r="J96" s="104">
        <f>J123</f>
        <v>0</v>
      </c>
      <c r="L96" s="101"/>
    </row>
    <row r="97" spans="2:12" s="9" customFormat="1" ht="19.899999999999999" hidden="1" customHeight="1">
      <c r="B97" s="101"/>
      <c r="D97" s="102" t="s">
        <v>89</v>
      </c>
      <c r="E97" s="103"/>
      <c r="F97" s="103"/>
      <c r="G97" s="103"/>
      <c r="H97" s="103"/>
      <c r="I97" s="103"/>
      <c r="J97" s="104">
        <f>J175</f>
        <v>0</v>
      </c>
      <c r="L97" s="101"/>
    </row>
    <row r="98" spans="2:12" s="9" customFormat="1" ht="19.899999999999999" hidden="1" customHeight="1">
      <c r="B98" s="101"/>
      <c r="D98" s="102" t="s">
        <v>90</v>
      </c>
      <c r="E98" s="103"/>
      <c r="F98" s="103"/>
      <c r="G98" s="103"/>
      <c r="H98" s="103"/>
      <c r="I98" s="103"/>
      <c r="J98" s="104">
        <f>J189</f>
        <v>0</v>
      </c>
      <c r="L98" s="101"/>
    </row>
    <row r="99" spans="2:12" s="9" customFormat="1" ht="19.899999999999999" hidden="1" customHeight="1">
      <c r="B99" s="101"/>
      <c r="D99" s="102" t="s">
        <v>91</v>
      </c>
      <c r="E99" s="103"/>
      <c r="F99" s="103"/>
      <c r="G99" s="103"/>
      <c r="H99" s="103"/>
      <c r="I99" s="103"/>
      <c r="J99" s="104">
        <f>J201</f>
        <v>0</v>
      </c>
      <c r="L99" s="101"/>
    </row>
    <row r="100" spans="2:12" s="9" customFormat="1" ht="19.899999999999999" hidden="1" customHeight="1">
      <c r="B100" s="101"/>
      <c r="D100" s="102" t="s">
        <v>92</v>
      </c>
      <c r="E100" s="103"/>
      <c r="F100" s="103"/>
      <c r="G100" s="103"/>
      <c r="H100" s="103"/>
      <c r="I100" s="103"/>
      <c r="J100" s="104">
        <f>J247</f>
        <v>0</v>
      </c>
      <c r="L100" s="101"/>
    </row>
    <row r="101" spans="2:12" s="9" customFormat="1" ht="19.899999999999999" hidden="1" customHeight="1">
      <c r="B101" s="101"/>
      <c r="D101" s="102" t="s">
        <v>93</v>
      </c>
      <c r="E101" s="103"/>
      <c r="F101" s="103"/>
      <c r="G101" s="103"/>
      <c r="H101" s="103"/>
      <c r="I101" s="103"/>
      <c r="J101" s="104">
        <f>J259</f>
        <v>0</v>
      </c>
      <c r="L101" s="101"/>
    </row>
    <row r="102" spans="2:12" s="8" customFormat="1" ht="24.95" hidden="1" customHeight="1">
      <c r="B102" s="97"/>
      <c r="D102" s="98" t="s">
        <v>94</v>
      </c>
      <c r="E102" s="99"/>
      <c r="F102" s="99"/>
      <c r="G102" s="99"/>
      <c r="H102" s="99"/>
      <c r="I102" s="99"/>
      <c r="J102" s="100">
        <f>J261</f>
        <v>0</v>
      </c>
      <c r="L102" s="97"/>
    </row>
    <row r="103" spans="2:12" s="9" customFormat="1" ht="19.899999999999999" hidden="1" customHeight="1">
      <c r="B103" s="101"/>
      <c r="D103" s="102" t="s">
        <v>95</v>
      </c>
      <c r="E103" s="103"/>
      <c r="F103" s="103"/>
      <c r="G103" s="103"/>
      <c r="H103" s="103"/>
      <c r="I103" s="103"/>
      <c r="J103" s="104">
        <f>J265</f>
        <v>0</v>
      </c>
      <c r="L103" s="101"/>
    </row>
    <row r="104" spans="2:12" s="1" customFormat="1" ht="21.75" hidden="1" customHeight="1">
      <c r="B104" s="30"/>
      <c r="L104" s="30"/>
    </row>
    <row r="105" spans="2:12" s="1" customFormat="1" ht="6.95" hidden="1" customHeight="1">
      <c r="B105" s="42"/>
      <c r="C105" s="43"/>
      <c r="D105" s="43"/>
      <c r="E105" s="43"/>
      <c r="F105" s="43"/>
      <c r="G105" s="43"/>
      <c r="H105" s="43"/>
      <c r="I105" s="43"/>
      <c r="J105" s="43"/>
      <c r="K105" s="43"/>
      <c r="L105" s="30"/>
    </row>
    <row r="106" spans="2:12" ht="11.25" hidden="1"/>
    <row r="107" spans="2:12" ht="11.25" hidden="1"/>
    <row r="108" spans="2:12" ht="11.25" hidden="1"/>
    <row r="109" spans="2:12" s="1" customFormat="1" ht="6.95" customHeight="1">
      <c r="B109" s="44"/>
      <c r="C109" s="45"/>
      <c r="D109" s="45"/>
      <c r="E109" s="45"/>
      <c r="F109" s="45"/>
      <c r="G109" s="45"/>
      <c r="H109" s="45"/>
      <c r="I109" s="45"/>
      <c r="J109" s="45"/>
      <c r="K109" s="45"/>
      <c r="L109" s="30"/>
    </row>
    <row r="110" spans="2:12" s="1" customFormat="1" ht="24.95" customHeight="1">
      <c r="B110" s="30"/>
      <c r="C110" s="19" t="s">
        <v>96</v>
      </c>
      <c r="L110" s="30"/>
    </row>
    <row r="111" spans="2:12" s="1" customFormat="1" ht="6.95" customHeight="1">
      <c r="B111" s="30"/>
      <c r="L111" s="30"/>
    </row>
    <row r="112" spans="2:12" s="1" customFormat="1" ht="12" customHeight="1">
      <c r="B112" s="30"/>
      <c r="C112" s="25" t="s">
        <v>16</v>
      </c>
      <c r="L112" s="30"/>
    </row>
    <row r="113" spans="2:65" s="1" customFormat="1" ht="30" customHeight="1">
      <c r="B113" s="30"/>
      <c r="E113" s="190" t="str">
        <f>E7</f>
        <v>Benešov ul. Jiráskova - obnova povrchu a odvodnění úseku  závora - KK</v>
      </c>
      <c r="F113" s="209"/>
      <c r="G113" s="209"/>
      <c r="H113" s="209"/>
      <c r="L113" s="30"/>
    </row>
    <row r="114" spans="2:65" s="1" customFormat="1" ht="6.95" customHeight="1">
      <c r="B114" s="30"/>
      <c r="L114" s="30"/>
    </row>
    <row r="115" spans="2:65" s="1" customFormat="1" ht="12" customHeight="1">
      <c r="B115" s="30"/>
      <c r="C115" s="25" t="s">
        <v>20</v>
      </c>
      <c r="F115" s="23" t="str">
        <f>F10</f>
        <v xml:space="preserve"> </v>
      </c>
      <c r="I115" s="25" t="s">
        <v>22</v>
      </c>
      <c r="J115" s="50" t="str">
        <f>IF(J10="","",J10)</f>
        <v>15. 2. 2024</v>
      </c>
      <c r="L115" s="30"/>
    </row>
    <row r="116" spans="2:65" s="1" customFormat="1" ht="6.95" customHeight="1">
      <c r="B116" s="30"/>
      <c r="L116" s="30"/>
    </row>
    <row r="117" spans="2:65" s="1" customFormat="1" ht="15.2" customHeight="1">
      <c r="B117" s="30"/>
      <c r="C117" s="25" t="s">
        <v>24</v>
      </c>
      <c r="F117" s="23" t="str">
        <f>E13</f>
        <v xml:space="preserve"> </v>
      </c>
      <c r="I117" s="25" t="s">
        <v>29</v>
      </c>
      <c r="J117" s="28" t="str">
        <f>E19</f>
        <v xml:space="preserve"> </v>
      </c>
      <c r="L117" s="30"/>
    </row>
    <row r="118" spans="2:65" s="1" customFormat="1" ht="15.2" customHeight="1">
      <c r="B118" s="30"/>
      <c r="C118" s="25" t="s">
        <v>27</v>
      </c>
      <c r="F118" s="23" t="str">
        <f>IF(E16="","",E16)</f>
        <v>Vyplň údaj</v>
      </c>
      <c r="I118" s="25" t="s">
        <v>31</v>
      </c>
      <c r="J118" s="28" t="str">
        <f>E22</f>
        <v xml:space="preserve"> </v>
      </c>
      <c r="L118" s="30"/>
    </row>
    <row r="119" spans="2:65" s="1" customFormat="1" ht="10.35" customHeight="1">
      <c r="B119" s="30"/>
      <c r="L119" s="30"/>
    </row>
    <row r="120" spans="2:65" s="10" customFormat="1" ht="29.25" customHeight="1">
      <c r="B120" s="105"/>
      <c r="C120" s="106" t="s">
        <v>97</v>
      </c>
      <c r="D120" s="107" t="s">
        <v>58</v>
      </c>
      <c r="E120" s="107" t="s">
        <v>54</v>
      </c>
      <c r="F120" s="107" t="s">
        <v>55</v>
      </c>
      <c r="G120" s="107" t="s">
        <v>98</v>
      </c>
      <c r="H120" s="107" t="s">
        <v>99</v>
      </c>
      <c r="I120" s="107" t="s">
        <v>100</v>
      </c>
      <c r="J120" s="108" t="s">
        <v>84</v>
      </c>
      <c r="K120" s="109" t="s">
        <v>101</v>
      </c>
      <c r="L120" s="105"/>
      <c r="M120" s="57" t="s">
        <v>1</v>
      </c>
      <c r="N120" s="58" t="s">
        <v>37</v>
      </c>
      <c r="O120" s="58" t="s">
        <v>102</v>
      </c>
      <c r="P120" s="58" t="s">
        <v>103</v>
      </c>
      <c r="Q120" s="58" t="s">
        <v>104</v>
      </c>
      <c r="R120" s="58" t="s">
        <v>105</v>
      </c>
      <c r="S120" s="58" t="s">
        <v>106</v>
      </c>
      <c r="T120" s="59" t="s">
        <v>107</v>
      </c>
    </row>
    <row r="121" spans="2:65" s="1" customFormat="1" ht="22.9" customHeight="1">
      <c r="B121" s="30"/>
      <c r="C121" s="62" t="s">
        <v>108</v>
      </c>
      <c r="J121" s="110">
        <f>BK121</f>
        <v>0</v>
      </c>
      <c r="L121" s="30"/>
      <c r="M121" s="60"/>
      <c r="N121" s="51"/>
      <c r="O121" s="51"/>
      <c r="P121" s="111">
        <f>P122+P261</f>
        <v>0</v>
      </c>
      <c r="Q121" s="51"/>
      <c r="R121" s="111">
        <f>R122+R261</f>
        <v>233.79795431000002</v>
      </c>
      <c r="S121" s="51"/>
      <c r="T121" s="112">
        <f>T122+T261</f>
        <v>325.2391300000001</v>
      </c>
      <c r="AT121" s="15" t="s">
        <v>72</v>
      </c>
      <c r="AU121" s="15" t="s">
        <v>86</v>
      </c>
      <c r="BK121" s="113">
        <f>BK122+BK261</f>
        <v>0</v>
      </c>
    </row>
    <row r="122" spans="2:65" s="11" customFormat="1" ht="25.9" customHeight="1">
      <c r="B122" s="114"/>
      <c r="D122" s="115" t="s">
        <v>72</v>
      </c>
      <c r="E122" s="116" t="s">
        <v>109</v>
      </c>
      <c r="F122" s="116" t="s">
        <v>110</v>
      </c>
      <c r="I122" s="117"/>
      <c r="J122" s="118">
        <f>BK122</f>
        <v>0</v>
      </c>
      <c r="L122" s="114"/>
      <c r="M122" s="119"/>
      <c r="P122" s="120">
        <f>P123+P175+P189+P201+P247+P259</f>
        <v>0</v>
      </c>
      <c r="R122" s="120">
        <f>R123+R175+R189+R201+R247+R259</f>
        <v>233.79795431000002</v>
      </c>
      <c r="T122" s="121">
        <f>T123+T175+T189+T201+T247+T259</f>
        <v>325.2391300000001</v>
      </c>
      <c r="AR122" s="115" t="s">
        <v>78</v>
      </c>
      <c r="AT122" s="122" t="s">
        <v>72</v>
      </c>
      <c r="AU122" s="122" t="s">
        <v>73</v>
      </c>
      <c r="AY122" s="115" t="s">
        <v>111</v>
      </c>
      <c r="BK122" s="123">
        <f>BK123+BK175+BK189+BK201+BK247+BK259</f>
        <v>0</v>
      </c>
    </row>
    <row r="123" spans="2:65" s="11" customFormat="1" ht="22.9" customHeight="1">
      <c r="B123" s="114"/>
      <c r="D123" s="115" t="s">
        <v>72</v>
      </c>
      <c r="E123" s="124" t="s">
        <v>78</v>
      </c>
      <c r="F123" s="124" t="s">
        <v>112</v>
      </c>
      <c r="I123" s="117"/>
      <c r="J123" s="125">
        <f>BK123</f>
        <v>0</v>
      </c>
      <c r="L123" s="114"/>
      <c r="M123" s="119"/>
      <c r="P123" s="120">
        <f>SUM(P124:P174)</f>
        <v>0</v>
      </c>
      <c r="R123" s="120">
        <f>SUM(R124:R174)</f>
        <v>5.4141750000000009E-2</v>
      </c>
      <c r="T123" s="121">
        <f>SUM(T124:T174)</f>
        <v>302.91113000000007</v>
      </c>
      <c r="AR123" s="115" t="s">
        <v>78</v>
      </c>
      <c r="AT123" s="122" t="s">
        <v>72</v>
      </c>
      <c r="AU123" s="122" t="s">
        <v>78</v>
      </c>
      <c r="AY123" s="115" t="s">
        <v>111</v>
      </c>
      <c r="BK123" s="123">
        <f>SUM(BK124:BK174)</f>
        <v>0</v>
      </c>
    </row>
    <row r="124" spans="2:65" s="1" customFormat="1" ht="24.2" customHeight="1">
      <c r="B124" s="30"/>
      <c r="C124" s="126" t="s">
        <v>78</v>
      </c>
      <c r="D124" s="126" t="s">
        <v>113</v>
      </c>
      <c r="E124" s="127" t="s">
        <v>114</v>
      </c>
      <c r="F124" s="128" t="s">
        <v>115</v>
      </c>
      <c r="G124" s="129" t="s">
        <v>116</v>
      </c>
      <c r="H124" s="130">
        <v>28.9</v>
      </c>
      <c r="I124" s="131"/>
      <c r="J124" s="132">
        <f>ROUND(I124*H124,2)</f>
        <v>0</v>
      </c>
      <c r="K124" s="133"/>
      <c r="L124" s="30"/>
      <c r="M124" s="134" t="s">
        <v>1</v>
      </c>
      <c r="N124" s="135" t="s">
        <v>38</v>
      </c>
      <c r="P124" s="136">
        <f>O124*H124</f>
        <v>0</v>
      </c>
      <c r="Q124" s="136">
        <v>0</v>
      </c>
      <c r="R124" s="136">
        <f>Q124*H124</f>
        <v>0</v>
      </c>
      <c r="S124" s="136">
        <v>0.29499999999999998</v>
      </c>
      <c r="T124" s="137">
        <f>S124*H124</f>
        <v>8.5254999999999992</v>
      </c>
      <c r="AR124" s="138" t="s">
        <v>117</v>
      </c>
      <c r="AT124" s="138" t="s">
        <v>113</v>
      </c>
      <c r="AU124" s="138" t="s">
        <v>80</v>
      </c>
      <c r="AY124" s="15" t="s">
        <v>111</v>
      </c>
      <c r="BE124" s="139">
        <f>IF(N124="základní",J124,0)</f>
        <v>0</v>
      </c>
      <c r="BF124" s="139">
        <f>IF(N124="snížená",J124,0)</f>
        <v>0</v>
      </c>
      <c r="BG124" s="139">
        <f>IF(N124="zákl. přenesená",J124,0)</f>
        <v>0</v>
      </c>
      <c r="BH124" s="139">
        <f>IF(N124="sníž. přenesená",J124,0)</f>
        <v>0</v>
      </c>
      <c r="BI124" s="139">
        <f>IF(N124="nulová",J124,0)</f>
        <v>0</v>
      </c>
      <c r="BJ124" s="15" t="s">
        <v>78</v>
      </c>
      <c r="BK124" s="139">
        <f>ROUND(I124*H124,2)</f>
        <v>0</v>
      </c>
      <c r="BL124" s="15" t="s">
        <v>117</v>
      </c>
      <c r="BM124" s="138" t="s">
        <v>118</v>
      </c>
    </row>
    <row r="125" spans="2:65" s="12" customFormat="1" ht="11.25">
      <c r="B125" s="140"/>
      <c r="D125" s="141" t="s">
        <v>119</v>
      </c>
      <c r="E125" s="142" t="s">
        <v>1</v>
      </c>
      <c r="F125" s="143" t="s">
        <v>120</v>
      </c>
      <c r="H125" s="144">
        <v>28.9</v>
      </c>
      <c r="I125" s="145"/>
      <c r="L125" s="140"/>
      <c r="M125" s="146"/>
      <c r="T125" s="147"/>
      <c r="AT125" s="142" t="s">
        <v>119</v>
      </c>
      <c r="AU125" s="142" t="s">
        <v>80</v>
      </c>
      <c r="AV125" s="12" t="s">
        <v>80</v>
      </c>
      <c r="AW125" s="12" t="s">
        <v>30</v>
      </c>
      <c r="AX125" s="12" t="s">
        <v>78</v>
      </c>
      <c r="AY125" s="142" t="s">
        <v>111</v>
      </c>
    </row>
    <row r="126" spans="2:65" s="1" customFormat="1" ht="24.2" customHeight="1">
      <c r="B126" s="30"/>
      <c r="C126" s="126" t="s">
        <v>80</v>
      </c>
      <c r="D126" s="126" t="s">
        <v>113</v>
      </c>
      <c r="E126" s="127" t="s">
        <v>121</v>
      </c>
      <c r="F126" s="128" t="s">
        <v>122</v>
      </c>
      <c r="G126" s="129" t="s">
        <v>116</v>
      </c>
      <c r="H126" s="130">
        <v>16.149999999999999</v>
      </c>
      <c r="I126" s="131"/>
      <c r="J126" s="132">
        <f>ROUND(I126*H126,2)</f>
        <v>0</v>
      </c>
      <c r="K126" s="133"/>
      <c r="L126" s="30"/>
      <c r="M126" s="134" t="s">
        <v>1</v>
      </c>
      <c r="N126" s="135" t="s">
        <v>38</v>
      </c>
      <c r="P126" s="136">
        <f>O126*H126</f>
        <v>0</v>
      </c>
      <c r="Q126" s="136">
        <v>0</v>
      </c>
      <c r="R126" s="136">
        <f>Q126*H126</f>
        <v>0</v>
      </c>
      <c r="S126" s="136">
        <v>0.26</v>
      </c>
      <c r="T126" s="137">
        <f>S126*H126</f>
        <v>4.1989999999999998</v>
      </c>
      <c r="AR126" s="138" t="s">
        <v>117</v>
      </c>
      <c r="AT126" s="138" t="s">
        <v>113</v>
      </c>
      <c r="AU126" s="138" t="s">
        <v>80</v>
      </c>
      <c r="AY126" s="15" t="s">
        <v>111</v>
      </c>
      <c r="BE126" s="139">
        <f>IF(N126="základní",J126,0)</f>
        <v>0</v>
      </c>
      <c r="BF126" s="139">
        <f>IF(N126="snížená",J126,0)</f>
        <v>0</v>
      </c>
      <c r="BG126" s="139">
        <f>IF(N126="zákl. přenesená",J126,0)</f>
        <v>0</v>
      </c>
      <c r="BH126" s="139">
        <f>IF(N126="sníž. přenesená",J126,0)</f>
        <v>0</v>
      </c>
      <c r="BI126" s="139">
        <f>IF(N126="nulová",J126,0)</f>
        <v>0</v>
      </c>
      <c r="BJ126" s="15" t="s">
        <v>78</v>
      </c>
      <c r="BK126" s="139">
        <f>ROUND(I126*H126,2)</f>
        <v>0</v>
      </c>
      <c r="BL126" s="15" t="s">
        <v>117</v>
      </c>
      <c r="BM126" s="138" t="s">
        <v>123</v>
      </c>
    </row>
    <row r="127" spans="2:65" s="1" customFormat="1" ht="24.2" customHeight="1">
      <c r="B127" s="30"/>
      <c r="C127" s="126" t="s">
        <v>124</v>
      </c>
      <c r="D127" s="126" t="s">
        <v>113</v>
      </c>
      <c r="E127" s="127" t="s">
        <v>125</v>
      </c>
      <c r="F127" s="128" t="s">
        <v>126</v>
      </c>
      <c r="G127" s="129" t="s">
        <v>116</v>
      </c>
      <c r="H127" s="130">
        <v>4</v>
      </c>
      <c r="I127" s="131"/>
      <c r="J127" s="132">
        <f>ROUND(I127*H127,2)</f>
        <v>0</v>
      </c>
      <c r="K127" s="133"/>
      <c r="L127" s="30"/>
      <c r="M127" s="134" t="s">
        <v>1</v>
      </c>
      <c r="N127" s="135" t="s">
        <v>38</v>
      </c>
      <c r="P127" s="136">
        <f>O127*H127</f>
        <v>0</v>
      </c>
      <c r="Q127" s="136">
        <v>0</v>
      </c>
      <c r="R127" s="136">
        <f>Q127*H127</f>
        <v>0</v>
      </c>
      <c r="S127" s="136">
        <v>0.32500000000000001</v>
      </c>
      <c r="T127" s="137">
        <f>S127*H127</f>
        <v>1.3</v>
      </c>
      <c r="AR127" s="138" t="s">
        <v>117</v>
      </c>
      <c r="AT127" s="138" t="s">
        <v>113</v>
      </c>
      <c r="AU127" s="138" t="s">
        <v>80</v>
      </c>
      <c r="AY127" s="15" t="s">
        <v>111</v>
      </c>
      <c r="BE127" s="139">
        <f>IF(N127="základní",J127,0)</f>
        <v>0</v>
      </c>
      <c r="BF127" s="139">
        <f>IF(N127="snížená",J127,0)</f>
        <v>0</v>
      </c>
      <c r="BG127" s="139">
        <f>IF(N127="zákl. přenesená",J127,0)</f>
        <v>0</v>
      </c>
      <c r="BH127" s="139">
        <f>IF(N127="sníž. přenesená",J127,0)</f>
        <v>0</v>
      </c>
      <c r="BI127" s="139">
        <f>IF(N127="nulová",J127,0)</f>
        <v>0</v>
      </c>
      <c r="BJ127" s="15" t="s">
        <v>78</v>
      </c>
      <c r="BK127" s="139">
        <f>ROUND(I127*H127,2)</f>
        <v>0</v>
      </c>
      <c r="BL127" s="15" t="s">
        <v>117</v>
      </c>
      <c r="BM127" s="138" t="s">
        <v>127</v>
      </c>
    </row>
    <row r="128" spans="2:65" s="12" customFormat="1" ht="11.25">
      <c r="B128" s="140"/>
      <c r="D128" s="141" t="s">
        <v>119</v>
      </c>
      <c r="E128" s="142" t="s">
        <v>1</v>
      </c>
      <c r="F128" s="143" t="s">
        <v>128</v>
      </c>
      <c r="H128" s="144">
        <v>4</v>
      </c>
      <c r="I128" s="145"/>
      <c r="L128" s="140"/>
      <c r="M128" s="146"/>
      <c r="T128" s="147"/>
      <c r="AT128" s="142" t="s">
        <v>119</v>
      </c>
      <c r="AU128" s="142" t="s">
        <v>80</v>
      </c>
      <c r="AV128" s="12" t="s">
        <v>80</v>
      </c>
      <c r="AW128" s="12" t="s">
        <v>30</v>
      </c>
      <c r="AX128" s="12" t="s">
        <v>78</v>
      </c>
      <c r="AY128" s="142" t="s">
        <v>111</v>
      </c>
    </row>
    <row r="129" spans="2:65" s="1" customFormat="1" ht="16.5" customHeight="1">
      <c r="B129" s="30"/>
      <c r="C129" s="126" t="s">
        <v>117</v>
      </c>
      <c r="D129" s="126" t="s">
        <v>113</v>
      </c>
      <c r="E129" s="127" t="s">
        <v>129</v>
      </c>
      <c r="F129" s="128" t="s">
        <v>130</v>
      </c>
      <c r="G129" s="129" t="s">
        <v>116</v>
      </c>
      <c r="H129" s="130">
        <v>20.524999999999999</v>
      </c>
      <c r="I129" s="131"/>
      <c r="J129" s="132">
        <f>ROUND(I129*H129,2)</f>
        <v>0</v>
      </c>
      <c r="K129" s="133"/>
      <c r="L129" s="30"/>
      <c r="M129" s="134" t="s">
        <v>1</v>
      </c>
      <c r="N129" s="135" t="s">
        <v>38</v>
      </c>
      <c r="P129" s="136">
        <f>O129*H129</f>
        <v>0</v>
      </c>
      <c r="Q129" s="136">
        <v>0</v>
      </c>
      <c r="R129" s="136">
        <f>Q129*H129</f>
        <v>0</v>
      </c>
      <c r="S129" s="136">
        <v>0.22</v>
      </c>
      <c r="T129" s="137">
        <f>S129*H129</f>
        <v>4.5154999999999994</v>
      </c>
      <c r="AR129" s="138" t="s">
        <v>117</v>
      </c>
      <c r="AT129" s="138" t="s">
        <v>113</v>
      </c>
      <c r="AU129" s="138" t="s">
        <v>80</v>
      </c>
      <c r="AY129" s="15" t="s">
        <v>111</v>
      </c>
      <c r="BE129" s="139">
        <f>IF(N129="základní",J129,0)</f>
        <v>0</v>
      </c>
      <c r="BF129" s="139">
        <f>IF(N129="snížená",J129,0)</f>
        <v>0</v>
      </c>
      <c r="BG129" s="139">
        <f>IF(N129="zákl. přenesená",J129,0)</f>
        <v>0</v>
      </c>
      <c r="BH129" s="139">
        <f>IF(N129="sníž. přenesená",J129,0)</f>
        <v>0</v>
      </c>
      <c r="BI129" s="139">
        <f>IF(N129="nulová",J129,0)</f>
        <v>0</v>
      </c>
      <c r="BJ129" s="15" t="s">
        <v>78</v>
      </c>
      <c r="BK129" s="139">
        <f>ROUND(I129*H129,2)</f>
        <v>0</v>
      </c>
      <c r="BL129" s="15" t="s">
        <v>117</v>
      </c>
      <c r="BM129" s="138" t="s">
        <v>131</v>
      </c>
    </row>
    <row r="130" spans="2:65" s="12" customFormat="1" ht="11.25">
      <c r="B130" s="140"/>
      <c r="D130" s="141" t="s">
        <v>119</v>
      </c>
      <c r="E130" s="142" t="s">
        <v>1</v>
      </c>
      <c r="F130" s="143" t="s">
        <v>132</v>
      </c>
      <c r="H130" s="144">
        <v>10.425000000000001</v>
      </c>
      <c r="I130" s="145"/>
      <c r="L130" s="140"/>
      <c r="M130" s="146"/>
      <c r="T130" s="147"/>
      <c r="AT130" s="142" t="s">
        <v>119</v>
      </c>
      <c r="AU130" s="142" t="s">
        <v>80</v>
      </c>
      <c r="AV130" s="12" t="s">
        <v>80</v>
      </c>
      <c r="AW130" s="12" t="s">
        <v>30</v>
      </c>
      <c r="AX130" s="12" t="s">
        <v>73</v>
      </c>
      <c r="AY130" s="142" t="s">
        <v>111</v>
      </c>
    </row>
    <row r="131" spans="2:65" s="12" customFormat="1" ht="11.25">
      <c r="B131" s="140"/>
      <c r="D131" s="141" t="s">
        <v>119</v>
      </c>
      <c r="E131" s="142" t="s">
        <v>1</v>
      </c>
      <c r="F131" s="143" t="s">
        <v>133</v>
      </c>
      <c r="H131" s="144">
        <v>2.5</v>
      </c>
      <c r="I131" s="145"/>
      <c r="L131" s="140"/>
      <c r="M131" s="146"/>
      <c r="T131" s="147"/>
      <c r="AT131" s="142" t="s">
        <v>119</v>
      </c>
      <c r="AU131" s="142" t="s">
        <v>80</v>
      </c>
      <c r="AV131" s="12" t="s">
        <v>80</v>
      </c>
      <c r="AW131" s="12" t="s">
        <v>30</v>
      </c>
      <c r="AX131" s="12" t="s">
        <v>73</v>
      </c>
      <c r="AY131" s="142" t="s">
        <v>111</v>
      </c>
    </row>
    <row r="132" spans="2:65" s="12" customFormat="1" ht="11.25">
      <c r="B132" s="140"/>
      <c r="D132" s="141" t="s">
        <v>119</v>
      </c>
      <c r="E132" s="142" t="s">
        <v>1</v>
      </c>
      <c r="F132" s="143" t="s">
        <v>134</v>
      </c>
      <c r="H132" s="144">
        <v>7.6</v>
      </c>
      <c r="I132" s="145"/>
      <c r="L132" s="140"/>
      <c r="M132" s="146"/>
      <c r="T132" s="147"/>
      <c r="AT132" s="142" t="s">
        <v>119</v>
      </c>
      <c r="AU132" s="142" t="s">
        <v>80</v>
      </c>
      <c r="AV132" s="12" t="s">
        <v>80</v>
      </c>
      <c r="AW132" s="12" t="s">
        <v>30</v>
      </c>
      <c r="AX132" s="12" t="s">
        <v>73</v>
      </c>
      <c r="AY132" s="142" t="s">
        <v>111</v>
      </c>
    </row>
    <row r="133" spans="2:65" s="13" customFormat="1" ht="11.25">
      <c r="B133" s="148"/>
      <c r="D133" s="141" t="s">
        <v>119</v>
      </c>
      <c r="E133" s="149" t="s">
        <v>1</v>
      </c>
      <c r="F133" s="150" t="s">
        <v>135</v>
      </c>
      <c r="H133" s="151">
        <v>20.524999999999999</v>
      </c>
      <c r="I133" s="152"/>
      <c r="L133" s="148"/>
      <c r="M133" s="153"/>
      <c r="T133" s="154"/>
      <c r="AT133" s="149" t="s">
        <v>119</v>
      </c>
      <c r="AU133" s="149" t="s">
        <v>80</v>
      </c>
      <c r="AV133" s="13" t="s">
        <v>117</v>
      </c>
      <c r="AW133" s="13" t="s">
        <v>30</v>
      </c>
      <c r="AX133" s="13" t="s">
        <v>78</v>
      </c>
      <c r="AY133" s="149" t="s">
        <v>111</v>
      </c>
    </row>
    <row r="134" spans="2:65" s="1" customFormat="1" ht="24.2" customHeight="1">
      <c r="B134" s="30"/>
      <c r="C134" s="126" t="s">
        <v>136</v>
      </c>
      <c r="D134" s="126" t="s">
        <v>113</v>
      </c>
      <c r="E134" s="127" t="s">
        <v>137</v>
      </c>
      <c r="F134" s="128" t="s">
        <v>138</v>
      </c>
      <c r="G134" s="129" t="s">
        <v>116</v>
      </c>
      <c r="H134" s="130">
        <v>159.286</v>
      </c>
      <c r="I134" s="131"/>
      <c r="J134" s="132">
        <f>ROUND(I134*H134,2)</f>
        <v>0</v>
      </c>
      <c r="K134" s="133"/>
      <c r="L134" s="30"/>
      <c r="M134" s="134" t="s">
        <v>1</v>
      </c>
      <c r="N134" s="135" t="s">
        <v>38</v>
      </c>
      <c r="P134" s="136">
        <f>O134*H134</f>
        <v>0</v>
      </c>
      <c r="Q134" s="136">
        <v>0</v>
      </c>
      <c r="R134" s="136">
        <f>Q134*H134</f>
        <v>0</v>
      </c>
      <c r="S134" s="136">
        <v>0.57999999999999996</v>
      </c>
      <c r="T134" s="137">
        <f>S134*H134</f>
        <v>92.38588</v>
      </c>
      <c r="AR134" s="138" t="s">
        <v>117</v>
      </c>
      <c r="AT134" s="138" t="s">
        <v>113</v>
      </c>
      <c r="AU134" s="138" t="s">
        <v>80</v>
      </c>
      <c r="AY134" s="15" t="s">
        <v>111</v>
      </c>
      <c r="BE134" s="139">
        <f>IF(N134="základní",J134,0)</f>
        <v>0</v>
      </c>
      <c r="BF134" s="139">
        <f>IF(N134="snížená",J134,0)</f>
        <v>0</v>
      </c>
      <c r="BG134" s="139">
        <f>IF(N134="zákl. přenesená",J134,0)</f>
        <v>0</v>
      </c>
      <c r="BH134" s="139">
        <f>IF(N134="sníž. přenesená",J134,0)</f>
        <v>0</v>
      </c>
      <c r="BI134" s="139">
        <f>IF(N134="nulová",J134,0)</f>
        <v>0</v>
      </c>
      <c r="BJ134" s="15" t="s">
        <v>78</v>
      </c>
      <c r="BK134" s="139">
        <f>ROUND(I134*H134,2)</f>
        <v>0</v>
      </c>
      <c r="BL134" s="15" t="s">
        <v>117</v>
      </c>
      <c r="BM134" s="138" t="s">
        <v>139</v>
      </c>
    </row>
    <row r="135" spans="2:65" s="12" customFormat="1" ht="11.25">
      <c r="B135" s="140"/>
      <c r="D135" s="141" t="s">
        <v>119</v>
      </c>
      <c r="E135" s="142" t="s">
        <v>1</v>
      </c>
      <c r="F135" s="143" t="s">
        <v>140</v>
      </c>
      <c r="H135" s="144">
        <v>52.9</v>
      </c>
      <c r="I135" s="145"/>
      <c r="L135" s="140"/>
      <c r="M135" s="146"/>
      <c r="T135" s="147"/>
      <c r="AT135" s="142" t="s">
        <v>119</v>
      </c>
      <c r="AU135" s="142" t="s">
        <v>80</v>
      </c>
      <c r="AV135" s="12" t="s">
        <v>80</v>
      </c>
      <c r="AW135" s="12" t="s">
        <v>30</v>
      </c>
      <c r="AX135" s="12" t="s">
        <v>73</v>
      </c>
      <c r="AY135" s="142" t="s">
        <v>111</v>
      </c>
    </row>
    <row r="136" spans="2:65" s="12" customFormat="1" ht="11.25">
      <c r="B136" s="140"/>
      <c r="D136" s="141" t="s">
        <v>119</v>
      </c>
      <c r="E136" s="142" t="s">
        <v>1</v>
      </c>
      <c r="F136" s="143" t="s">
        <v>141</v>
      </c>
      <c r="H136" s="144">
        <v>16.149999999999999</v>
      </c>
      <c r="I136" s="145"/>
      <c r="L136" s="140"/>
      <c r="M136" s="146"/>
      <c r="T136" s="147"/>
      <c r="AT136" s="142" t="s">
        <v>119</v>
      </c>
      <c r="AU136" s="142" t="s">
        <v>80</v>
      </c>
      <c r="AV136" s="12" t="s">
        <v>80</v>
      </c>
      <c r="AW136" s="12" t="s">
        <v>30</v>
      </c>
      <c r="AX136" s="12" t="s">
        <v>73</v>
      </c>
      <c r="AY136" s="142" t="s">
        <v>111</v>
      </c>
    </row>
    <row r="137" spans="2:65" s="12" customFormat="1" ht="11.25">
      <c r="B137" s="140"/>
      <c r="D137" s="141" t="s">
        <v>119</v>
      </c>
      <c r="E137" s="142" t="s">
        <v>1</v>
      </c>
      <c r="F137" s="143" t="s">
        <v>142</v>
      </c>
      <c r="H137" s="144">
        <v>90.236000000000004</v>
      </c>
      <c r="I137" s="145"/>
      <c r="L137" s="140"/>
      <c r="M137" s="146"/>
      <c r="T137" s="147"/>
      <c r="AT137" s="142" t="s">
        <v>119</v>
      </c>
      <c r="AU137" s="142" t="s">
        <v>80</v>
      </c>
      <c r="AV137" s="12" t="s">
        <v>80</v>
      </c>
      <c r="AW137" s="12" t="s">
        <v>30</v>
      </c>
      <c r="AX137" s="12" t="s">
        <v>73</v>
      </c>
      <c r="AY137" s="142" t="s">
        <v>111</v>
      </c>
    </row>
    <row r="138" spans="2:65" s="13" customFormat="1" ht="11.25">
      <c r="B138" s="148"/>
      <c r="D138" s="141" t="s">
        <v>119</v>
      </c>
      <c r="E138" s="149" t="s">
        <v>1</v>
      </c>
      <c r="F138" s="150" t="s">
        <v>135</v>
      </c>
      <c r="H138" s="151">
        <v>159.286</v>
      </c>
      <c r="I138" s="152"/>
      <c r="L138" s="148"/>
      <c r="M138" s="153"/>
      <c r="T138" s="154"/>
      <c r="AT138" s="149" t="s">
        <v>119</v>
      </c>
      <c r="AU138" s="149" t="s">
        <v>80</v>
      </c>
      <c r="AV138" s="13" t="s">
        <v>117</v>
      </c>
      <c r="AW138" s="13" t="s">
        <v>30</v>
      </c>
      <c r="AX138" s="13" t="s">
        <v>78</v>
      </c>
      <c r="AY138" s="149" t="s">
        <v>111</v>
      </c>
    </row>
    <row r="139" spans="2:65" s="1" customFormat="1" ht="24.2" customHeight="1">
      <c r="B139" s="30"/>
      <c r="C139" s="126" t="s">
        <v>143</v>
      </c>
      <c r="D139" s="126" t="s">
        <v>113</v>
      </c>
      <c r="E139" s="127" t="s">
        <v>144</v>
      </c>
      <c r="F139" s="128" t="s">
        <v>145</v>
      </c>
      <c r="G139" s="129" t="s">
        <v>116</v>
      </c>
      <c r="H139" s="130">
        <v>52.9</v>
      </c>
      <c r="I139" s="131"/>
      <c r="J139" s="132">
        <f>ROUND(I139*H139,2)</f>
        <v>0</v>
      </c>
      <c r="K139" s="133"/>
      <c r="L139" s="30"/>
      <c r="M139" s="134" t="s">
        <v>1</v>
      </c>
      <c r="N139" s="135" t="s">
        <v>38</v>
      </c>
      <c r="P139" s="136">
        <f>O139*H139</f>
        <v>0</v>
      </c>
      <c r="Q139" s="136">
        <v>0</v>
      </c>
      <c r="R139" s="136">
        <f>Q139*H139</f>
        <v>0</v>
      </c>
      <c r="S139" s="136">
        <v>0.22</v>
      </c>
      <c r="T139" s="137">
        <f>S139*H139</f>
        <v>11.638</v>
      </c>
      <c r="AR139" s="138" t="s">
        <v>117</v>
      </c>
      <c r="AT139" s="138" t="s">
        <v>113</v>
      </c>
      <c r="AU139" s="138" t="s">
        <v>80</v>
      </c>
      <c r="AY139" s="15" t="s">
        <v>111</v>
      </c>
      <c r="BE139" s="139">
        <f>IF(N139="základní",J139,0)</f>
        <v>0</v>
      </c>
      <c r="BF139" s="139">
        <f>IF(N139="snížená",J139,0)</f>
        <v>0</v>
      </c>
      <c r="BG139" s="139">
        <f>IF(N139="zákl. přenesená",J139,0)</f>
        <v>0</v>
      </c>
      <c r="BH139" s="139">
        <f>IF(N139="sníž. přenesená",J139,0)</f>
        <v>0</v>
      </c>
      <c r="BI139" s="139">
        <f>IF(N139="nulová",J139,0)</f>
        <v>0</v>
      </c>
      <c r="BJ139" s="15" t="s">
        <v>78</v>
      </c>
      <c r="BK139" s="139">
        <f>ROUND(I139*H139,2)</f>
        <v>0</v>
      </c>
      <c r="BL139" s="15" t="s">
        <v>117</v>
      </c>
      <c r="BM139" s="138" t="s">
        <v>146</v>
      </c>
    </row>
    <row r="140" spans="2:65" s="12" customFormat="1" ht="11.25">
      <c r="B140" s="140"/>
      <c r="D140" s="141" t="s">
        <v>119</v>
      </c>
      <c r="E140" s="142" t="s">
        <v>1</v>
      </c>
      <c r="F140" s="143" t="s">
        <v>140</v>
      </c>
      <c r="H140" s="144">
        <v>52.9</v>
      </c>
      <c r="I140" s="145"/>
      <c r="L140" s="140"/>
      <c r="M140" s="146"/>
      <c r="T140" s="147"/>
      <c r="AT140" s="142" t="s">
        <v>119</v>
      </c>
      <c r="AU140" s="142" t="s">
        <v>80</v>
      </c>
      <c r="AV140" s="12" t="s">
        <v>80</v>
      </c>
      <c r="AW140" s="12" t="s">
        <v>30</v>
      </c>
      <c r="AX140" s="12" t="s">
        <v>78</v>
      </c>
      <c r="AY140" s="142" t="s">
        <v>111</v>
      </c>
    </row>
    <row r="141" spans="2:65" s="1" customFormat="1" ht="33" customHeight="1">
      <c r="B141" s="30"/>
      <c r="C141" s="126" t="s">
        <v>147</v>
      </c>
      <c r="D141" s="126" t="s">
        <v>113</v>
      </c>
      <c r="E141" s="127" t="s">
        <v>148</v>
      </c>
      <c r="F141" s="128" t="s">
        <v>149</v>
      </c>
      <c r="G141" s="129" t="s">
        <v>116</v>
      </c>
      <c r="H141" s="130">
        <v>601.57500000000005</v>
      </c>
      <c r="I141" s="131"/>
      <c r="J141" s="132">
        <f>ROUND(I141*H141,2)</f>
        <v>0</v>
      </c>
      <c r="K141" s="133"/>
      <c r="L141" s="30"/>
      <c r="M141" s="134" t="s">
        <v>1</v>
      </c>
      <c r="N141" s="135" t="s">
        <v>38</v>
      </c>
      <c r="P141" s="136">
        <f>O141*H141</f>
        <v>0</v>
      </c>
      <c r="Q141" s="136">
        <v>9.0000000000000006E-5</v>
      </c>
      <c r="R141" s="136">
        <f>Q141*H141</f>
        <v>5.4141750000000009E-2</v>
      </c>
      <c r="S141" s="136">
        <v>0.23</v>
      </c>
      <c r="T141" s="137">
        <f>S141*H141</f>
        <v>138.36225000000002</v>
      </c>
      <c r="AR141" s="138" t="s">
        <v>117</v>
      </c>
      <c r="AT141" s="138" t="s">
        <v>113</v>
      </c>
      <c r="AU141" s="138" t="s">
        <v>80</v>
      </c>
      <c r="AY141" s="15" t="s">
        <v>111</v>
      </c>
      <c r="BE141" s="139">
        <f>IF(N141="základní",J141,0)</f>
        <v>0</v>
      </c>
      <c r="BF141" s="139">
        <f>IF(N141="snížená",J141,0)</f>
        <v>0</v>
      </c>
      <c r="BG141" s="139">
        <f>IF(N141="zákl. přenesená",J141,0)</f>
        <v>0</v>
      </c>
      <c r="BH141" s="139">
        <f>IF(N141="sníž. přenesená",J141,0)</f>
        <v>0</v>
      </c>
      <c r="BI141" s="139">
        <f>IF(N141="nulová",J141,0)</f>
        <v>0</v>
      </c>
      <c r="BJ141" s="15" t="s">
        <v>78</v>
      </c>
      <c r="BK141" s="139">
        <f>ROUND(I141*H141,2)</f>
        <v>0</v>
      </c>
      <c r="BL141" s="15" t="s">
        <v>117</v>
      </c>
      <c r="BM141" s="138" t="s">
        <v>150</v>
      </c>
    </row>
    <row r="142" spans="2:65" s="12" customFormat="1" ht="11.25">
      <c r="B142" s="140"/>
      <c r="D142" s="141" t="s">
        <v>119</v>
      </c>
      <c r="E142" s="142" t="s">
        <v>1</v>
      </c>
      <c r="F142" s="143" t="s">
        <v>151</v>
      </c>
      <c r="H142" s="144">
        <v>675</v>
      </c>
      <c r="I142" s="145"/>
      <c r="L142" s="140"/>
      <c r="M142" s="146"/>
      <c r="T142" s="147"/>
      <c r="AT142" s="142" t="s">
        <v>119</v>
      </c>
      <c r="AU142" s="142" t="s">
        <v>80</v>
      </c>
      <c r="AV142" s="12" t="s">
        <v>80</v>
      </c>
      <c r="AW142" s="12" t="s">
        <v>30</v>
      </c>
      <c r="AX142" s="12" t="s">
        <v>73</v>
      </c>
      <c r="AY142" s="142" t="s">
        <v>111</v>
      </c>
    </row>
    <row r="143" spans="2:65" s="12" customFormat="1" ht="11.25">
      <c r="B143" s="140"/>
      <c r="D143" s="141" t="s">
        <v>119</v>
      </c>
      <c r="E143" s="142" t="s">
        <v>1</v>
      </c>
      <c r="F143" s="143" t="s">
        <v>152</v>
      </c>
      <c r="H143" s="144">
        <v>-52.9</v>
      </c>
      <c r="I143" s="145"/>
      <c r="L143" s="140"/>
      <c r="M143" s="146"/>
      <c r="T143" s="147"/>
      <c r="AT143" s="142" t="s">
        <v>119</v>
      </c>
      <c r="AU143" s="142" t="s">
        <v>80</v>
      </c>
      <c r="AV143" s="12" t="s">
        <v>80</v>
      </c>
      <c r="AW143" s="12" t="s">
        <v>30</v>
      </c>
      <c r="AX143" s="12" t="s">
        <v>73</v>
      </c>
      <c r="AY143" s="142" t="s">
        <v>111</v>
      </c>
    </row>
    <row r="144" spans="2:65" s="12" customFormat="1" ht="11.25">
      <c r="B144" s="140"/>
      <c r="D144" s="141" t="s">
        <v>119</v>
      </c>
      <c r="E144" s="142" t="s">
        <v>1</v>
      </c>
      <c r="F144" s="143" t="s">
        <v>153</v>
      </c>
      <c r="H144" s="144">
        <v>-20.524999999999999</v>
      </c>
      <c r="I144" s="145"/>
      <c r="L144" s="140"/>
      <c r="M144" s="146"/>
      <c r="T144" s="147"/>
      <c r="AT144" s="142" t="s">
        <v>119</v>
      </c>
      <c r="AU144" s="142" t="s">
        <v>80</v>
      </c>
      <c r="AV144" s="12" t="s">
        <v>80</v>
      </c>
      <c r="AW144" s="12" t="s">
        <v>30</v>
      </c>
      <c r="AX144" s="12" t="s">
        <v>73</v>
      </c>
      <c r="AY144" s="142" t="s">
        <v>111</v>
      </c>
    </row>
    <row r="145" spans="2:65" s="13" customFormat="1" ht="11.25">
      <c r="B145" s="148"/>
      <c r="D145" s="141" t="s">
        <v>119</v>
      </c>
      <c r="E145" s="149" t="s">
        <v>1</v>
      </c>
      <c r="F145" s="150" t="s">
        <v>135</v>
      </c>
      <c r="H145" s="151">
        <v>601.57500000000005</v>
      </c>
      <c r="I145" s="152"/>
      <c r="L145" s="148"/>
      <c r="M145" s="153"/>
      <c r="T145" s="154"/>
      <c r="AT145" s="149" t="s">
        <v>119</v>
      </c>
      <c r="AU145" s="149" t="s">
        <v>80</v>
      </c>
      <c r="AV145" s="13" t="s">
        <v>117</v>
      </c>
      <c r="AW145" s="13" t="s">
        <v>30</v>
      </c>
      <c r="AX145" s="13" t="s">
        <v>78</v>
      </c>
      <c r="AY145" s="149" t="s">
        <v>111</v>
      </c>
    </row>
    <row r="146" spans="2:65" s="1" customFormat="1" ht="16.5" customHeight="1">
      <c r="B146" s="30"/>
      <c r="C146" s="126" t="s">
        <v>154</v>
      </c>
      <c r="D146" s="126" t="s">
        <v>113</v>
      </c>
      <c r="E146" s="127" t="s">
        <v>155</v>
      </c>
      <c r="F146" s="128" t="s">
        <v>156</v>
      </c>
      <c r="G146" s="129" t="s">
        <v>157</v>
      </c>
      <c r="H146" s="130">
        <v>4</v>
      </c>
      <c r="I146" s="131"/>
      <c r="J146" s="132">
        <f>ROUND(I146*H146,2)</f>
        <v>0</v>
      </c>
      <c r="K146" s="133"/>
      <c r="L146" s="30"/>
      <c r="M146" s="134" t="s">
        <v>1</v>
      </c>
      <c r="N146" s="135" t="s">
        <v>38</v>
      </c>
      <c r="P146" s="136">
        <f>O146*H146</f>
        <v>0</v>
      </c>
      <c r="Q146" s="136">
        <v>0</v>
      </c>
      <c r="R146" s="136">
        <f>Q146*H146</f>
        <v>0</v>
      </c>
      <c r="S146" s="136">
        <v>0.28999999999999998</v>
      </c>
      <c r="T146" s="137">
        <f>S146*H146</f>
        <v>1.1599999999999999</v>
      </c>
      <c r="AR146" s="138" t="s">
        <v>117</v>
      </c>
      <c r="AT146" s="138" t="s">
        <v>113</v>
      </c>
      <c r="AU146" s="138" t="s">
        <v>80</v>
      </c>
      <c r="AY146" s="15" t="s">
        <v>111</v>
      </c>
      <c r="BE146" s="139">
        <f>IF(N146="základní",J146,0)</f>
        <v>0</v>
      </c>
      <c r="BF146" s="139">
        <f>IF(N146="snížená",J146,0)</f>
        <v>0</v>
      </c>
      <c r="BG146" s="139">
        <f>IF(N146="zákl. přenesená",J146,0)</f>
        <v>0</v>
      </c>
      <c r="BH146" s="139">
        <f>IF(N146="sníž. přenesená",J146,0)</f>
        <v>0</v>
      </c>
      <c r="BI146" s="139">
        <f>IF(N146="nulová",J146,0)</f>
        <v>0</v>
      </c>
      <c r="BJ146" s="15" t="s">
        <v>78</v>
      </c>
      <c r="BK146" s="139">
        <f>ROUND(I146*H146,2)</f>
        <v>0</v>
      </c>
      <c r="BL146" s="15" t="s">
        <v>117</v>
      </c>
      <c r="BM146" s="138" t="s">
        <v>158</v>
      </c>
    </row>
    <row r="147" spans="2:65" s="1" customFormat="1" ht="16.5" customHeight="1">
      <c r="B147" s="30"/>
      <c r="C147" s="126" t="s">
        <v>159</v>
      </c>
      <c r="D147" s="126" t="s">
        <v>113</v>
      </c>
      <c r="E147" s="127" t="s">
        <v>160</v>
      </c>
      <c r="F147" s="128" t="s">
        <v>161</v>
      </c>
      <c r="G147" s="129" t="s">
        <v>157</v>
      </c>
      <c r="H147" s="130">
        <v>197</v>
      </c>
      <c r="I147" s="131"/>
      <c r="J147" s="132">
        <f>ROUND(I147*H147,2)</f>
        <v>0</v>
      </c>
      <c r="K147" s="133"/>
      <c r="L147" s="30"/>
      <c r="M147" s="134" t="s">
        <v>1</v>
      </c>
      <c r="N147" s="135" t="s">
        <v>38</v>
      </c>
      <c r="P147" s="136">
        <f>O147*H147</f>
        <v>0</v>
      </c>
      <c r="Q147" s="136">
        <v>0</v>
      </c>
      <c r="R147" s="136">
        <f>Q147*H147</f>
        <v>0</v>
      </c>
      <c r="S147" s="136">
        <v>0.20499999999999999</v>
      </c>
      <c r="T147" s="137">
        <f>S147*H147</f>
        <v>40.384999999999998</v>
      </c>
      <c r="AR147" s="138" t="s">
        <v>117</v>
      </c>
      <c r="AT147" s="138" t="s">
        <v>113</v>
      </c>
      <c r="AU147" s="138" t="s">
        <v>80</v>
      </c>
      <c r="AY147" s="15" t="s">
        <v>111</v>
      </c>
      <c r="BE147" s="139">
        <f>IF(N147="základní",J147,0)</f>
        <v>0</v>
      </c>
      <c r="BF147" s="139">
        <f>IF(N147="snížená",J147,0)</f>
        <v>0</v>
      </c>
      <c r="BG147" s="139">
        <f>IF(N147="zákl. přenesená",J147,0)</f>
        <v>0</v>
      </c>
      <c r="BH147" s="139">
        <f>IF(N147="sníž. přenesená",J147,0)</f>
        <v>0</v>
      </c>
      <c r="BI147" s="139">
        <f>IF(N147="nulová",J147,0)</f>
        <v>0</v>
      </c>
      <c r="BJ147" s="15" t="s">
        <v>78</v>
      </c>
      <c r="BK147" s="139">
        <f>ROUND(I147*H147,2)</f>
        <v>0</v>
      </c>
      <c r="BL147" s="15" t="s">
        <v>117</v>
      </c>
      <c r="BM147" s="138" t="s">
        <v>162</v>
      </c>
    </row>
    <row r="148" spans="2:65" s="12" customFormat="1" ht="11.25">
      <c r="B148" s="140"/>
      <c r="D148" s="141" t="s">
        <v>119</v>
      </c>
      <c r="E148" s="142" t="s">
        <v>1</v>
      </c>
      <c r="F148" s="143" t="s">
        <v>163</v>
      </c>
      <c r="H148" s="144">
        <v>197</v>
      </c>
      <c r="I148" s="145"/>
      <c r="L148" s="140"/>
      <c r="M148" s="146"/>
      <c r="T148" s="147"/>
      <c r="AT148" s="142" t="s">
        <v>119</v>
      </c>
      <c r="AU148" s="142" t="s">
        <v>80</v>
      </c>
      <c r="AV148" s="12" t="s">
        <v>80</v>
      </c>
      <c r="AW148" s="12" t="s">
        <v>30</v>
      </c>
      <c r="AX148" s="12" t="s">
        <v>78</v>
      </c>
      <c r="AY148" s="142" t="s">
        <v>111</v>
      </c>
    </row>
    <row r="149" spans="2:65" s="1" customFormat="1" ht="16.5" customHeight="1">
      <c r="B149" s="30"/>
      <c r="C149" s="126" t="s">
        <v>164</v>
      </c>
      <c r="D149" s="126" t="s">
        <v>113</v>
      </c>
      <c r="E149" s="127" t="s">
        <v>165</v>
      </c>
      <c r="F149" s="128" t="s">
        <v>166</v>
      </c>
      <c r="G149" s="129" t="s">
        <v>157</v>
      </c>
      <c r="H149" s="130">
        <v>11</v>
      </c>
      <c r="I149" s="131"/>
      <c r="J149" s="132">
        <f>ROUND(I149*H149,2)</f>
        <v>0</v>
      </c>
      <c r="K149" s="133"/>
      <c r="L149" s="30"/>
      <c r="M149" s="134" t="s">
        <v>1</v>
      </c>
      <c r="N149" s="135" t="s">
        <v>38</v>
      </c>
      <c r="P149" s="136">
        <f>O149*H149</f>
        <v>0</v>
      </c>
      <c r="Q149" s="136">
        <v>0</v>
      </c>
      <c r="R149" s="136">
        <f>Q149*H149</f>
        <v>0</v>
      </c>
      <c r="S149" s="136">
        <v>0.04</v>
      </c>
      <c r="T149" s="137">
        <f>S149*H149</f>
        <v>0.44</v>
      </c>
      <c r="AR149" s="138" t="s">
        <v>117</v>
      </c>
      <c r="AT149" s="138" t="s">
        <v>113</v>
      </c>
      <c r="AU149" s="138" t="s">
        <v>80</v>
      </c>
      <c r="AY149" s="15" t="s">
        <v>111</v>
      </c>
      <c r="BE149" s="139">
        <f>IF(N149="základní",J149,0)</f>
        <v>0</v>
      </c>
      <c r="BF149" s="139">
        <f>IF(N149="snížená",J149,0)</f>
        <v>0</v>
      </c>
      <c r="BG149" s="139">
        <f>IF(N149="zákl. přenesená",J149,0)</f>
        <v>0</v>
      </c>
      <c r="BH149" s="139">
        <f>IF(N149="sníž. přenesená",J149,0)</f>
        <v>0</v>
      </c>
      <c r="BI149" s="139">
        <f>IF(N149="nulová",J149,0)</f>
        <v>0</v>
      </c>
      <c r="BJ149" s="15" t="s">
        <v>78</v>
      </c>
      <c r="BK149" s="139">
        <f>ROUND(I149*H149,2)</f>
        <v>0</v>
      </c>
      <c r="BL149" s="15" t="s">
        <v>117</v>
      </c>
      <c r="BM149" s="138" t="s">
        <v>167</v>
      </c>
    </row>
    <row r="150" spans="2:65" s="1" customFormat="1" ht="37.9" customHeight="1">
      <c r="B150" s="30"/>
      <c r="C150" s="126" t="s">
        <v>168</v>
      </c>
      <c r="D150" s="126" t="s">
        <v>113</v>
      </c>
      <c r="E150" s="127" t="s">
        <v>169</v>
      </c>
      <c r="F150" s="128" t="s">
        <v>170</v>
      </c>
      <c r="G150" s="129" t="s">
        <v>171</v>
      </c>
      <c r="H150" s="130">
        <v>24.96</v>
      </c>
      <c r="I150" s="131"/>
      <c r="J150" s="132">
        <f>ROUND(I150*H150,2)</f>
        <v>0</v>
      </c>
      <c r="K150" s="133"/>
      <c r="L150" s="30"/>
      <c r="M150" s="134" t="s">
        <v>1</v>
      </c>
      <c r="N150" s="135" t="s">
        <v>38</v>
      </c>
      <c r="P150" s="136">
        <f>O150*H150</f>
        <v>0</v>
      </c>
      <c r="Q150" s="136">
        <v>0</v>
      </c>
      <c r="R150" s="136">
        <f>Q150*H150</f>
        <v>0</v>
      </c>
      <c r="S150" s="136">
        <v>0</v>
      </c>
      <c r="T150" s="137">
        <f>S150*H150</f>
        <v>0</v>
      </c>
      <c r="AR150" s="138" t="s">
        <v>117</v>
      </c>
      <c r="AT150" s="138" t="s">
        <v>113</v>
      </c>
      <c r="AU150" s="138" t="s">
        <v>80</v>
      </c>
      <c r="AY150" s="15" t="s">
        <v>111</v>
      </c>
      <c r="BE150" s="139">
        <f>IF(N150="základní",J150,0)</f>
        <v>0</v>
      </c>
      <c r="BF150" s="139">
        <f>IF(N150="snížená",J150,0)</f>
        <v>0</v>
      </c>
      <c r="BG150" s="139">
        <f>IF(N150="zákl. přenesená",J150,0)</f>
        <v>0</v>
      </c>
      <c r="BH150" s="139">
        <f>IF(N150="sníž. přenesená",J150,0)</f>
        <v>0</v>
      </c>
      <c r="BI150" s="139">
        <f>IF(N150="nulová",J150,0)</f>
        <v>0</v>
      </c>
      <c r="BJ150" s="15" t="s">
        <v>78</v>
      </c>
      <c r="BK150" s="139">
        <f>ROUND(I150*H150,2)</f>
        <v>0</v>
      </c>
      <c r="BL150" s="15" t="s">
        <v>117</v>
      </c>
      <c r="BM150" s="138" t="s">
        <v>172</v>
      </c>
    </row>
    <row r="151" spans="2:65" s="12" customFormat="1" ht="11.25">
      <c r="B151" s="140"/>
      <c r="D151" s="141" t="s">
        <v>119</v>
      </c>
      <c r="E151" s="142" t="s">
        <v>1</v>
      </c>
      <c r="F151" s="143" t="s">
        <v>173</v>
      </c>
      <c r="H151" s="144">
        <v>24.96</v>
      </c>
      <c r="I151" s="145"/>
      <c r="L151" s="140"/>
      <c r="M151" s="146"/>
      <c r="T151" s="147"/>
      <c r="AT151" s="142" t="s">
        <v>119</v>
      </c>
      <c r="AU151" s="142" t="s">
        <v>80</v>
      </c>
      <c r="AV151" s="12" t="s">
        <v>80</v>
      </c>
      <c r="AW151" s="12" t="s">
        <v>30</v>
      </c>
      <c r="AX151" s="12" t="s">
        <v>78</v>
      </c>
      <c r="AY151" s="142" t="s">
        <v>111</v>
      </c>
    </row>
    <row r="152" spans="2:65" s="1" customFormat="1" ht="24.2" customHeight="1">
      <c r="B152" s="30"/>
      <c r="C152" s="126" t="s">
        <v>174</v>
      </c>
      <c r="D152" s="126" t="s">
        <v>113</v>
      </c>
      <c r="E152" s="127" t="s">
        <v>175</v>
      </c>
      <c r="F152" s="128" t="s">
        <v>176</v>
      </c>
      <c r="G152" s="129" t="s">
        <v>171</v>
      </c>
      <c r="H152" s="130">
        <v>42.735999999999997</v>
      </c>
      <c r="I152" s="131"/>
      <c r="J152" s="132">
        <f>ROUND(I152*H152,2)</f>
        <v>0</v>
      </c>
      <c r="K152" s="133"/>
      <c r="L152" s="30"/>
      <c r="M152" s="134" t="s">
        <v>1</v>
      </c>
      <c r="N152" s="135" t="s">
        <v>38</v>
      </c>
      <c r="P152" s="136">
        <f>O152*H152</f>
        <v>0</v>
      </c>
      <c r="Q152" s="136">
        <v>0</v>
      </c>
      <c r="R152" s="136">
        <f>Q152*H152</f>
        <v>0</v>
      </c>
      <c r="S152" s="136">
        <v>0</v>
      </c>
      <c r="T152" s="137">
        <f>S152*H152</f>
        <v>0</v>
      </c>
      <c r="AR152" s="138" t="s">
        <v>117</v>
      </c>
      <c r="AT152" s="138" t="s">
        <v>113</v>
      </c>
      <c r="AU152" s="138" t="s">
        <v>80</v>
      </c>
      <c r="AY152" s="15" t="s">
        <v>111</v>
      </c>
      <c r="BE152" s="139">
        <f>IF(N152="základní",J152,0)</f>
        <v>0</v>
      </c>
      <c r="BF152" s="139">
        <f>IF(N152="snížená",J152,0)</f>
        <v>0</v>
      </c>
      <c r="BG152" s="139">
        <f>IF(N152="zákl. přenesená",J152,0)</f>
        <v>0</v>
      </c>
      <c r="BH152" s="139">
        <f>IF(N152="sníž. přenesená",J152,0)</f>
        <v>0</v>
      </c>
      <c r="BI152" s="139">
        <f>IF(N152="nulová",J152,0)</f>
        <v>0</v>
      </c>
      <c r="BJ152" s="15" t="s">
        <v>78</v>
      </c>
      <c r="BK152" s="139">
        <f>ROUND(I152*H152,2)</f>
        <v>0</v>
      </c>
      <c r="BL152" s="15" t="s">
        <v>117</v>
      </c>
      <c r="BM152" s="138" t="s">
        <v>177</v>
      </c>
    </row>
    <row r="153" spans="2:65" s="12" customFormat="1" ht="11.25">
      <c r="B153" s="140"/>
      <c r="D153" s="141" t="s">
        <v>119</v>
      </c>
      <c r="E153" s="142" t="s">
        <v>1</v>
      </c>
      <c r="F153" s="143" t="s">
        <v>178</v>
      </c>
      <c r="H153" s="144">
        <v>42.735999999999997</v>
      </c>
      <c r="I153" s="145"/>
      <c r="L153" s="140"/>
      <c r="M153" s="146"/>
      <c r="T153" s="147"/>
      <c r="AT153" s="142" t="s">
        <v>119</v>
      </c>
      <c r="AU153" s="142" t="s">
        <v>80</v>
      </c>
      <c r="AV153" s="12" t="s">
        <v>80</v>
      </c>
      <c r="AW153" s="12" t="s">
        <v>30</v>
      </c>
      <c r="AX153" s="12" t="s">
        <v>78</v>
      </c>
      <c r="AY153" s="142" t="s">
        <v>111</v>
      </c>
    </row>
    <row r="154" spans="2:65" s="1" customFormat="1" ht="24.2" customHeight="1">
      <c r="B154" s="30"/>
      <c r="C154" s="126" t="s">
        <v>179</v>
      </c>
      <c r="D154" s="126" t="s">
        <v>113</v>
      </c>
      <c r="E154" s="127" t="s">
        <v>180</v>
      </c>
      <c r="F154" s="128" t="s">
        <v>181</v>
      </c>
      <c r="G154" s="129" t="s">
        <v>171</v>
      </c>
      <c r="H154" s="130">
        <v>17.776</v>
      </c>
      <c r="I154" s="131"/>
      <c r="J154" s="132">
        <f>ROUND(I154*H154,2)</f>
        <v>0</v>
      </c>
      <c r="K154" s="133"/>
      <c r="L154" s="30"/>
      <c r="M154" s="134" t="s">
        <v>1</v>
      </c>
      <c r="N154" s="135" t="s">
        <v>38</v>
      </c>
      <c r="P154" s="136">
        <f>O154*H154</f>
        <v>0</v>
      </c>
      <c r="Q154" s="136">
        <v>0</v>
      </c>
      <c r="R154" s="136">
        <f>Q154*H154</f>
        <v>0</v>
      </c>
      <c r="S154" s="136">
        <v>0</v>
      </c>
      <c r="T154" s="137">
        <f>S154*H154</f>
        <v>0</v>
      </c>
      <c r="AR154" s="138" t="s">
        <v>117</v>
      </c>
      <c r="AT154" s="138" t="s">
        <v>113</v>
      </c>
      <c r="AU154" s="138" t="s">
        <v>80</v>
      </c>
      <c r="AY154" s="15" t="s">
        <v>111</v>
      </c>
      <c r="BE154" s="139">
        <f>IF(N154="základní",J154,0)</f>
        <v>0</v>
      </c>
      <c r="BF154" s="139">
        <f>IF(N154="snížená",J154,0)</f>
        <v>0</v>
      </c>
      <c r="BG154" s="139">
        <f>IF(N154="zákl. přenesená",J154,0)</f>
        <v>0</v>
      </c>
      <c r="BH154" s="139">
        <f>IF(N154="sníž. přenesená",J154,0)</f>
        <v>0</v>
      </c>
      <c r="BI154" s="139">
        <f>IF(N154="nulová",J154,0)</f>
        <v>0</v>
      </c>
      <c r="BJ154" s="15" t="s">
        <v>78</v>
      </c>
      <c r="BK154" s="139">
        <f>ROUND(I154*H154,2)</f>
        <v>0</v>
      </c>
      <c r="BL154" s="15" t="s">
        <v>117</v>
      </c>
      <c r="BM154" s="138" t="s">
        <v>182</v>
      </c>
    </row>
    <row r="155" spans="2:65" s="12" customFormat="1" ht="11.25">
      <c r="B155" s="140"/>
      <c r="D155" s="141" t="s">
        <v>119</v>
      </c>
      <c r="E155" s="142" t="s">
        <v>1</v>
      </c>
      <c r="F155" s="143" t="s">
        <v>183</v>
      </c>
      <c r="H155" s="144">
        <v>15.6</v>
      </c>
      <c r="I155" s="145"/>
      <c r="L155" s="140"/>
      <c r="M155" s="146"/>
      <c r="T155" s="147"/>
      <c r="AT155" s="142" t="s">
        <v>119</v>
      </c>
      <c r="AU155" s="142" t="s">
        <v>80</v>
      </c>
      <c r="AV155" s="12" t="s">
        <v>80</v>
      </c>
      <c r="AW155" s="12" t="s">
        <v>30</v>
      </c>
      <c r="AX155" s="12" t="s">
        <v>73</v>
      </c>
      <c r="AY155" s="142" t="s">
        <v>111</v>
      </c>
    </row>
    <row r="156" spans="2:65" s="12" customFormat="1" ht="11.25">
      <c r="B156" s="140"/>
      <c r="D156" s="141" t="s">
        <v>119</v>
      </c>
      <c r="E156" s="142" t="s">
        <v>1</v>
      </c>
      <c r="F156" s="143" t="s">
        <v>184</v>
      </c>
      <c r="H156" s="144">
        <v>2.1760000000000002</v>
      </c>
      <c r="I156" s="145"/>
      <c r="L156" s="140"/>
      <c r="M156" s="146"/>
      <c r="T156" s="147"/>
      <c r="AT156" s="142" t="s">
        <v>119</v>
      </c>
      <c r="AU156" s="142" t="s">
        <v>80</v>
      </c>
      <c r="AV156" s="12" t="s">
        <v>80</v>
      </c>
      <c r="AW156" s="12" t="s">
        <v>30</v>
      </c>
      <c r="AX156" s="12" t="s">
        <v>73</v>
      </c>
      <c r="AY156" s="142" t="s">
        <v>111</v>
      </c>
    </row>
    <row r="157" spans="2:65" s="13" customFormat="1" ht="11.25">
      <c r="B157" s="148"/>
      <c r="D157" s="141" t="s">
        <v>119</v>
      </c>
      <c r="E157" s="149" t="s">
        <v>1</v>
      </c>
      <c r="F157" s="150" t="s">
        <v>135</v>
      </c>
      <c r="H157" s="151">
        <v>17.776</v>
      </c>
      <c r="I157" s="152"/>
      <c r="L157" s="148"/>
      <c r="M157" s="153"/>
      <c r="T157" s="154"/>
      <c r="AT157" s="149" t="s">
        <v>119</v>
      </c>
      <c r="AU157" s="149" t="s">
        <v>80</v>
      </c>
      <c r="AV157" s="13" t="s">
        <v>117</v>
      </c>
      <c r="AW157" s="13" t="s">
        <v>30</v>
      </c>
      <c r="AX157" s="13" t="s">
        <v>78</v>
      </c>
      <c r="AY157" s="149" t="s">
        <v>111</v>
      </c>
    </row>
    <row r="158" spans="2:65" s="1" customFormat="1" ht="37.9" customHeight="1">
      <c r="B158" s="30"/>
      <c r="C158" s="126" t="s">
        <v>185</v>
      </c>
      <c r="D158" s="126" t="s">
        <v>113</v>
      </c>
      <c r="E158" s="127" t="s">
        <v>186</v>
      </c>
      <c r="F158" s="128" t="s">
        <v>187</v>
      </c>
      <c r="G158" s="129" t="s">
        <v>171</v>
      </c>
      <c r="H158" s="130">
        <v>42.735999999999997</v>
      </c>
      <c r="I158" s="131"/>
      <c r="J158" s="132">
        <f>ROUND(I158*H158,2)</f>
        <v>0</v>
      </c>
      <c r="K158" s="133"/>
      <c r="L158" s="30"/>
      <c r="M158" s="134" t="s">
        <v>1</v>
      </c>
      <c r="N158" s="135" t="s">
        <v>38</v>
      </c>
      <c r="P158" s="136">
        <f>O158*H158</f>
        <v>0</v>
      </c>
      <c r="Q158" s="136">
        <v>0</v>
      </c>
      <c r="R158" s="136">
        <f>Q158*H158</f>
        <v>0</v>
      </c>
      <c r="S158" s="136">
        <v>0</v>
      </c>
      <c r="T158" s="137">
        <f>S158*H158</f>
        <v>0</v>
      </c>
      <c r="AR158" s="138" t="s">
        <v>117</v>
      </c>
      <c r="AT158" s="138" t="s">
        <v>113</v>
      </c>
      <c r="AU158" s="138" t="s">
        <v>80</v>
      </c>
      <c r="AY158" s="15" t="s">
        <v>111</v>
      </c>
      <c r="BE158" s="139">
        <f>IF(N158="základní",J158,0)</f>
        <v>0</v>
      </c>
      <c r="BF158" s="139">
        <f>IF(N158="snížená",J158,0)</f>
        <v>0</v>
      </c>
      <c r="BG158" s="139">
        <f>IF(N158="zákl. přenesená",J158,0)</f>
        <v>0</v>
      </c>
      <c r="BH158" s="139">
        <f>IF(N158="sníž. přenesená",J158,0)</f>
        <v>0</v>
      </c>
      <c r="BI158" s="139">
        <f>IF(N158="nulová",J158,0)</f>
        <v>0</v>
      </c>
      <c r="BJ158" s="15" t="s">
        <v>78</v>
      </c>
      <c r="BK158" s="139">
        <f>ROUND(I158*H158,2)</f>
        <v>0</v>
      </c>
      <c r="BL158" s="15" t="s">
        <v>117</v>
      </c>
      <c r="BM158" s="138" t="s">
        <v>188</v>
      </c>
    </row>
    <row r="159" spans="2:65" s="1" customFormat="1" ht="37.9" customHeight="1">
      <c r="B159" s="30"/>
      <c r="C159" s="126" t="s">
        <v>189</v>
      </c>
      <c r="D159" s="126" t="s">
        <v>113</v>
      </c>
      <c r="E159" s="127" t="s">
        <v>190</v>
      </c>
      <c r="F159" s="128" t="s">
        <v>191</v>
      </c>
      <c r="G159" s="129" t="s">
        <v>171</v>
      </c>
      <c r="H159" s="130">
        <v>341.88799999999998</v>
      </c>
      <c r="I159" s="131"/>
      <c r="J159" s="132">
        <f>ROUND(I159*H159,2)</f>
        <v>0</v>
      </c>
      <c r="K159" s="133"/>
      <c r="L159" s="30"/>
      <c r="M159" s="134" t="s">
        <v>1</v>
      </c>
      <c r="N159" s="135" t="s">
        <v>38</v>
      </c>
      <c r="P159" s="136">
        <f>O159*H159</f>
        <v>0</v>
      </c>
      <c r="Q159" s="136">
        <v>0</v>
      </c>
      <c r="R159" s="136">
        <f>Q159*H159</f>
        <v>0</v>
      </c>
      <c r="S159" s="136">
        <v>0</v>
      </c>
      <c r="T159" s="137">
        <f>S159*H159</f>
        <v>0</v>
      </c>
      <c r="AR159" s="138" t="s">
        <v>117</v>
      </c>
      <c r="AT159" s="138" t="s">
        <v>113</v>
      </c>
      <c r="AU159" s="138" t="s">
        <v>80</v>
      </c>
      <c r="AY159" s="15" t="s">
        <v>111</v>
      </c>
      <c r="BE159" s="139">
        <f>IF(N159="základní",J159,0)</f>
        <v>0</v>
      </c>
      <c r="BF159" s="139">
        <f>IF(N159="snížená",J159,0)</f>
        <v>0</v>
      </c>
      <c r="BG159" s="139">
        <f>IF(N159="zákl. přenesená",J159,0)</f>
        <v>0</v>
      </c>
      <c r="BH159" s="139">
        <f>IF(N159="sníž. přenesená",J159,0)</f>
        <v>0</v>
      </c>
      <c r="BI159" s="139">
        <f>IF(N159="nulová",J159,0)</f>
        <v>0</v>
      </c>
      <c r="BJ159" s="15" t="s">
        <v>78</v>
      </c>
      <c r="BK159" s="139">
        <f>ROUND(I159*H159,2)</f>
        <v>0</v>
      </c>
      <c r="BL159" s="15" t="s">
        <v>117</v>
      </c>
      <c r="BM159" s="138" t="s">
        <v>192</v>
      </c>
    </row>
    <row r="160" spans="2:65" s="12" customFormat="1" ht="11.25">
      <c r="B160" s="140"/>
      <c r="D160" s="141" t="s">
        <v>119</v>
      </c>
      <c r="E160" s="142" t="s">
        <v>1</v>
      </c>
      <c r="F160" s="143" t="s">
        <v>193</v>
      </c>
      <c r="H160" s="144">
        <v>341.88799999999998</v>
      </c>
      <c r="I160" s="145"/>
      <c r="L160" s="140"/>
      <c r="M160" s="146"/>
      <c r="T160" s="147"/>
      <c r="AT160" s="142" t="s">
        <v>119</v>
      </c>
      <c r="AU160" s="142" t="s">
        <v>80</v>
      </c>
      <c r="AV160" s="12" t="s">
        <v>80</v>
      </c>
      <c r="AW160" s="12" t="s">
        <v>30</v>
      </c>
      <c r="AX160" s="12" t="s">
        <v>78</v>
      </c>
      <c r="AY160" s="142" t="s">
        <v>111</v>
      </c>
    </row>
    <row r="161" spans="2:65" s="1" customFormat="1" ht="33" customHeight="1">
      <c r="B161" s="30"/>
      <c r="C161" s="126" t="s">
        <v>194</v>
      </c>
      <c r="D161" s="126" t="s">
        <v>113</v>
      </c>
      <c r="E161" s="127" t="s">
        <v>195</v>
      </c>
      <c r="F161" s="128" t="s">
        <v>196</v>
      </c>
      <c r="G161" s="129" t="s">
        <v>197</v>
      </c>
      <c r="H161" s="130">
        <v>94.36</v>
      </c>
      <c r="I161" s="131"/>
      <c r="J161" s="132">
        <f>ROUND(I161*H161,2)</f>
        <v>0</v>
      </c>
      <c r="K161" s="133"/>
      <c r="L161" s="30"/>
      <c r="M161" s="134" t="s">
        <v>1</v>
      </c>
      <c r="N161" s="135" t="s">
        <v>38</v>
      </c>
      <c r="P161" s="136">
        <f>O161*H161</f>
        <v>0</v>
      </c>
      <c r="Q161" s="136">
        <v>0</v>
      </c>
      <c r="R161" s="136">
        <f>Q161*H161</f>
        <v>0</v>
      </c>
      <c r="S161" s="136">
        <v>0</v>
      </c>
      <c r="T161" s="137">
        <f>S161*H161</f>
        <v>0</v>
      </c>
      <c r="AR161" s="138" t="s">
        <v>117</v>
      </c>
      <c r="AT161" s="138" t="s">
        <v>113</v>
      </c>
      <c r="AU161" s="138" t="s">
        <v>80</v>
      </c>
      <c r="AY161" s="15" t="s">
        <v>111</v>
      </c>
      <c r="BE161" s="139">
        <f>IF(N161="základní",J161,0)</f>
        <v>0</v>
      </c>
      <c r="BF161" s="139">
        <f>IF(N161="snížená",J161,0)</f>
        <v>0</v>
      </c>
      <c r="BG161" s="139">
        <f>IF(N161="zákl. přenesená",J161,0)</f>
        <v>0</v>
      </c>
      <c r="BH161" s="139">
        <f>IF(N161="sníž. přenesená",J161,0)</f>
        <v>0</v>
      </c>
      <c r="BI161" s="139">
        <f>IF(N161="nulová",J161,0)</f>
        <v>0</v>
      </c>
      <c r="BJ161" s="15" t="s">
        <v>78</v>
      </c>
      <c r="BK161" s="139">
        <f>ROUND(I161*H161,2)</f>
        <v>0</v>
      </c>
      <c r="BL161" s="15" t="s">
        <v>117</v>
      </c>
      <c r="BM161" s="138" t="s">
        <v>198</v>
      </c>
    </row>
    <row r="162" spans="2:65" s="12" customFormat="1" ht="11.25">
      <c r="B162" s="140"/>
      <c r="D162" s="141" t="s">
        <v>119</v>
      </c>
      <c r="E162" s="142" t="s">
        <v>1</v>
      </c>
      <c r="F162" s="143" t="s">
        <v>199</v>
      </c>
      <c r="H162" s="144">
        <v>44.44</v>
      </c>
      <c r="I162" s="145"/>
      <c r="L162" s="140"/>
      <c r="M162" s="146"/>
      <c r="T162" s="147"/>
      <c r="AT162" s="142" t="s">
        <v>119</v>
      </c>
      <c r="AU162" s="142" t="s">
        <v>80</v>
      </c>
      <c r="AV162" s="12" t="s">
        <v>80</v>
      </c>
      <c r="AW162" s="12" t="s">
        <v>30</v>
      </c>
      <c r="AX162" s="12" t="s">
        <v>73</v>
      </c>
      <c r="AY162" s="142" t="s">
        <v>111</v>
      </c>
    </row>
    <row r="163" spans="2:65" s="12" customFormat="1" ht="11.25">
      <c r="B163" s="140"/>
      <c r="D163" s="141" t="s">
        <v>119</v>
      </c>
      <c r="E163" s="142" t="s">
        <v>1</v>
      </c>
      <c r="F163" s="143" t="s">
        <v>200</v>
      </c>
      <c r="H163" s="144">
        <v>49.92</v>
      </c>
      <c r="I163" s="145"/>
      <c r="L163" s="140"/>
      <c r="M163" s="146"/>
      <c r="T163" s="147"/>
      <c r="AT163" s="142" t="s">
        <v>119</v>
      </c>
      <c r="AU163" s="142" t="s">
        <v>80</v>
      </c>
      <c r="AV163" s="12" t="s">
        <v>80</v>
      </c>
      <c r="AW163" s="12" t="s">
        <v>30</v>
      </c>
      <c r="AX163" s="12" t="s">
        <v>73</v>
      </c>
      <c r="AY163" s="142" t="s">
        <v>111</v>
      </c>
    </row>
    <row r="164" spans="2:65" s="13" customFormat="1" ht="11.25">
      <c r="B164" s="148"/>
      <c r="D164" s="141" t="s">
        <v>119</v>
      </c>
      <c r="E164" s="149" t="s">
        <v>1</v>
      </c>
      <c r="F164" s="150" t="s">
        <v>135</v>
      </c>
      <c r="H164" s="151">
        <v>94.36</v>
      </c>
      <c r="I164" s="152"/>
      <c r="L164" s="148"/>
      <c r="M164" s="153"/>
      <c r="T164" s="154"/>
      <c r="AT164" s="149" t="s">
        <v>119</v>
      </c>
      <c r="AU164" s="149" t="s">
        <v>80</v>
      </c>
      <c r="AV164" s="13" t="s">
        <v>117</v>
      </c>
      <c r="AW164" s="13" t="s">
        <v>30</v>
      </c>
      <c r="AX164" s="13" t="s">
        <v>78</v>
      </c>
      <c r="AY164" s="149" t="s">
        <v>111</v>
      </c>
    </row>
    <row r="165" spans="2:65" s="1" customFormat="1" ht="16.5" customHeight="1">
      <c r="B165" s="30"/>
      <c r="C165" s="126" t="s">
        <v>201</v>
      </c>
      <c r="D165" s="126" t="s">
        <v>113</v>
      </c>
      <c r="E165" s="127" t="s">
        <v>202</v>
      </c>
      <c r="F165" s="128" t="s">
        <v>203</v>
      </c>
      <c r="G165" s="129" t="s">
        <v>171</v>
      </c>
      <c r="H165" s="130">
        <v>42.735999999999997</v>
      </c>
      <c r="I165" s="131"/>
      <c r="J165" s="132">
        <f>ROUND(I165*H165,2)</f>
        <v>0</v>
      </c>
      <c r="K165" s="133"/>
      <c r="L165" s="30"/>
      <c r="M165" s="134" t="s">
        <v>1</v>
      </c>
      <c r="N165" s="135" t="s">
        <v>38</v>
      </c>
      <c r="P165" s="136">
        <f>O165*H165</f>
        <v>0</v>
      </c>
      <c r="Q165" s="136">
        <v>0</v>
      </c>
      <c r="R165" s="136">
        <f>Q165*H165</f>
        <v>0</v>
      </c>
      <c r="S165" s="136">
        <v>0</v>
      </c>
      <c r="T165" s="137">
        <f>S165*H165</f>
        <v>0</v>
      </c>
      <c r="AR165" s="138" t="s">
        <v>117</v>
      </c>
      <c r="AT165" s="138" t="s">
        <v>113</v>
      </c>
      <c r="AU165" s="138" t="s">
        <v>80</v>
      </c>
      <c r="AY165" s="15" t="s">
        <v>111</v>
      </c>
      <c r="BE165" s="139">
        <f>IF(N165="základní",J165,0)</f>
        <v>0</v>
      </c>
      <c r="BF165" s="139">
        <f>IF(N165="snížená",J165,0)</f>
        <v>0</v>
      </c>
      <c r="BG165" s="139">
        <f>IF(N165="zákl. přenesená",J165,0)</f>
        <v>0</v>
      </c>
      <c r="BH165" s="139">
        <f>IF(N165="sníž. přenesená",J165,0)</f>
        <v>0</v>
      </c>
      <c r="BI165" s="139">
        <f>IF(N165="nulová",J165,0)</f>
        <v>0</v>
      </c>
      <c r="BJ165" s="15" t="s">
        <v>78</v>
      </c>
      <c r="BK165" s="139">
        <f>ROUND(I165*H165,2)</f>
        <v>0</v>
      </c>
      <c r="BL165" s="15" t="s">
        <v>117</v>
      </c>
      <c r="BM165" s="138" t="s">
        <v>204</v>
      </c>
    </row>
    <row r="166" spans="2:65" s="1" customFormat="1" ht="24.2" customHeight="1">
      <c r="B166" s="30"/>
      <c r="C166" s="126" t="s">
        <v>205</v>
      </c>
      <c r="D166" s="126" t="s">
        <v>113</v>
      </c>
      <c r="E166" s="127" t="s">
        <v>206</v>
      </c>
      <c r="F166" s="128" t="s">
        <v>207</v>
      </c>
      <c r="G166" s="129" t="s">
        <v>116</v>
      </c>
      <c r="H166" s="130">
        <v>198.18600000000001</v>
      </c>
      <c r="I166" s="131"/>
      <c r="J166" s="132">
        <f>ROUND(I166*H166,2)</f>
        <v>0</v>
      </c>
      <c r="K166" s="133"/>
      <c r="L166" s="30"/>
      <c r="M166" s="134" t="s">
        <v>1</v>
      </c>
      <c r="N166" s="135" t="s">
        <v>38</v>
      </c>
      <c r="P166" s="136">
        <f>O166*H166</f>
        <v>0</v>
      </c>
      <c r="Q166" s="136">
        <v>0</v>
      </c>
      <c r="R166" s="136">
        <f>Q166*H166</f>
        <v>0</v>
      </c>
      <c r="S166" s="136">
        <v>0</v>
      </c>
      <c r="T166" s="137">
        <f>S166*H166</f>
        <v>0</v>
      </c>
      <c r="AR166" s="138" t="s">
        <v>117</v>
      </c>
      <c r="AT166" s="138" t="s">
        <v>113</v>
      </c>
      <c r="AU166" s="138" t="s">
        <v>80</v>
      </c>
      <c r="AY166" s="15" t="s">
        <v>111</v>
      </c>
      <c r="BE166" s="139">
        <f>IF(N166="základní",J166,0)</f>
        <v>0</v>
      </c>
      <c r="BF166" s="139">
        <f>IF(N166="snížená",J166,0)</f>
        <v>0</v>
      </c>
      <c r="BG166" s="139">
        <f>IF(N166="zákl. přenesená",J166,0)</f>
        <v>0</v>
      </c>
      <c r="BH166" s="139">
        <f>IF(N166="sníž. přenesená",J166,0)</f>
        <v>0</v>
      </c>
      <c r="BI166" s="139">
        <f>IF(N166="nulová",J166,0)</f>
        <v>0</v>
      </c>
      <c r="BJ166" s="15" t="s">
        <v>78</v>
      </c>
      <c r="BK166" s="139">
        <f>ROUND(I166*H166,2)</f>
        <v>0</v>
      </c>
      <c r="BL166" s="15" t="s">
        <v>117</v>
      </c>
      <c r="BM166" s="138" t="s">
        <v>208</v>
      </c>
    </row>
    <row r="167" spans="2:65" s="12" customFormat="1" ht="11.25">
      <c r="B167" s="140"/>
      <c r="D167" s="141" t="s">
        <v>119</v>
      </c>
      <c r="E167" s="142" t="s">
        <v>1</v>
      </c>
      <c r="F167" s="143" t="s">
        <v>142</v>
      </c>
      <c r="H167" s="144">
        <v>90.236000000000004</v>
      </c>
      <c r="I167" s="145"/>
      <c r="L167" s="140"/>
      <c r="M167" s="146"/>
      <c r="T167" s="147"/>
      <c r="AT167" s="142" t="s">
        <v>119</v>
      </c>
      <c r="AU167" s="142" t="s">
        <v>80</v>
      </c>
      <c r="AV167" s="12" t="s">
        <v>80</v>
      </c>
      <c r="AW167" s="12" t="s">
        <v>30</v>
      </c>
      <c r="AX167" s="12" t="s">
        <v>73</v>
      </c>
      <c r="AY167" s="142" t="s">
        <v>111</v>
      </c>
    </row>
    <row r="168" spans="2:65" s="12" customFormat="1" ht="11.25">
      <c r="B168" s="140"/>
      <c r="D168" s="141" t="s">
        <v>119</v>
      </c>
      <c r="E168" s="142" t="s">
        <v>1</v>
      </c>
      <c r="F168" s="143" t="s">
        <v>140</v>
      </c>
      <c r="H168" s="144">
        <v>52.9</v>
      </c>
      <c r="I168" s="145"/>
      <c r="L168" s="140"/>
      <c r="M168" s="146"/>
      <c r="T168" s="147"/>
      <c r="AT168" s="142" t="s">
        <v>119</v>
      </c>
      <c r="AU168" s="142" t="s">
        <v>80</v>
      </c>
      <c r="AV168" s="12" t="s">
        <v>80</v>
      </c>
      <c r="AW168" s="12" t="s">
        <v>30</v>
      </c>
      <c r="AX168" s="12" t="s">
        <v>73</v>
      </c>
      <c r="AY168" s="142" t="s">
        <v>111</v>
      </c>
    </row>
    <row r="169" spans="2:65" s="12" customFormat="1" ht="11.25">
      <c r="B169" s="140"/>
      <c r="D169" s="141" t="s">
        <v>119</v>
      </c>
      <c r="E169" s="142" t="s">
        <v>1</v>
      </c>
      <c r="F169" s="143" t="s">
        <v>141</v>
      </c>
      <c r="H169" s="144">
        <v>16.149999999999999</v>
      </c>
      <c r="I169" s="145"/>
      <c r="L169" s="140"/>
      <c r="M169" s="146"/>
      <c r="T169" s="147"/>
      <c r="AT169" s="142" t="s">
        <v>119</v>
      </c>
      <c r="AU169" s="142" t="s">
        <v>80</v>
      </c>
      <c r="AV169" s="12" t="s">
        <v>80</v>
      </c>
      <c r="AW169" s="12" t="s">
        <v>30</v>
      </c>
      <c r="AX169" s="12" t="s">
        <v>73</v>
      </c>
      <c r="AY169" s="142" t="s">
        <v>111</v>
      </c>
    </row>
    <row r="170" spans="2:65" s="12" customFormat="1" ht="11.25">
      <c r="B170" s="140"/>
      <c r="D170" s="141" t="s">
        <v>119</v>
      </c>
      <c r="E170" s="142" t="s">
        <v>1</v>
      </c>
      <c r="F170" s="143" t="s">
        <v>209</v>
      </c>
      <c r="H170" s="144">
        <v>10</v>
      </c>
      <c r="I170" s="145"/>
      <c r="L170" s="140"/>
      <c r="M170" s="146"/>
      <c r="T170" s="147"/>
      <c r="AT170" s="142" t="s">
        <v>119</v>
      </c>
      <c r="AU170" s="142" t="s">
        <v>80</v>
      </c>
      <c r="AV170" s="12" t="s">
        <v>80</v>
      </c>
      <c r="AW170" s="12" t="s">
        <v>30</v>
      </c>
      <c r="AX170" s="12" t="s">
        <v>73</v>
      </c>
      <c r="AY170" s="142" t="s">
        <v>111</v>
      </c>
    </row>
    <row r="171" spans="2:65" s="12" customFormat="1" ht="11.25">
      <c r="B171" s="140"/>
      <c r="D171" s="141" t="s">
        <v>119</v>
      </c>
      <c r="E171" s="142" t="s">
        <v>1</v>
      </c>
      <c r="F171" s="143" t="s">
        <v>210</v>
      </c>
      <c r="H171" s="144">
        <v>28.9</v>
      </c>
      <c r="I171" s="145"/>
      <c r="L171" s="140"/>
      <c r="M171" s="146"/>
      <c r="T171" s="147"/>
      <c r="AT171" s="142" t="s">
        <v>119</v>
      </c>
      <c r="AU171" s="142" t="s">
        <v>80</v>
      </c>
      <c r="AV171" s="12" t="s">
        <v>80</v>
      </c>
      <c r="AW171" s="12" t="s">
        <v>30</v>
      </c>
      <c r="AX171" s="12" t="s">
        <v>73</v>
      </c>
      <c r="AY171" s="142" t="s">
        <v>111</v>
      </c>
    </row>
    <row r="172" spans="2:65" s="13" customFormat="1" ht="11.25">
      <c r="B172" s="148"/>
      <c r="D172" s="141" t="s">
        <v>119</v>
      </c>
      <c r="E172" s="149" t="s">
        <v>1</v>
      </c>
      <c r="F172" s="150" t="s">
        <v>135</v>
      </c>
      <c r="H172" s="151">
        <v>198.18600000000001</v>
      </c>
      <c r="I172" s="152"/>
      <c r="L172" s="148"/>
      <c r="M172" s="153"/>
      <c r="T172" s="154"/>
      <c r="AT172" s="149" t="s">
        <v>119</v>
      </c>
      <c r="AU172" s="149" t="s">
        <v>80</v>
      </c>
      <c r="AV172" s="13" t="s">
        <v>117</v>
      </c>
      <c r="AW172" s="13" t="s">
        <v>30</v>
      </c>
      <c r="AX172" s="13" t="s">
        <v>78</v>
      </c>
      <c r="AY172" s="149" t="s">
        <v>111</v>
      </c>
    </row>
    <row r="173" spans="2:65" s="1" customFormat="1" ht="24.2" customHeight="1">
      <c r="B173" s="30"/>
      <c r="C173" s="126" t="s">
        <v>8</v>
      </c>
      <c r="D173" s="126" t="s">
        <v>113</v>
      </c>
      <c r="E173" s="127" t="s">
        <v>211</v>
      </c>
      <c r="F173" s="128" t="s">
        <v>212</v>
      </c>
      <c r="G173" s="129" t="s">
        <v>116</v>
      </c>
      <c r="H173" s="130">
        <v>103.125</v>
      </c>
      <c r="I173" s="131"/>
      <c r="J173" s="132">
        <f>ROUND(I173*H173,2)</f>
        <v>0</v>
      </c>
      <c r="K173" s="133"/>
      <c r="L173" s="30"/>
      <c r="M173" s="134" t="s">
        <v>1</v>
      </c>
      <c r="N173" s="135" t="s">
        <v>38</v>
      </c>
      <c r="P173" s="136">
        <f>O173*H173</f>
        <v>0</v>
      </c>
      <c r="Q173" s="136">
        <v>0</v>
      </c>
      <c r="R173" s="136">
        <f>Q173*H173</f>
        <v>0</v>
      </c>
      <c r="S173" s="136">
        <v>0</v>
      </c>
      <c r="T173" s="137">
        <f>S173*H173</f>
        <v>0</v>
      </c>
      <c r="AR173" s="138" t="s">
        <v>117</v>
      </c>
      <c r="AT173" s="138" t="s">
        <v>113</v>
      </c>
      <c r="AU173" s="138" t="s">
        <v>80</v>
      </c>
      <c r="AY173" s="15" t="s">
        <v>111</v>
      </c>
      <c r="BE173" s="139">
        <f>IF(N173="základní",J173,0)</f>
        <v>0</v>
      </c>
      <c r="BF173" s="139">
        <f>IF(N173="snížená",J173,0)</f>
        <v>0</v>
      </c>
      <c r="BG173" s="139">
        <f>IF(N173="zákl. přenesená",J173,0)</f>
        <v>0</v>
      </c>
      <c r="BH173" s="139">
        <f>IF(N173="sníž. přenesená",J173,0)</f>
        <v>0</v>
      </c>
      <c r="BI173" s="139">
        <f>IF(N173="nulová",J173,0)</f>
        <v>0</v>
      </c>
      <c r="BJ173" s="15" t="s">
        <v>78</v>
      </c>
      <c r="BK173" s="139">
        <f>ROUND(I173*H173,2)</f>
        <v>0</v>
      </c>
      <c r="BL173" s="15" t="s">
        <v>117</v>
      </c>
      <c r="BM173" s="138" t="s">
        <v>213</v>
      </c>
    </row>
    <row r="174" spans="2:65" s="12" customFormat="1" ht="11.25">
      <c r="B174" s="140"/>
      <c r="D174" s="141" t="s">
        <v>119</v>
      </c>
      <c r="E174" s="142" t="s">
        <v>1</v>
      </c>
      <c r="F174" s="143" t="s">
        <v>214</v>
      </c>
      <c r="H174" s="144">
        <v>103.125</v>
      </c>
      <c r="I174" s="145"/>
      <c r="L174" s="140"/>
      <c r="M174" s="146"/>
      <c r="T174" s="147"/>
      <c r="AT174" s="142" t="s">
        <v>119</v>
      </c>
      <c r="AU174" s="142" t="s">
        <v>80</v>
      </c>
      <c r="AV174" s="12" t="s">
        <v>80</v>
      </c>
      <c r="AW174" s="12" t="s">
        <v>30</v>
      </c>
      <c r="AX174" s="12" t="s">
        <v>78</v>
      </c>
      <c r="AY174" s="142" t="s">
        <v>111</v>
      </c>
    </row>
    <row r="175" spans="2:65" s="11" customFormat="1" ht="22.9" customHeight="1">
      <c r="B175" s="114"/>
      <c r="D175" s="115" t="s">
        <v>72</v>
      </c>
      <c r="E175" s="124" t="s">
        <v>136</v>
      </c>
      <c r="F175" s="124" t="s">
        <v>215</v>
      </c>
      <c r="I175" s="117"/>
      <c r="J175" s="125">
        <f>BK175</f>
        <v>0</v>
      </c>
      <c r="L175" s="114"/>
      <c r="M175" s="119"/>
      <c r="P175" s="120">
        <f>SUM(P176:P188)</f>
        <v>0</v>
      </c>
      <c r="R175" s="120">
        <f>SUM(R176:R188)</f>
        <v>120.58866496000002</v>
      </c>
      <c r="T175" s="121">
        <f>SUM(T176:T188)</f>
        <v>0</v>
      </c>
      <c r="AR175" s="115" t="s">
        <v>78</v>
      </c>
      <c r="AT175" s="122" t="s">
        <v>72</v>
      </c>
      <c r="AU175" s="122" t="s">
        <v>78</v>
      </c>
      <c r="AY175" s="115" t="s">
        <v>111</v>
      </c>
      <c r="BK175" s="123">
        <f>SUM(BK176:BK188)</f>
        <v>0</v>
      </c>
    </row>
    <row r="176" spans="2:65" s="1" customFormat="1" ht="24.2" customHeight="1">
      <c r="B176" s="30"/>
      <c r="C176" s="126" t="s">
        <v>216</v>
      </c>
      <c r="D176" s="126" t="s">
        <v>113</v>
      </c>
      <c r="E176" s="127" t="s">
        <v>217</v>
      </c>
      <c r="F176" s="128" t="s">
        <v>218</v>
      </c>
      <c r="G176" s="129" t="s">
        <v>116</v>
      </c>
      <c r="H176" s="130">
        <v>159.286</v>
      </c>
      <c r="I176" s="131"/>
      <c r="J176" s="132">
        <f t="shared" ref="J176:J182" si="0">ROUND(I176*H176,2)</f>
        <v>0</v>
      </c>
      <c r="K176" s="133"/>
      <c r="L176" s="30"/>
      <c r="M176" s="134" t="s">
        <v>1</v>
      </c>
      <c r="N176" s="135" t="s">
        <v>38</v>
      </c>
      <c r="P176" s="136">
        <f t="shared" ref="P176:P182" si="1">O176*H176</f>
        <v>0</v>
      </c>
      <c r="Q176" s="136">
        <v>0.34499999999999997</v>
      </c>
      <c r="R176" s="136">
        <f t="shared" ref="R176:R182" si="2">Q176*H176</f>
        <v>54.953669999999995</v>
      </c>
      <c r="S176" s="136">
        <v>0</v>
      </c>
      <c r="T176" s="137">
        <f t="shared" ref="T176:T182" si="3">S176*H176</f>
        <v>0</v>
      </c>
      <c r="AR176" s="138" t="s">
        <v>117</v>
      </c>
      <c r="AT176" s="138" t="s">
        <v>113</v>
      </c>
      <c r="AU176" s="138" t="s">
        <v>80</v>
      </c>
      <c r="AY176" s="15" t="s">
        <v>111</v>
      </c>
      <c r="BE176" s="139">
        <f t="shared" ref="BE176:BE182" si="4">IF(N176="základní",J176,0)</f>
        <v>0</v>
      </c>
      <c r="BF176" s="139">
        <f t="shared" ref="BF176:BF182" si="5">IF(N176="snížená",J176,0)</f>
        <v>0</v>
      </c>
      <c r="BG176" s="139">
        <f t="shared" ref="BG176:BG182" si="6">IF(N176="zákl. přenesená",J176,0)</f>
        <v>0</v>
      </c>
      <c r="BH176" s="139">
        <f t="shared" ref="BH176:BH182" si="7">IF(N176="sníž. přenesená",J176,0)</f>
        <v>0</v>
      </c>
      <c r="BI176" s="139">
        <f t="shared" ref="BI176:BI182" si="8">IF(N176="nulová",J176,0)</f>
        <v>0</v>
      </c>
      <c r="BJ176" s="15" t="s">
        <v>78</v>
      </c>
      <c r="BK176" s="139">
        <f t="shared" ref="BK176:BK182" si="9">ROUND(I176*H176,2)</f>
        <v>0</v>
      </c>
      <c r="BL176" s="15" t="s">
        <v>117</v>
      </c>
      <c r="BM176" s="138" t="s">
        <v>219</v>
      </c>
    </row>
    <row r="177" spans="2:65" s="1" customFormat="1" ht="37.9" customHeight="1">
      <c r="B177" s="30"/>
      <c r="C177" s="126" t="s">
        <v>220</v>
      </c>
      <c r="D177" s="126" t="s">
        <v>113</v>
      </c>
      <c r="E177" s="127" t="s">
        <v>221</v>
      </c>
      <c r="F177" s="128" t="s">
        <v>222</v>
      </c>
      <c r="G177" s="129" t="s">
        <v>116</v>
      </c>
      <c r="H177" s="130">
        <v>159.286</v>
      </c>
      <c r="I177" s="131"/>
      <c r="J177" s="132">
        <f t="shared" si="0"/>
        <v>0</v>
      </c>
      <c r="K177" s="133"/>
      <c r="L177" s="30"/>
      <c r="M177" s="134" t="s">
        <v>1</v>
      </c>
      <c r="N177" s="135" t="s">
        <v>38</v>
      </c>
      <c r="P177" s="136">
        <f t="shared" si="1"/>
        <v>0</v>
      </c>
      <c r="Q177" s="136">
        <v>0.37536000000000003</v>
      </c>
      <c r="R177" s="136">
        <f t="shared" si="2"/>
        <v>59.789592960000007</v>
      </c>
      <c r="S177" s="136">
        <v>0</v>
      </c>
      <c r="T177" s="137">
        <f t="shared" si="3"/>
        <v>0</v>
      </c>
      <c r="AR177" s="138" t="s">
        <v>117</v>
      </c>
      <c r="AT177" s="138" t="s">
        <v>113</v>
      </c>
      <c r="AU177" s="138" t="s">
        <v>80</v>
      </c>
      <c r="AY177" s="15" t="s">
        <v>111</v>
      </c>
      <c r="BE177" s="139">
        <f t="shared" si="4"/>
        <v>0</v>
      </c>
      <c r="BF177" s="139">
        <f t="shared" si="5"/>
        <v>0</v>
      </c>
      <c r="BG177" s="139">
        <f t="shared" si="6"/>
        <v>0</v>
      </c>
      <c r="BH177" s="139">
        <f t="shared" si="7"/>
        <v>0</v>
      </c>
      <c r="BI177" s="139">
        <f t="shared" si="8"/>
        <v>0</v>
      </c>
      <c r="BJ177" s="15" t="s">
        <v>78</v>
      </c>
      <c r="BK177" s="139">
        <f t="shared" si="9"/>
        <v>0</v>
      </c>
      <c r="BL177" s="15" t="s">
        <v>117</v>
      </c>
      <c r="BM177" s="138" t="s">
        <v>223</v>
      </c>
    </row>
    <row r="178" spans="2:65" s="1" customFormat="1" ht="24.2" customHeight="1">
      <c r="B178" s="30"/>
      <c r="C178" s="126" t="s">
        <v>224</v>
      </c>
      <c r="D178" s="126" t="s">
        <v>113</v>
      </c>
      <c r="E178" s="127" t="s">
        <v>225</v>
      </c>
      <c r="F178" s="128" t="s">
        <v>226</v>
      </c>
      <c r="G178" s="129" t="s">
        <v>116</v>
      </c>
      <c r="H178" s="130">
        <v>675</v>
      </c>
      <c r="I178" s="131"/>
      <c r="J178" s="132">
        <f t="shared" si="0"/>
        <v>0</v>
      </c>
      <c r="K178" s="133"/>
      <c r="L178" s="30"/>
      <c r="M178" s="134" t="s">
        <v>1</v>
      </c>
      <c r="N178" s="135" t="s">
        <v>38</v>
      </c>
      <c r="P178" s="136">
        <f t="shared" si="1"/>
        <v>0</v>
      </c>
      <c r="Q178" s="136">
        <v>0</v>
      </c>
      <c r="R178" s="136">
        <f t="shared" si="2"/>
        <v>0</v>
      </c>
      <c r="S178" s="136">
        <v>0</v>
      </c>
      <c r="T178" s="137">
        <f t="shared" si="3"/>
        <v>0</v>
      </c>
      <c r="AR178" s="138" t="s">
        <v>117</v>
      </c>
      <c r="AT178" s="138" t="s">
        <v>113</v>
      </c>
      <c r="AU178" s="138" t="s">
        <v>80</v>
      </c>
      <c r="AY178" s="15" t="s">
        <v>111</v>
      </c>
      <c r="BE178" s="139">
        <f t="shared" si="4"/>
        <v>0</v>
      </c>
      <c r="BF178" s="139">
        <f t="shared" si="5"/>
        <v>0</v>
      </c>
      <c r="BG178" s="139">
        <f t="shared" si="6"/>
        <v>0</v>
      </c>
      <c r="BH178" s="139">
        <f t="shared" si="7"/>
        <v>0</v>
      </c>
      <c r="BI178" s="139">
        <f t="shared" si="8"/>
        <v>0</v>
      </c>
      <c r="BJ178" s="15" t="s">
        <v>78</v>
      </c>
      <c r="BK178" s="139">
        <f t="shared" si="9"/>
        <v>0</v>
      </c>
      <c r="BL178" s="15" t="s">
        <v>117</v>
      </c>
      <c r="BM178" s="138" t="s">
        <v>227</v>
      </c>
    </row>
    <row r="179" spans="2:65" s="1" customFormat="1" ht="24.2" customHeight="1">
      <c r="B179" s="30"/>
      <c r="C179" s="126" t="s">
        <v>228</v>
      </c>
      <c r="D179" s="126" t="s">
        <v>113</v>
      </c>
      <c r="E179" s="127" t="s">
        <v>229</v>
      </c>
      <c r="F179" s="128" t="s">
        <v>230</v>
      </c>
      <c r="G179" s="129" t="s">
        <v>116</v>
      </c>
      <c r="H179" s="130">
        <v>675</v>
      </c>
      <c r="I179" s="131"/>
      <c r="J179" s="132">
        <f t="shared" si="0"/>
        <v>0</v>
      </c>
      <c r="K179" s="133"/>
      <c r="L179" s="30"/>
      <c r="M179" s="134" t="s">
        <v>1</v>
      </c>
      <c r="N179" s="135" t="s">
        <v>38</v>
      </c>
      <c r="P179" s="136">
        <f t="shared" si="1"/>
        <v>0</v>
      </c>
      <c r="Q179" s="136">
        <v>0</v>
      </c>
      <c r="R179" s="136">
        <f t="shared" si="2"/>
        <v>0</v>
      </c>
      <c r="S179" s="136">
        <v>0</v>
      </c>
      <c r="T179" s="137">
        <f t="shared" si="3"/>
        <v>0</v>
      </c>
      <c r="AR179" s="138" t="s">
        <v>117</v>
      </c>
      <c r="AT179" s="138" t="s">
        <v>113</v>
      </c>
      <c r="AU179" s="138" t="s">
        <v>80</v>
      </c>
      <c r="AY179" s="15" t="s">
        <v>111</v>
      </c>
      <c r="BE179" s="139">
        <f t="shared" si="4"/>
        <v>0</v>
      </c>
      <c r="BF179" s="139">
        <f t="shared" si="5"/>
        <v>0</v>
      </c>
      <c r="BG179" s="139">
        <f t="shared" si="6"/>
        <v>0</v>
      </c>
      <c r="BH179" s="139">
        <f t="shared" si="7"/>
        <v>0</v>
      </c>
      <c r="BI179" s="139">
        <f t="shared" si="8"/>
        <v>0</v>
      </c>
      <c r="BJ179" s="15" t="s">
        <v>78</v>
      </c>
      <c r="BK179" s="139">
        <f t="shared" si="9"/>
        <v>0</v>
      </c>
      <c r="BL179" s="15" t="s">
        <v>117</v>
      </c>
      <c r="BM179" s="138" t="s">
        <v>231</v>
      </c>
    </row>
    <row r="180" spans="2:65" s="1" customFormat="1" ht="33" customHeight="1">
      <c r="B180" s="30"/>
      <c r="C180" s="126" t="s">
        <v>232</v>
      </c>
      <c r="D180" s="126" t="s">
        <v>113</v>
      </c>
      <c r="E180" s="127" t="s">
        <v>233</v>
      </c>
      <c r="F180" s="128" t="s">
        <v>234</v>
      </c>
      <c r="G180" s="129" t="s">
        <v>116</v>
      </c>
      <c r="H180" s="130">
        <v>675</v>
      </c>
      <c r="I180" s="131"/>
      <c r="J180" s="132">
        <f t="shared" si="0"/>
        <v>0</v>
      </c>
      <c r="K180" s="133"/>
      <c r="L180" s="30"/>
      <c r="M180" s="134" t="s">
        <v>1</v>
      </c>
      <c r="N180" s="135" t="s">
        <v>38</v>
      </c>
      <c r="P180" s="136">
        <f t="shared" si="1"/>
        <v>0</v>
      </c>
      <c r="Q180" s="136">
        <v>0</v>
      </c>
      <c r="R180" s="136">
        <f t="shared" si="2"/>
        <v>0</v>
      </c>
      <c r="S180" s="136">
        <v>0</v>
      </c>
      <c r="T180" s="137">
        <f t="shared" si="3"/>
        <v>0</v>
      </c>
      <c r="AR180" s="138" t="s">
        <v>117</v>
      </c>
      <c r="AT180" s="138" t="s">
        <v>113</v>
      </c>
      <c r="AU180" s="138" t="s">
        <v>80</v>
      </c>
      <c r="AY180" s="15" t="s">
        <v>111</v>
      </c>
      <c r="BE180" s="139">
        <f t="shared" si="4"/>
        <v>0</v>
      </c>
      <c r="BF180" s="139">
        <f t="shared" si="5"/>
        <v>0</v>
      </c>
      <c r="BG180" s="139">
        <f t="shared" si="6"/>
        <v>0</v>
      </c>
      <c r="BH180" s="139">
        <f t="shared" si="7"/>
        <v>0</v>
      </c>
      <c r="BI180" s="139">
        <f t="shared" si="8"/>
        <v>0</v>
      </c>
      <c r="BJ180" s="15" t="s">
        <v>78</v>
      </c>
      <c r="BK180" s="139">
        <f t="shared" si="9"/>
        <v>0</v>
      </c>
      <c r="BL180" s="15" t="s">
        <v>117</v>
      </c>
      <c r="BM180" s="138" t="s">
        <v>235</v>
      </c>
    </row>
    <row r="181" spans="2:65" s="1" customFormat="1" ht="24.2" customHeight="1">
      <c r="B181" s="30"/>
      <c r="C181" s="126" t="s">
        <v>236</v>
      </c>
      <c r="D181" s="126" t="s">
        <v>113</v>
      </c>
      <c r="E181" s="127" t="s">
        <v>237</v>
      </c>
      <c r="F181" s="128" t="s">
        <v>238</v>
      </c>
      <c r="G181" s="129" t="s">
        <v>116</v>
      </c>
      <c r="H181" s="130">
        <v>675</v>
      </c>
      <c r="I181" s="131"/>
      <c r="J181" s="132">
        <f t="shared" si="0"/>
        <v>0</v>
      </c>
      <c r="K181" s="133"/>
      <c r="L181" s="30"/>
      <c r="M181" s="134" t="s">
        <v>1</v>
      </c>
      <c r="N181" s="135" t="s">
        <v>38</v>
      </c>
      <c r="P181" s="136">
        <f t="shared" si="1"/>
        <v>0</v>
      </c>
      <c r="Q181" s="136">
        <v>0</v>
      </c>
      <c r="R181" s="136">
        <f t="shared" si="2"/>
        <v>0</v>
      </c>
      <c r="S181" s="136">
        <v>0</v>
      </c>
      <c r="T181" s="137">
        <f t="shared" si="3"/>
        <v>0</v>
      </c>
      <c r="AR181" s="138" t="s">
        <v>117</v>
      </c>
      <c r="AT181" s="138" t="s">
        <v>113</v>
      </c>
      <c r="AU181" s="138" t="s">
        <v>80</v>
      </c>
      <c r="AY181" s="15" t="s">
        <v>111</v>
      </c>
      <c r="BE181" s="139">
        <f t="shared" si="4"/>
        <v>0</v>
      </c>
      <c r="BF181" s="139">
        <f t="shared" si="5"/>
        <v>0</v>
      </c>
      <c r="BG181" s="139">
        <f t="shared" si="6"/>
        <v>0</v>
      </c>
      <c r="BH181" s="139">
        <f t="shared" si="7"/>
        <v>0</v>
      </c>
      <c r="BI181" s="139">
        <f t="shared" si="8"/>
        <v>0</v>
      </c>
      <c r="BJ181" s="15" t="s">
        <v>78</v>
      </c>
      <c r="BK181" s="139">
        <f t="shared" si="9"/>
        <v>0</v>
      </c>
      <c r="BL181" s="15" t="s">
        <v>117</v>
      </c>
      <c r="BM181" s="138" t="s">
        <v>239</v>
      </c>
    </row>
    <row r="182" spans="2:65" s="1" customFormat="1" ht="24.2" customHeight="1">
      <c r="B182" s="30"/>
      <c r="C182" s="126" t="s">
        <v>240</v>
      </c>
      <c r="D182" s="126" t="s">
        <v>113</v>
      </c>
      <c r="E182" s="127" t="s">
        <v>241</v>
      </c>
      <c r="F182" s="128" t="s">
        <v>242</v>
      </c>
      <c r="G182" s="129" t="s">
        <v>116</v>
      </c>
      <c r="H182" s="130">
        <v>28.9</v>
      </c>
      <c r="I182" s="131"/>
      <c r="J182" s="132">
        <f t="shared" si="0"/>
        <v>0</v>
      </c>
      <c r="K182" s="133"/>
      <c r="L182" s="30"/>
      <c r="M182" s="134" t="s">
        <v>1</v>
      </c>
      <c r="N182" s="135" t="s">
        <v>38</v>
      </c>
      <c r="P182" s="136">
        <f t="shared" si="1"/>
        <v>0</v>
      </c>
      <c r="Q182" s="136">
        <v>0.11162</v>
      </c>
      <c r="R182" s="136">
        <f t="shared" si="2"/>
        <v>3.2258179999999999</v>
      </c>
      <c r="S182" s="136">
        <v>0</v>
      </c>
      <c r="T182" s="137">
        <f t="shared" si="3"/>
        <v>0</v>
      </c>
      <c r="AR182" s="138" t="s">
        <v>117</v>
      </c>
      <c r="AT182" s="138" t="s">
        <v>113</v>
      </c>
      <c r="AU182" s="138" t="s">
        <v>80</v>
      </c>
      <c r="AY182" s="15" t="s">
        <v>111</v>
      </c>
      <c r="BE182" s="139">
        <f t="shared" si="4"/>
        <v>0</v>
      </c>
      <c r="BF182" s="139">
        <f t="shared" si="5"/>
        <v>0</v>
      </c>
      <c r="BG182" s="139">
        <f t="shared" si="6"/>
        <v>0</v>
      </c>
      <c r="BH182" s="139">
        <f t="shared" si="7"/>
        <v>0</v>
      </c>
      <c r="BI182" s="139">
        <f t="shared" si="8"/>
        <v>0</v>
      </c>
      <c r="BJ182" s="15" t="s">
        <v>78</v>
      </c>
      <c r="BK182" s="139">
        <f t="shared" si="9"/>
        <v>0</v>
      </c>
      <c r="BL182" s="15" t="s">
        <v>117</v>
      </c>
      <c r="BM182" s="138" t="s">
        <v>243</v>
      </c>
    </row>
    <row r="183" spans="2:65" s="12" customFormat="1" ht="11.25">
      <c r="B183" s="140"/>
      <c r="D183" s="141" t="s">
        <v>119</v>
      </c>
      <c r="E183" s="142" t="s">
        <v>1</v>
      </c>
      <c r="F183" s="143" t="s">
        <v>244</v>
      </c>
      <c r="H183" s="144">
        <v>26.5</v>
      </c>
      <c r="I183" s="145"/>
      <c r="L183" s="140"/>
      <c r="M183" s="146"/>
      <c r="T183" s="147"/>
      <c r="AT183" s="142" t="s">
        <v>119</v>
      </c>
      <c r="AU183" s="142" t="s">
        <v>80</v>
      </c>
      <c r="AV183" s="12" t="s">
        <v>80</v>
      </c>
      <c r="AW183" s="12" t="s">
        <v>30</v>
      </c>
      <c r="AX183" s="12" t="s">
        <v>73</v>
      </c>
      <c r="AY183" s="142" t="s">
        <v>111</v>
      </c>
    </row>
    <row r="184" spans="2:65" s="12" customFormat="1" ht="11.25">
      <c r="B184" s="140"/>
      <c r="D184" s="141" t="s">
        <v>119</v>
      </c>
      <c r="E184" s="142" t="s">
        <v>1</v>
      </c>
      <c r="F184" s="143" t="s">
        <v>245</v>
      </c>
      <c r="H184" s="144">
        <v>2.4</v>
      </c>
      <c r="I184" s="145"/>
      <c r="L184" s="140"/>
      <c r="M184" s="146"/>
      <c r="T184" s="147"/>
      <c r="AT184" s="142" t="s">
        <v>119</v>
      </c>
      <c r="AU184" s="142" t="s">
        <v>80</v>
      </c>
      <c r="AV184" s="12" t="s">
        <v>80</v>
      </c>
      <c r="AW184" s="12" t="s">
        <v>30</v>
      </c>
      <c r="AX184" s="12" t="s">
        <v>73</v>
      </c>
      <c r="AY184" s="142" t="s">
        <v>111</v>
      </c>
    </row>
    <row r="185" spans="2:65" s="13" customFormat="1" ht="11.25">
      <c r="B185" s="148"/>
      <c r="D185" s="141" t="s">
        <v>119</v>
      </c>
      <c r="E185" s="149" t="s">
        <v>1</v>
      </c>
      <c r="F185" s="150" t="s">
        <v>135</v>
      </c>
      <c r="H185" s="151">
        <v>28.9</v>
      </c>
      <c r="I185" s="152"/>
      <c r="L185" s="148"/>
      <c r="M185" s="153"/>
      <c r="T185" s="154"/>
      <c r="AT185" s="149" t="s">
        <v>119</v>
      </c>
      <c r="AU185" s="149" t="s">
        <v>80</v>
      </c>
      <c r="AV185" s="13" t="s">
        <v>117</v>
      </c>
      <c r="AW185" s="13" t="s">
        <v>30</v>
      </c>
      <c r="AX185" s="13" t="s">
        <v>78</v>
      </c>
      <c r="AY185" s="149" t="s">
        <v>111</v>
      </c>
    </row>
    <row r="186" spans="2:65" s="1" customFormat="1" ht="24.2" customHeight="1">
      <c r="B186" s="30"/>
      <c r="C186" s="155" t="s">
        <v>246</v>
      </c>
      <c r="D186" s="155" t="s">
        <v>247</v>
      </c>
      <c r="E186" s="156" t="s">
        <v>248</v>
      </c>
      <c r="F186" s="157" t="s">
        <v>249</v>
      </c>
      <c r="G186" s="158" t="s">
        <v>116</v>
      </c>
      <c r="H186" s="159">
        <v>14.884</v>
      </c>
      <c r="I186" s="160"/>
      <c r="J186" s="161">
        <f>ROUND(I186*H186,2)</f>
        <v>0</v>
      </c>
      <c r="K186" s="162"/>
      <c r="L186" s="163"/>
      <c r="M186" s="164" t="s">
        <v>1</v>
      </c>
      <c r="N186" s="165" t="s">
        <v>38</v>
      </c>
      <c r="P186" s="136">
        <f>O186*H186</f>
        <v>0</v>
      </c>
      <c r="Q186" s="136">
        <v>0.17599999999999999</v>
      </c>
      <c r="R186" s="136">
        <f>Q186*H186</f>
        <v>2.6195839999999997</v>
      </c>
      <c r="S186" s="136">
        <v>0</v>
      </c>
      <c r="T186" s="137">
        <f>S186*H186</f>
        <v>0</v>
      </c>
      <c r="AR186" s="138" t="s">
        <v>154</v>
      </c>
      <c r="AT186" s="138" t="s">
        <v>247</v>
      </c>
      <c r="AU186" s="138" t="s">
        <v>80</v>
      </c>
      <c r="AY186" s="15" t="s">
        <v>111</v>
      </c>
      <c r="BE186" s="139">
        <f>IF(N186="základní",J186,0)</f>
        <v>0</v>
      </c>
      <c r="BF186" s="139">
        <f>IF(N186="snížená",J186,0)</f>
        <v>0</v>
      </c>
      <c r="BG186" s="139">
        <f>IF(N186="zákl. přenesená",J186,0)</f>
        <v>0</v>
      </c>
      <c r="BH186" s="139">
        <f>IF(N186="sníž. přenesená",J186,0)</f>
        <v>0</v>
      </c>
      <c r="BI186" s="139">
        <f>IF(N186="nulová",J186,0)</f>
        <v>0</v>
      </c>
      <c r="BJ186" s="15" t="s">
        <v>78</v>
      </c>
      <c r="BK186" s="139">
        <f>ROUND(I186*H186,2)</f>
        <v>0</v>
      </c>
      <c r="BL186" s="15" t="s">
        <v>117</v>
      </c>
      <c r="BM186" s="138" t="s">
        <v>250</v>
      </c>
    </row>
    <row r="187" spans="2:65" s="12" customFormat="1" ht="11.25">
      <c r="B187" s="140"/>
      <c r="D187" s="141" t="s">
        <v>119</v>
      </c>
      <c r="E187" s="142" t="s">
        <v>1</v>
      </c>
      <c r="F187" s="143" t="s">
        <v>251</v>
      </c>
      <c r="H187" s="144">
        <v>14.45</v>
      </c>
      <c r="I187" s="145"/>
      <c r="L187" s="140"/>
      <c r="M187" s="146"/>
      <c r="T187" s="147"/>
      <c r="AT187" s="142" t="s">
        <v>119</v>
      </c>
      <c r="AU187" s="142" t="s">
        <v>80</v>
      </c>
      <c r="AV187" s="12" t="s">
        <v>80</v>
      </c>
      <c r="AW187" s="12" t="s">
        <v>30</v>
      </c>
      <c r="AX187" s="12" t="s">
        <v>78</v>
      </c>
      <c r="AY187" s="142" t="s">
        <v>111</v>
      </c>
    </row>
    <row r="188" spans="2:65" s="12" customFormat="1" ht="11.25">
      <c r="B188" s="140"/>
      <c r="D188" s="141" t="s">
        <v>119</v>
      </c>
      <c r="F188" s="143" t="s">
        <v>252</v>
      </c>
      <c r="H188" s="144">
        <v>14.884</v>
      </c>
      <c r="I188" s="145"/>
      <c r="L188" s="140"/>
      <c r="M188" s="146"/>
      <c r="T188" s="147"/>
      <c r="AT188" s="142" t="s">
        <v>119</v>
      </c>
      <c r="AU188" s="142" t="s">
        <v>80</v>
      </c>
      <c r="AV188" s="12" t="s">
        <v>80</v>
      </c>
      <c r="AW188" s="12" t="s">
        <v>4</v>
      </c>
      <c r="AX188" s="12" t="s">
        <v>78</v>
      </c>
      <c r="AY188" s="142" t="s">
        <v>111</v>
      </c>
    </row>
    <row r="189" spans="2:65" s="11" customFormat="1" ht="22.9" customHeight="1">
      <c r="B189" s="114"/>
      <c r="D189" s="115" t="s">
        <v>72</v>
      </c>
      <c r="E189" s="124" t="s">
        <v>154</v>
      </c>
      <c r="F189" s="124" t="s">
        <v>253</v>
      </c>
      <c r="I189" s="117"/>
      <c r="J189" s="125">
        <f>BK189</f>
        <v>0</v>
      </c>
      <c r="L189" s="114"/>
      <c r="M189" s="119"/>
      <c r="P189" s="120">
        <f>SUM(P190:P200)</f>
        <v>0</v>
      </c>
      <c r="R189" s="120">
        <f>SUM(R190:R200)</f>
        <v>12.336259999999999</v>
      </c>
      <c r="T189" s="121">
        <f>SUM(T190:T200)</f>
        <v>8.66</v>
      </c>
      <c r="AR189" s="115" t="s">
        <v>78</v>
      </c>
      <c r="AT189" s="122" t="s">
        <v>72</v>
      </c>
      <c r="AU189" s="122" t="s">
        <v>78</v>
      </c>
      <c r="AY189" s="115" t="s">
        <v>111</v>
      </c>
      <c r="BK189" s="123">
        <f>SUM(BK190:BK200)</f>
        <v>0</v>
      </c>
    </row>
    <row r="190" spans="2:65" s="1" customFormat="1" ht="24.2" customHeight="1">
      <c r="B190" s="30"/>
      <c r="C190" s="126" t="s">
        <v>254</v>
      </c>
      <c r="D190" s="126" t="s">
        <v>113</v>
      </c>
      <c r="E190" s="127" t="s">
        <v>255</v>
      </c>
      <c r="F190" s="128" t="s">
        <v>256</v>
      </c>
      <c r="G190" s="129" t="s">
        <v>257</v>
      </c>
      <c r="H190" s="130">
        <v>4</v>
      </c>
      <c r="I190" s="131"/>
      <c r="J190" s="132">
        <f t="shared" ref="J190:J200" si="10">ROUND(I190*H190,2)</f>
        <v>0</v>
      </c>
      <c r="K190" s="133"/>
      <c r="L190" s="30"/>
      <c r="M190" s="134" t="s">
        <v>1</v>
      </c>
      <c r="N190" s="135" t="s">
        <v>38</v>
      </c>
      <c r="P190" s="136">
        <f t="shared" ref="P190:P200" si="11">O190*H190</f>
        <v>0</v>
      </c>
      <c r="Q190" s="136">
        <v>0.12422</v>
      </c>
      <c r="R190" s="136">
        <f t="shared" ref="R190:R200" si="12">Q190*H190</f>
        <v>0.49687999999999999</v>
      </c>
      <c r="S190" s="136">
        <v>0</v>
      </c>
      <c r="T190" s="137">
        <f t="shared" ref="T190:T200" si="13">S190*H190</f>
        <v>0</v>
      </c>
      <c r="AR190" s="138" t="s">
        <v>117</v>
      </c>
      <c r="AT190" s="138" t="s">
        <v>113</v>
      </c>
      <c r="AU190" s="138" t="s">
        <v>80</v>
      </c>
      <c r="AY190" s="15" t="s">
        <v>111</v>
      </c>
      <c r="BE190" s="139">
        <f t="shared" ref="BE190:BE200" si="14">IF(N190="základní",J190,0)</f>
        <v>0</v>
      </c>
      <c r="BF190" s="139">
        <f t="shared" ref="BF190:BF200" si="15">IF(N190="snížená",J190,0)</f>
        <v>0</v>
      </c>
      <c r="BG190" s="139">
        <f t="shared" ref="BG190:BG200" si="16">IF(N190="zákl. přenesená",J190,0)</f>
        <v>0</v>
      </c>
      <c r="BH190" s="139">
        <f t="shared" ref="BH190:BH200" si="17">IF(N190="sníž. přenesená",J190,0)</f>
        <v>0</v>
      </c>
      <c r="BI190" s="139">
        <f t="shared" ref="BI190:BI200" si="18">IF(N190="nulová",J190,0)</f>
        <v>0</v>
      </c>
      <c r="BJ190" s="15" t="s">
        <v>78</v>
      </c>
      <c r="BK190" s="139">
        <f t="shared" ref="BK190:BK200" si="19">ROUND(I190*H190,2)</f>
        <v>0</v>
      </c>
      <c r="BL190" s="15" t="s">
        <v>117</v>
      </c>
      <c r="BM190" s="138" t="s">
        <v>258</v>
      </c>
    </row>
    <row r="191" spans="2:65" s="1" customFormat="1" ht="21.75" customHeight="1">
      <c r="B191" s="30"/>
      <c r="C191" s="155" t="s">
        <v>259</v>
      </c>
      <c r="D191" s="155" t="s">
        <v>247</v>
      </c>
      <c r="E191" s="156" t="s">
        <v>260</v>
      </c>
      <c r="F191" s="157" t="s">
        <v>261</v>
      </c>
      <c r="G191" s="158" t="s">
        <v>257</v>
      </c>
      <c r="H191" s="159">
        <v>4</v>
      </c>
      <c r="I191" s="160"/>
      <c r="J191" s="161">
        <f t="shared" si="10"/>
        <v>0</v>
      </c>
      <c r="K191" s="162"/>
      <c r="L191" s="163"/>
      <c r="M191" s="164" t="s">
        <v>1</v>
      </c>
      <c r="N191" s="165" t="s">
        <v>38</v>
      </c>
      <c r="P191" s="136">
        <f t="shared" si="11"/>
        <v>0</v>
      </c>
      <c r="Q191" s="136">
        <v>6.7000000000000004E-2</v>
      </c>
      <c r="R191" s="136">
        <f t="shared" si="12"/>
        <v>0.26800000000000002</v>
      </c>
      <c r="S191" s="136">
        <v>0</v>
      </c>
      <c r="T191" s="137">
        <f t="shared" si="13"/>
        <v>0</v>
      </c>
      <c r="AR191" s="138" t="s">
        <v>154</v>
      </c>
      <c r="AT191" s="138" t="s">
        <v>247</v>
      </c>
      <c r="AU191" s="138" t="s">
        <v>80</v>
      </c>
      <c r="AY191" s="15" t="s">
        <v>111</v>
      </c>
      <c r="BE191" s="139">
        <f t="shared" si="14"/>
        <v>0</v>
      </c>
      <c r="BF191" s="139">
        <f t="shared" si="15"/>
        <v>0</v>
      </c>
      <c r="BG191" s="139">
        <f t="shared" si="16"/>
        <v>0</v>
      </c>
      <c r="BH191" s="139">
        <f t="shared" si="17"/>
        <v>0</v>
      </c>
      <c r="BI191" s="139">
        <f t="shared" si="18"/>
        <v>0</v>
      </c>
      <c r="BJ191" s="15" t="s">
        <v>78</v>
      </c>
      <c r="BK191" s="139">
        <f t="shared" si="19"/>
        <v>0</v>
      </c>
      <c r="BL191" s="15" t="s">
        <v>117</v>
      </c>
      <c r="BM191" s="138" t="s">
        <v>262</v>
      </c>
    </row>
    <row r="192" spans="2:65" s="1" customFormat="1" ht="24.2" customHeight="1">
      <c r="B192" s="30"/>
      <c r="C192" s="126" t="s">
        <v>263</v>
      </c>
      <c r="D192" s="126" t="s">
        <v>113</v>
      </c>
      <c r="E192" s="127" t="s">
        <v>264</v>
      </c>
      <c r="F192" s="128" t="s">
        <v>265</v>
      </c>
      <c r="G192" s="129" t="s">
        <v>257</v>
      </c>
      <c r="H192" s="130">
        <v>4</v>
      </c>
      <c r="I192" s="131"/>
      <c r="J192" s="132">
        <f t="shared" si="10"/>
        <v>0</v>
      </c>
      <c r="K192" s="133"/>
      <c r="L192" s="30"/>
      <c r="M192" s="134" t="s">
        <v>1</v>
      </c>
      <c r="N192" s="135" t="s">
        <v>38</v>
      </c>
      <c r="P192" s="136">
        <f t="shared" si="11"/>
        <v>0</v>
      </c>
      <c r="Q192" s="136">
        <v>3.0759999999999999E-2</v>
      </c>
      <c r="R192" s="136">
        <f t="shared" si="12"/>
        <v>0.12304</v>
      </c>
      <c r="S192" s="136">
        <v>0</v>
      </c>
      <c r="T192" s="137">
        <f t="shared" si="13"/>
        <v>0</v>
      </c>
      <c r="AR192" s="138" t="s">
        <v>117</v>
      </c>
      <c r="AT192" s="138" t="s">
        <v>113</v>
      </c>
      <c r="AU192" s="138" t="s">
        <v>80</v>
      </c>
      <c r="AY192" s="15" t="s">
        <v>111</v>
      </c>
      <c r="BE192" s="139">
        <f t="shared" si="14"/>
        <v>0</v>
      </c>
      <c r="BF192" s="139">
        <f t="shared" si="15"/>
        <v>0</v>
      </c>
      <c r="BG192" s="139">
        <f t="shared" si="16"/>
        <v>0</v>
      </c>
      <c r="BH192" s="139">
        <f t="shared" si="17"/>
        <v>0</v>
      </c>
      <c r="BI192" s="139">
        <f t="shared" si="18"/>
        <v>0</v>
      </c>
      <c r="BJ192" s="15" t="s">
        <v>78</v>
      </c>
      <c r="BK192" s="139">
        <f t="shared" si="19"/>
        <v>0</v>
      </c>
      <c r="BL192" s="15" t="s">
        <v>117</v>
      </c>
      <c r="BM192" s="138" t="s">
        <v>266</v>
      </c>
    </row>
    <row r="193" spans="2:65" s="1" customFormat="1" ht="24.2" customHeight="1">
      <c r="B193" s="30"/>
      <c r="C193" s="155" t="s">
        <v>267</v>
      </c>
      <c r="D193" s="155" t="s">
        <v>247</v>
      </c>
      <c r="E193" s="156" t="s">
        <v>268</v>
      </c>
      <c r="F193" s="157" t="s">
        <v>269</v>
      </c>
      <c r="G193" s="158" t="s">
        <v>257</v>
      </c>
      <c r="H193" s="159">
        <v>4</v>
      </c>
      <c r="I193" s="160"/>
      <c r="J193" s="161">
        <f t="shared" si="10"/>
        <v>0</v>
      </c>
      <c r="K193" s="162"/>
      <c r="L193" s="163"/>
      <c r="M193" s="164" t="s">
        <v>1</v>
      </c>
      <c r="N193" s="165" t="s">
        <v>38</v>
      </c>
      <c r="P193" s="136">
        <f t="shared" si="11"/>
        <v>0</v>
      </c>
      <c r="Q193" s="136">
        <v>7.0000000000000007E-2</v>
      </c>
      <c r="R193" s="136">
        <f t="shared" si="12"/>
        <v>0.28000000000000003</v>
      </c>
      <c r="S193" s="136">
        <v>0</v>
      </c>
      <c r="T193" s="137">
        <f t="shared" si="13"/>
        <v>0</v>
      </c>
      <c r="AR193" s="138" t="s">
        <v>154</v>
      </c>
      <c r="AT193" s="138" t="s">
        <v>247</v>
      </c>
      <c r="AU193" s="138" t="s">
        <v>80</v>
      </c>
      <c r="AY193" s="15" t="s">
        <v>111</v>
      </c>
      <c r="BE193" s="139">
        <f t="shared" si="14"/>
        <v>0</v>
      </c>
      <c r="BF193" s="139">
        <f t="shared" si="15"/>
        <v>0</v>
      </c>
      <c r="BG193" s="139">
        <f t="shared" si="16"/>
        <v>0</v>
      </c>
      <c r="BH193" s="139">
        <f t="shared" si="17"/>
        <v>0</v>
      </c>
      <c r="BI193" s="139">
        <f t="shared" si="18"/>
        <v>0</v>
      </c>
      <c r="BJ193" s="15" t="s">
        <v>78</v>
      </c>
      <c r="BK193" s="139">
        <f t="shared" si="19"/>
        <v>0</v>
      </c>
      <c r="BL193" s="15" t="s">
        <v>117</v>
      </c>
      <c r="BM193" s="138" t="s">
        <v>270</v>
      </c>
    </row>
    <row r="194" spans="2:65" s="1" customFormat="1" ht="24.2" customHeight="1">
      <c r="B194" s="30"/>
      <c r="C194" s="126" t="s">
        <v>271</v>
      </c>
      <c r="D194" s="126" t="s">
        <v>113</v>
      </c>
      <c r="E194" s="127" t="s">
        <v>272</v>
      </c>
      <c r="F194" s="128" t="s">
        <v>273</v>
      </c>
      <c r="G194" s="129" t="s">
        <v>257</v>
      </c>
      <c r="H194" s="130">
        <v>4</v>
      </c>
      <c r="I194" s="131"/>
      <c r="J194" s="132">
        <f t="shared" si="10"/>
        <v>0</v>
      </c>
      <c r="K194" s="133"/>
      <c r="L194" s="30"/>
      <c r="M194" s="134" t="s">
        <v>1</v>
      </c>
      <c r="N194" s="135" t="s">
        <v>38</v>
      </c>
      <c r="P194" s="136">
        <f t="shared" si="11"/>
        <v>0</v>
      </c>
      <c r="Q194" s="136">
        <v>3.0759999999999999E-2</v>
      </c>
      <c r="R194" s="136">
        <f t="shared" si="12"/>
        <v>0.12304</v>
      </c>
      <c r="S194" s="136">
        <v>0</v>
      </c>
      <c r="T194" s="137">
        <f t="shared" si="13"/>
        <v>0</v>
      </c>
      <c r="AR194" s="138" t="s">
        <v>117</v>
      </c>
      <c r="AT194" s="138" t="s">
        <v>113</v>
      </c>
      <c r="AU194" s="138" t="s">
        <v>80</v>
      </c>
      <c r="AY194" s="15" t="s">
        <v>111</v>
      </c>
      <c r="BE194" s="139">
        <f t="shared" si="14"/>
        <v>0</v>
      </c>
      <c r="BF194" s="139">
        <f t="shared" si="15"/>
        <v>0</v>
      </c>
      <c r="BG194" s="139">
        <f t="shared" si="16"/>
        <v>0</v>
      </c>
      <c r="BH194" s="139">
        <f t="shared" si="17"/>
        <v>0</v>
      </c>
      <c r="BI194" s="139">
        <f t="shared" si="18"/>
        <v>0</v>
      </c>
      <c r="BJ194" s="15" t="s">
        <v>78</v>
      </c>
      <c r="BK194" s="139">
        <f t="shared" si="19"/>
        <v>0</v>
      </c>
      <c r="BL194" s="15" t="s">
        <v>117</v>
      </c>
      <c r="BM194" s="138" t="s">
        <v>274</v>
      </c>
    </row>
    <row r="195" spans="2:65" s="1" customFormat="1" ht="24.2" customHeight="1">
      <c r="B195" s="30"/>
      <c r="C195" s="155" t="s">
        <v>275</v>
      </c>
      <c r="D195" s="155" t="s">
        <v>247</v>
      </c>
      <c r="E195" s="156" t="s">
        <v>276</v>
      </c>
      <c r="F195" s="157" t="s">
        <v>277</v>
      </c>
      <c r="G195" s="158" t="s">
        <v>257</v>
      </c>
      <c r="H195" s="159">
        <v>4</v>
      </c>
      <c r="I195" s="160"/>
      <c r="J195" s="161">
        <f t="shared" si="10"/>
        <v>0</v>
      </c>
      <c r="K195" s="162"/>
      <c r="L195" s="163"/>
      <c r="M195" s="164" t="s">
        <v>1</v>
      </c>
      <c r="N195" s="165" t="s">
        <v>38</v>
      </c>
      <c r="P195" s="136">
        <f t="shared" si="11"/>
        <v>0</v>
      </c>
      <c r="Q195" s="136">
        <v>0.155</v>
      </c>
      <c r="R195" s="136">
        <f t="shared" si="12"/>
        <v>0.62</v>
      </c>
      <c r="S195" s="136">
        <v>0</v>
      </c>
      <c r="T195" s="137">
        <f t="shared" si="13"/>
        <v>0</v>
      </c>
      <c r="AR195" s="138" t="s">
        <v>154</v>
      </c>
      <c r="AT195" s="138" t="s">
        <v>247</v>
      </c>
      <c r="AU195" s="138" t="s">
        <v>80</v>
      </c>
      <c r="AY195" s="15" t="s">
        <v>111</v>
      </c>
      <c r="BE195" s="139">
        <f t="shared" si="14"/>
        <v>0</v>
      </c>
      <c r="BF195" s="139">
        <f t="shared" si="15"/>
        <v>0</v>
      </c>
      <c r="BG195" s="139">
        <f t="shared" si="16"/>
        <v>0</v>
      </c>
      <c r="BH195" s="139">
        <f t="shared" si="17"/>
        <v>0</v>
      </c>
      <c r="BI195" s="139">
        <f t="shared" si="18"/>
        <v>0</v>
      </c>
      <c r="BJ195" s="15" t="s">
        <v>78</v>
      </c>
      <c r="BK195" s="139">
        <f t="shared" si="19"/>
        <v>0</v>
      </c>
      <c r="BL195" s="15" t="s">
        <v>117</v>
      </c>
      <c r="BM195" s="138" t="s">
        <v>278</v>
      </c>
    </row>
    <row r="196" spans="2:65" s="1" customFormat="1" ht="33" customHeight="1">
      <c r="B196" s="30"/>
      <c r="C196" s="126" t="s">
        <v>7</v>
      </c>
      <c r="D196" s="126" t="s">
        <v>113</v>
      </c>
      <c r="E196" s="127" t="s">
        <v>279</v>
      </c>
      <c r="F196" s="128" t="s">
        <v>280</v>
      </c>
      <c r="G196" s="129" t="s">
        <v>257</v>
      </c>
      <c r="H196" s="130">
        <v>6</v>
      </c>
      <c r="I196" s="131"/>
      <c r="J196" s="132">
        <f t="shared" si="10"/>
        <v>0</v>
      </c>
      <c r="K196" s="133"/>
      <c r="L196" s="30"/>
      <c r="M196" s="134" t="s">
        <v>1</v>
      </c>
      <c r="N196" s="135" t="s">
        <v>38</v>
      </c>
      <c r="P196" s="136">
        <f t="shared" si="11"/>
        <v>0</v>
      </c>
      <c r="Q196" s="136">
        <v>0.65847999999999995</v>
      </c>
      <c r="R196" s="136">
        <f t="shared" si="12"/>
        <v>3.9508799999999997</v>
      </c>
      <c r="S196" s="136">
        <v>0.66</v>
      </c>
      <c r="T196" s="137">
        <f t="shared" si="13"/>
        <v>3.96</v>
      </c>
      <c r="AR196" s="138" t="s">
        <v>117</v>
      </c>
      <c r="AT196" s="138" t="s">
        <v>113</v>
      </c>
      <c r="AU196" s="138" t="s">
        <v>80</v>
      </c>
      <c r="AY196" s="15" t="s">
        <v>111</v>
      </c>
      <c r="BE196" s="139">
        <f t="shared" si="14"/>
        <v>0</v>
      </c>
      <c r="BF196" s="139">
        <f t="shared" si="15"/>
        <v>0</v>
      </c>
      <c r="BG196" s="139">
        <f t="shared" si="16"/>
        <v>0</v>
      </c>
      <c r="BH196" s="139">
        <f t="shared" si="17"/>
        <v>0</v>
      </c>
      <c r="BI196" s="139">
        <f t="shared" si="18"/>
        <v>0</v>
      </c>
      <c r="BJ196" s="15" t="s">
        <v>78</v>
      </c>
      <c r="BK196" s="139">
        <f t="shared" si="19"/>
        <v>0</v>
      </c>
      <c r="BL196" s="15" t="s">
        <v>117</v>
      </c>
      <c r="BM196" s="138" t="s">
        <v>281</v>
      </c>
    </row>
    <row r="197" spans="2:65" s="1" customFormat="1" ht="24.2" customHeight="1">
      <c r="B197" s="30"/>
      <c r="C197" s="155" t="s">
        <v>282</v>
      </c>
      <c r="D197" s="155" t="s">
        <v>247</v>
      </c>
      <c r="E197" s="156" t="s">
        <v>283</v>
      </c>
      <c r="F197" s="157" t="s">
        <v>284</v>
      </c>
      <c r="G197" s="158" t="s">
        <v>257</v>
      </c>
      <c r="H197" s="159">
        <v>6</v>
      </c>
      <c r="I197" s="160"/>
      <c r="J197" s="161">
        <f t="shared" si="10"/>
        <v>0</v>
      </c>
      <c r="K197" s="162"/>
      <c r="L197" s="163"/>
      <c r="M197" s="164" t="s">
        <v>1</v>
      </c>
      <c r="N197" s="165" t="s">
        <v>38</v>
      </c>
      <c r="P197" s="136">
        <f t="shared" si="11"/>
        <v>0</v>
      </c>
      <c r="Q197" s="136">
        <v>7.9000000000000001E-2</v>
      </c>
      <c r="R197" s="136">
        <f t="shared" si="12"/>
        <v>0.47399999999999998</v>
      </c>
      <c r="S197" s="136">
        <v>0</v>
      </c>
      <c r="T197" s="137">
        <f t="shared" si="13"/>
        <v>0</v>
      </c>
      <c r="AR197" s="138" t="s">
        <v>154</v>
      </c>
      <c r="AT197" s="138" t="s">
        <v>247</v>
      </c>
      <c r="AU197" s="138" t="s">
        <v>80</v>
      </c>
      <c r="AY197" s="15" t="s">
        <v>111</v>
      </c>
      <c r="BE197" s="139">
        <f t="shared" si="14"/>
        <v>0</v>
      </c>
      <c r="BF197" s="139">
        <f t="shared" si="15"/>
        <v>0</v>
      </c>
      <c r="BG197" s="139">
        <f t="shared" si="16"/>
        <v>0</v>
      </c>
      <c r="BH197" s="139">
        <f t="shared" si="17"/>
        <v>0</v>
      </c>
      <c r="BI197" s="139">
        <f t="shared" si="18"/>
        <v>0</v>
      </c>
      <c r="BJ197" s="15" t="s">
        <v>78</v>
      </c>
      <c r="BK197" s="139">
        <f t="shared" si="19"/>
        <v>0</v>
      </c>
      <c r="BL197" s="15" t="s">
        <v>117</v>
      </c>
      <c r="BM197" s="138" t="s">
        <v>285</v>
      </c>
    </row>
    <row r="198" spans="2:65" s="1" customFormat="1" ht="37.9" customHeight="1">
      <c r="B198" s="30"/>
      <c r="C198" s="126" t="s">
        <v>286</v>
      </c>
      <c r="D198" s="126" t="s">
        <v>113</v>
      </c>
      <c r="E198" s="127" t="s">
        <v>287</v>
      </c>
      <c r="F198" s="128" t="s">
        <v>288</v>
      </c>
      <c r="G198" s="129" t="s">
        <v>257</v>
      </c>
      <c r="H198" s="130">
        <v>7</v>
      </c>
      <c r="I198" s="131"/>
      <c r="J198" s="132">
        <f t="shared" si="10"/>
        <v>0</v>
      </c>
      <c r="K198" s="133"/>
      <c r="L198" s="30"/>
      <c r="M198" s="134" t="s">
        <v>1</v>
      </c>
      <c r="N198" s="135" t="s">
        <v>38</v>
      </c>
      <c r="P198" s="136">
        <f t="shared" si="11"/>
        <v>0</v>
      </c>
      <c r="Q198" s="136">
        <v>0.52254</v>
      </c>
      <c r="R198" s="136">
        <f t="shared" si="12"/>
        <v>3.6577799999999998</v>
      </c>
      <c r="S198" s="136">
        <v>0.5</v>
      </c>
      <c r="T198" s="137">
        <f t="shared" si="13"/>
        <v>3.5</v>
      </c>
      <c r="AR198" s="138" t="s">
        <v>117</v>
      </c>
      <c r="AT198" s="138" t="s">
        <v>113</v>
      </c>
      <c r="AU198" s="138" t="s">
        <v>80</v>
      </c>
      <c r="AY198" s="15" t="s">
        <v>111</v>
      </c>
      <c r="BE198" s="139">
        <f t="shared" si="14"/>
        <v>0</v>
      </c>
      <c r="BF198" s="139">
        <f t="shared" si="15"/>
        <v>0</v>
      </c>
      <c r="BG198" s="139">
        <f t="shared" si="16"/>
        <v>0</v>
      </c>
      <c r="BH198" s="139">
        <f t="shared" si="17"/>
        <v>0</v>
      </c>
      <c r="BI198" s="139">
        <f t="shared" si="18"/>
        <v>0</v>
      </c>
      <c r="BJ198" s="15" t="s">
        <v>78</v>
      </c>
      <c r="BK198" s="139">
        <f t="shared" si="19"/>
        <v>0</v>
      </c>
      <c r="BL198" s="15" t="s">
        <v>117</v>
      </c>
      <c r="BM198" s="138" t="s">
        <v>289</v>
      </c>
    </row>
    <row r="199" spans="2:65" s="1" customFormat="1" ht="24.2" customHeight="1">
      <c r="B199" s="30"/>
      <c r="C199" s="126" t="s">
        <v>290</v>
      </c>
      <c r="D199" s="126" t="s">
        <v>113</v>
      </c>
      <c r="E199" s="127" t="s">
        <v>291</v>
      </c>
      <c r="F199" s="128" t="s">
        <v>292</v>
      </c>
      <c r="G199" s="129" t="s">
        <v>257</v>
      </c>
      <c r="H199" s="130">
        <v>4</v>
      </c>
      <c r="I199" s="131"/>
      <c r="J199" s="132">
        <f t="shared" si="10"/>
        <v>0</v>
      </c>
      <c r="K199" s="133"/>
      <c r="L199" s="30"/>
      <c r="M199" s="134" t="s">
        <v>1</v>
      </c>
      <c r="N199" s="135" t="s">
        <v>38</v>
      </c>
      <c r="P199" s="136">
        <f t="shared" si="11"/>
        <v>0</v>
      </c>
      <c r="Q199" s="136">
        <v>0.53325999999999996</v>
      </c>
      <c r="R199" s="136">
        <f t="shared" si="12"/>
        <v>2.1330399999999998</v>
      </c>
      <c r="S199" s="136">
        <v>0.3</v>
      </c>
      <c r="T199" s="137">
        <f t="shared" si="13"/>
        <v>1.2</v>
      </c>
      <c r="AR199" s="138" t="s">
        <v>117</v>
      </c>
      <c r="AT199" s="138" t="s">
        <v>113</v>
      </c>
      <c r="AU199" s="138" t="s">
        <v>80</v>
      </c>
      <c r="AY199" s="15" t="s">
        <v>111</v>
      </c>
      <c r="BE199" s="139">
        <f t="shared" si="14"/>
        <v>0</v>
      </c>
      <c r="BF199" s="139">
        <f t="shared" si="15"/>
        <v>0</v>
      </c>
      <c r="BG199" s="139">
        <f t="shared" si="16"/>
        <v>0</v>
      </c>
      <c r="BH199" s="139">
        <f t="shared" si="17"/>
        <v>0</v>
      </c>
      <c r="BI199" s="139">
        <f t="shared" si="18"/>
        <v>0</v>
      </c>
      <c r="BJ199" s="15" t="s">
        <v>78</v>
      </c>
      <c r="BK199" s="139">
        <f t="shared" si="19"/>
        <v>0</v>
      </c>
      <c r="BL199" s="15" t="s">
        <v>117</v>
      </c>
      <c r="BM199" s="138" t="s">
        <v>293</v>
      </c>
    </row>
    <row r="200" spans="2:65" s="1" customFormat="1" ht="16.5" customHeight="1">
      <c r="B200" s="30"/>
      <c r="C200" s="155" t="s">
        <v>294</v>
      </c>
      <c r="D200" s="155" t="s">
        <v>247</v>
      </c>
      <c r="E200" s="156" t="s">
        <v>295</v>
      </c>
      <c r="F200" s="157" t="s">
        <v>296</v>
      </c>
      <c r="G200" s="158" t="s">
        <v>257</v>
      </c>
      <c r="H200" s="159">
        <v>4</v>
      </c>
      <c r="I200" s="160"/>
      <c r="J200" s="161">
        <f t="shared" si="10"/>
        <v>0</v>
      </c>
      <c r="K200" s="162"/>
      <c r="L200" s="163"/>
      <c r="M200" s="164" t="s">
        <v>1</v>
      </c>
      <c r="N200" s="165" t="s">
        <v>38</v>
      </c>
      <c r="P200" s="136">
        <f t="shared" si="11"/>
        <v>0</v>
      </c>
      <c r="Q200" s="136">
        <v>5.2400000000000002E-2</v>
      </c>
      <c r="R200" s="136">
        <f t="shared" si="12"/>
        <v>0.20960000000000001</v>
      </c>
      <c r="S200" s="136">
        <v>0</v>
      </c>
      <c r="T200" s="137">
        <f t="shared" si="13"/>
        <v>0</v>
      </c>
      <c r="AR200" s="138" t="s">
        <v>154</v>
      </c>
      <c r="AT200" s="138" t="s">
        <v>247</v>
      </c>
      <c r="AU200" s="138" t="s">
        <v>80</v>
      </c>
      <c r="AY200" s="15" t="s">
        <v>111</v>
      </c>
      <c r="BE200" s="139">
        <f t="shared" si="14"/>
        <v>0</v>
      </c>
      <c r="BF200" s="139">
        <f t="shared" si="15"/>
        <v>0</v>
      </c>
      <c r="BG200" s="139">
        <f t="shared" si="16"/>
        <v>0</v>
      </c>
      <c r="BH200" s="139">
        <f t="shared" si="17"/>
        <v>0</v>
      </c>
      <c r="BI200" s="139">
        <f t="shared" si="18"/>
        <v>0</v>
      </c>
      <c r="BJ200" s="15" t="s">
        <v>78</v>
      </c>
      <c r="BK200" s="139">
        <f t="shared" si="19"/>
        <v>0</v>
      </c>
      <c r="BL200" s="15" t="s">
        <v>117</v>
      </c>
      <c r="BM200" s="138" t="s">
        <v>297</v>
      </c>
    </row>
    <row r="201" spans="2:65" s="11" customFormat="1" ht="22.9" customHeight="1">
      <c r="B201" s="114"/>
      <c r="D201" s="115" t="s">
        <v>72</v>
      </c>
      <c r="E201" s="124" t="s">
        <v>159</v>
      </c>
      <c r="F201" s="124" t="s">
        <v>298</v>
      </c>
      <c r="I201" s="117"/>
      <c r="J201" s="125">
        <f>BK201</f>
        <v>0</v>
      </c>
      <c r="L201" s="114"/>
      <c r="M201" s="119"/>
      <c r="P201" s="120">
        <f>SUM(P202:P246)</f>
        <v>0</v>
      </c>
      <c r="R201" s="120">
        <f>SUM(R202:R246)</f>
        <v>100.81888760000001</v>
      </c>
      <c r="T201" s="121">
        <f>SUM(T202:T246)</f>
        <v>13.667999999999999</v>
      </c>
      <c r="AR201" s="115" t="s">
        <v>78</v>
      </c>
      <c r="AT201" s="122" t="s">
        <v>72</v>
      </c>
      <c r="AU201" s="122" t="s">
        <v>78</v>
      </c>
      <c r="AY201" s="115" t="s">
        <v>111</v>
      </c>
      <c r="BK201" s="123">
        <f>SUM(BK202:BK246)</f>
        <v>0</v>
      </c>
    </row>
    <row r="202" spans="2:65" s="1" customFormat="1" ht="24.2" customHeight="1">
      <c r="B202" s="30"/>
      <c r="C202" s="126" t="s">
        <v>299</v>
      </c>
      <c r="D202" s="126" t="s">
        <v>113</v>
      </c>
      <c r="E202" s="127" t="s">
        <v>300</v>
      </c>
      <c r="F202" s="128" t="s">
        <v>301</v>
      </c>
      <c r="G202" s="129" t="s">
        <v>157</v>
      </c>
      <c r="H202" s="130">
        <v>58.5</v>
      </c>
      <c r="I202" s="131"/>
      <c r="J202" s="132">
        <f>ROUND(I202*H202,2)</f>
        <v>0</v>
      </c>
      <c r="K202" s="133"/>
      <c r="L202" s="30"/>
      <c r="M202" s="134" t="s">
        <v>1</v>
      </c>
      <c r="N202" s="135" t="s">
        <v>38</v>
      </c>
      <c r="P202" s="136">
        <f>O202*H202</f>
        <v>0</v>
      </c>
      <c r="Q202" s="136">
        <v>1.2999999999999999E-4</v>
      </c>
      <c r="R202" s="136">
        <f>Q202*H202</f>
        <v>7.6049999999999989E-3</v>
      </c>
      <c r="S202" s="136">
        <v>0</v>
      </c>
      <c r="T202" s="137">
        <f>S202*H202</f>
        <v>0</v>
      </c>
      <c r="AR202" s="138" t="s">
        <v>117</v>
      </c>
      <c r="AT202" s="138" t="s">
        <v>113</v>
      </c>
      <c r="AU202" s="138" t="s">
        <v>80</v>
      </c>
      <c r="AY202" s="15" t="s">
        <v>111</v>
      </c>
      <c r="BE202" s="139">
        <f>IF(N202="základní",J202,0)</f>
        <v>0</v>
      </c>
      <c r="BF202" s="139">
        <f>IF(N202="snížená",J202,0)</f>
        <v>0</v>
      </c>
      <c r="BG202" s="139">
        <f>IF(N202="zákl. přenesená",J202,0)</f>
        <v>0</v>
      </c>
      <c r="BH202" s="139">
        <f>IF(N202="sníž. přenesená",J202,0)</f>
        <v>0</v>
      </c>
      <c r="BI202" s="139">
        <f>IF(N202="nulová",J202,0)</f>
        <v>0</v>
      </c>
      <c r="BJ202" s="15" t="s">
        <v>78</v>
      </c>
      <c r="BK202" s="139">
        <f>ROUND(I202*H202,2)</f>
        <v>0</v>
      </c>
      <c r="BL202" s="15" t="s">
        <v>117</v>
      </c>
      <c r="BM202" s="138" t="s">
        <v>302</v>
      </c>
    </row>
    <row r="203" spans="2:65" s="12" customFormat="1" ht="11.25">
      <c r="B203" s="140"/>
      <c r="D203" s="141" t="s">
        <v>119</v>
      </c>
      <c r="E203" s="142" t="s">
        <v>1</v>
      </c>
      <c r="F203" s="143" t="s">
        <v>303</v>
      </c>
      <c r="H203" s="144">
        <v>23</v>
      </c>
      <c r="I203" s="145"/>
      <c r="L203" s="140"/>
      <c r="M203" s="146"/>
      <c r="T203" s="147"/>
      <c r="AT203" s="142" t="s">
        <v>119</v>
      </c>
      <c r="AU203" s="142" t="s">
        <v>80</v>
      </c>
      <c r="AV203" s="12" t="s">
        <v>80</v>
      </c>
      <c r="AW203" s="12" t="s">
        <v>30</v>
      </c>
      <c r="AX203" s="12" t="s">
        <v>73</v>
      </c>
      <c r="AY203" s="142" t="s">
        <v>111</v>
      </c>
    </row>
    <row r="204" spans="2:65" s="12" customFormat="1" ht="11.25">
      <c r="B204" s="140"/>
      <c r="D204" s="141" t="s">
        <v>119</v>
      </c>
      <c r="E204" s="142" t="s">
        <v>1</v>
      </c>
      <c r="F204" s="143" t="s">
        <v>304</v>
      </c>
      <c r="H204" s="144">
        <v>35.5</v>
      </c>
      <c r="I204" s="145"/>
      <c r="L204" s="140"/>
      <c r="M204" s="146"/>
      <c r="T204" s="147"/>
      <c r="AT204" s="142" t="s">
        <v>119</v>
      </c>
      <c r="AU204" s="142" t="s">
        <v>80</v>
      </c>
      <c r="AV204" s="12" t="s">
        <v>80</v>
      </c>
      <c r="AW204" s="12" t="s">
        <v>30</v>
      </c>
      <c r="AX204" s="12" t="s">
        <v>73</v>
      </c>
      <c r="AY204" s="142" t="s">
        <v>111</v>
      </c>
    </row>
    <row r="205" spans="2:65" s="13" customFormat="1" ht="11.25">
      <c r="B205" s="148"/>
      <c r="D205" s="141" t="s">
        <v>119</v>
      </c>
      <c r="E205" s="149" t="s">
        <v>1</v>
      </c>
      <c r="F205" s="150" t="s">
        <v>135</v>
      </c>
      <c r="H205" s="151">
        <v>58.5</v>
      </c>
      <c r="I205" s="152"/>
      <c r="L205" s="148"/>
      <c r="M205" s="153"/>
      <c r="T205" s="154"/>
      <c r="AT205" s="149" t="s">
        <v>119</v>
      </c>
      <c r="AU205" s="149" t="s">
        <v>80</v>
      </c>
      <c r="AV205" s="13" t="s">
        <v>117</v>
      </c>
      <c r="AW205" s="13" t="s">
        <v>30</v>
      </c>
      <c r="AX205" s="13" t="s">
        <v>78</v>
      </c>
      <c r="AY205" s="149" t="s">
        <v>111</v>
      </c>
    </row>
    <row r="206" spans="2:65" s="1" customFormat="1" ht="24.2" customHeight="1">
      <c r="B206" s="30"/>
      <c r="C206" s="126" t="s">
        <v>305</v>
      </c>
      <c r="D206" s="126" t="s">
        <v>113</v>
      </c>
      <c r="E206" s="127" t="s">
        <v>306</v>
      </c>
      <c r="F206" s="128" t="s">
        <v>307</v>
      </c>
      <c r="G206" s="129" t="s">
        <v>116</v>
      </c>
      <c r="H206" s="130">
        <v>17.7</v>
      </c>
      <c r="I206" s="131"/>
      <c r="J206" s="132">
        <f>ROUND(I206*H206,2)</f>
        <v>0</v>
      </c>
      <c r="K206" s="133"/>
      <c r="L206" s="30"/>
      <c r="M206" s="134" t="s">
        <v>1</v>
      </c>
      <c r="N206" s="135" t="s">
        <v>38</v>
      </c>
      <c r="P206" s="136">
        <f>O206*H206</f>
        <v>0</v>
      </c>
      <c r="Q206" s="136">
        <v>1.4499999999999999E-3</v>
      </c>
      <c r="R206" s="136">
        <f>Q206*H206</f>
        <v>2.5664999999999997E-2</v>
      </c>
      <c r="S206" s="136">
        <v>0</v>
      </c>
      <c r="T206" s="137">
        <f>S206*H206</f>
        <v>0</v>
      </c>
      <c r="AR206" s="138" t="s">
        <v>117</v>
      </c>
      <c r="AT206" s="138" t="s">
        <v>113</v>
      </c>
      <c r="AU206" s="138" t="s">
        <v>80</v>
      </c>
      <c r="AY206" s="15" t="s">
        <v>111</v>
      </c>
      <c r="BE206" s="139">
        <f>IF(N206="základní",J206,0)</f>
        <v>0</v>
      </c>
      <c r="BF206" s="139">
        <f>IF(N206="snížená",J206,0)</f>
        <v>0</v>
      </c>
      <c r="BG206" s="139">
        <f>IF(N206="zákl. přenesená",J206,0)</f>
        <v>0</v>
      </c>
      <c r="BH206" s="139">
        <f>IF(N206="sníž. přenesená",J206,0)</f>
        <v>0</v>
      </c>
      <c r="BI206" s="139">
        <f>IF(N206="nulová",J206,0)</f>
        <v>0</v>
      </c>
      <c r="BJ206" s="15" t="s">
        <v>78</v>
      </c>
      <c r="BK206" s="139">
        <f>ROUND(I206*H206,2)</f>
        <v>0</v>
      </c>
      <c r="BL206" s="15" t="s">
        <v>117</v>
      </c>
      <c r="BM206" s="138" t="s">
        <v>308</v>
      </c>
    </row>
    <row r="207" spans="2:65" s="12" customFormat="1" ht="11.25">
      <c r="B207" s="140"/>
      <c r="D207" s="141" t="s">
        <v>119</v>
      </c>
      <c r="E207" s="142" t="s">
        <v>1</v>
      </c>
      <c r="F207" s="143" t="s">
        <v>309</v>
      </c>
      <c r="H207" s="144">
        <v>4.5</v>
      </c>
      <c r="I207" s="145"/>
      <c r="L207" s="140"/>
      <c r="M207" s="146"/>
      <c r="T207" s="147"/>
      <c r="AT207" s="142" t="s">
        <v>119</v>
      </c>
      <c r="AU207" s="142" t="s">
        <v>80</v>
      </c>
      <c r="AV207" s="12" t="s">
        <v>80</v>
      </c>
      <c r="AW207" s="12" t="s">
        <v>30</v>
      </c>
      <c r="AX207" s="12" t="s">
        <v>73</v>
      </c>
      <c r="AY207" s="142" t="s">
        <v>111</v>
      </c>
    </row>
    <row r="208" spans="2:65" s="12" customFormat="1" ht="11.25">
      <c r="B208" s="140"/>
      <c r="D208" s="141" t="s">
        <v>119</v>
      </c>
      <c r="E208" s="142" t="s">
        <v>1</v>
      </c>
      <c r="F208" s="143" t="s">
        <v>310</v>
      </c>
      <c r="H208" s="144">
        <v>11.7</v>
      </c>
      <c r="I208" s="145"/>
      <c r="L208" s="140"/>
      <c r="M208" s="146"/>
      <c r="T208" s="147"/>
      <c r="AT208" s="142" t="s">
        <v>119</v>
      </c>
      <c r="AU208" s="142" t="s">
        <v>80</v>
      </c>
      <c r="AV208" s="12" t="s">
        <v>80</v>
      </c>
      <c r="AW208" s="12" t="s">
        <v>30</v>
      </c>
      <c r="AX208" s="12" t="s">
        <v>73</v>
      </c>
      <c r="AY208" s="142" t="s">
        <v>111</v>
      </c>
    </row>
    <row r="209" spans="2:65" s="12" customFormat="1" ht="11.25">
      <c r="B209" s="140"/>
      <c r="D209" s="141" t="s">
        <v>119</v>
      </c>
      <c r="E209" s="142" t="s">
        <v>1</v>
      </c>
      <c r="F209" s="143" t="s">
        <v>311</v>
      </c>
      <c r="H209" s="144">
        <v>1.5</v>
      </c>
      <c r="I209" s="145"/>
      <c r="L209" s="140"/>
      <c r="M209" s="146"/>
      <c r="T209" s="147"/>
      <c r="AT209" s="142" t="s">
        <v>119</v>
      </c>
      <c r="AU209" s="142" t="s">
        <v>80</v>
      </c>
      <c r="AV209" s="12" t="s">
        <v>80</v>
      </c>
      <c r="AW209" s="12" t="s">
        <v>30</v>
      </c>
      <c r="AX209" s="12" t="s">
        <v>73</v>
      </c>
      <c r="AY209" s="142" t="s">
        <v>111</v>
      </c>
    </row>
    <row r="210" spans="2:65" s="13" customFormat="1" ht="11.25">
      <c r="B210" s="148"/>
      <c r="D210" s="141" t="s">
        <v>119</v>
      </c>
      <c r="E210" s="149" t="s">
        <v>1</v>
      </c>
      <c r="F210" s="150" t="s">
        <v>135</v>
      </c>
      <c r="H210" s="151">
        <v>17.7</v>
      </c>
      <c r="I210" s="152"/>
      <c r="L210" s="148"/>
      <c r="M210" s="153"/>
      <c r="T210" s="154"/>
      <c r="AT210" s="149" t="s">
        <v>119</v>
      </c>
      <c r="AU210" s="149" t="s">
        <v>80</v>
      </c>
      <c r="AV210" s="13" t="s">
        <v>117</v>
      </c>
      <c r="AW210" s="13" t="s">
        <v>30</v>
      </c>
      <c r="AX210" s="13" t="s">
        <v>78</v>
      </c>
      <c r="AY210" s="149" t="s">
        <v>111</v>
      </c>
    </row>
    <row r="211" spans="2:65" s="1" customFormat="1" ht="24.2" customHeight="1">
      <c r="B211" s="30"/>
      <c r="C211" s="126" t="s">
        <v>312</v>
      </c>
      <c r="D211" s="126" t="s">
        <v>113</v>
      </c>
      <c r="E211" s="127" t="s">
        <v>313</v>
      </c>
      <c r="F211" s="128" t="s">
        <v>314</v>
      </c>
      <c r="G211" s="129" t="s">
        <v>157</v>
      </c>
      <c r="H211" s="130">
        <v>7.5</v>
      </c>
      <c r="I211" s="131"/>
      <c r="J211" s="132">
        <f>ROUND(I211*H211,2)</f>
        <v>0</v>
      </c>
      <c r="K211" s="133"/>
      <c r="L211" s="30"/>
      <c r="M211" s="134" t="s">
        <v>1</v>
      </c>
      <c r="N211" s="135" t="s">
        <v>38</v>
      </c>
      <c r="P211" s="136">
        <f>O211*H211</f>
        <v>0</v>
      </c>
      <c r="Q211" s="136">
        <v>2.1900000000000001E-3</v>
      </c>
      <c r="R211" s="136">
        <f>Q211*H211</f>
        <v>1.6425000000000002E-2</v>
      </c>
      <c r="S211" s="136">
        <v>0</v>
      </c>
      <c r="T211" s="137">
        <f>S211*H211</f>
        <v>0</v>
      </c>
      <c r="AR211" s="138" t="s">
        <v>117</v>
      </c>
      <c r="AT211" s="138" t="s">
        <v>113</v>
      </c>
      <c r="AU211" s="138" t="s">
        <v>80</v>
      </c>
      <c r="AY211" s="15" t="s">
        <v>111</v>
      </c>
      <c r="BE211" s="139">
        <f>IF(N211="základní",J211,0)</f>
        <v>0</v>
      </c>
      <c r="BF211" s="139">
        <f>IF(N211="snížená",J211,0)</f>
        <v>0</v>
      </c>
      <c r="BG211" s="139">
        <f>IF(N211="zákl. přenesená",J211,0)</f>
        <v>0</v>
      </c>
      <c r="BH211" s="139">
        <f>IF(N211="sníž. přenesená",J211,0)</f>
        <v>0</v>
      </c>
      <c r="BI211" s="139">
        <f>IF(N211="nulová",J211,0)</f>
        <v>0</v>
      </c>
      <c r="BJ211" s="15" t="s">
        <v>78</v>
      </c>
      <c r="BK211" s="139">
        <f>ROUND(I211*H211,2)</f>
        <v>0</v>
      </c>
      <c r="BL211" s="15" t="s">
        <v>117</v>
      </c>
      <c r="BM211" s="138" t="s">
        <v>315</v>
      </c>
    </row>
    <row r="212" spans="2:65" s="12" customFormat="1" ht="11.25">
      <c r="B212" s="140"/>
      <c r="D212" s="141" t="s">
        <v>119</v>
      </c>
      <c r="E212" s="142" t="s">
        <v>1</v>
      </c>
      <c r="F212" s="143" t="s">
        <v>316</v>
      </c>
      <c r="H212" s="144">
        <v>7.5</v>
      </c>
      <c r="I212" s="145"/>
      <c r="L212" s="140"/>
      <c r="M212" s="146"/>
      <c r="T212" s="147"/>
      <c r="AT212" s="142" t="s">
        <v>119</v>
      </c>
      <c r="AU212" s="142" t="s">
        <v>80</v>
      </c>
      <c r="AV212" s="12" t="s">
        <v>80</v>
      </c>
      <c r="AW212" s="12" t="s">
        <v>30</v>
      </c>
      <c r="AX212" s="12" t="s">
        <v>78</v>
      </c>
      <c r="AY212" s="142" t="s">
        <v>111</v>
      </c>
    </row>
    <row r="213" spans="2:65" s="1" customFormat="1" ht="16.5" customHeight="1">
      <c r="B213" s="30"/>
      <c r="C213" s="126" t="s">
        <v>317</v>
      </c>
      <c r="D213" s="126" t="s">
        <v>113</v>
      </c>
      <c r="E213" s="127" t="s">
        <v>318</v>
      </c>
      <c r="F213" s="128" t="s">
        <v>319</v>
      </c>
      <c r="G213" s="129" t="s">
        <v>157</v>
      </c>
      <c r="H213" s="130">
        <v>58.5</v>
      </c>
      <c r="I213" s="131"/>
      <c r="J213" s="132">
        <f>ROUND(I213*H213,2)</f>
        <v>0</v>
      </c>
      <c r="K213" s="133"/>
      <c r="L213" s="30"/>
      <c r="M213" s="134" t="s">
        <v>1</v>
      </c>
      <c r="N213" s="135" t="s">
        <v>38</v>
      </c>
      <c r="P213" s="136">
        <f>O213*H213</f>
        <v>0</v>
      </c>
      <c r="Q213" s="136">
        <v>0</v>
      </c>
      <c r="R213" s="136">
        <f>Q213*H213</f>
        <v>0</v>
      </c>
      <c r="S213" s="136">
        <v>0</v>
      </c>
      <c r="T213" s="137">
        <f>S213*H213</f>
        <v>0</v>
      </c>
      <c r="AR213" s="138" t="s">
        <v>117</v>
      </c>
      <c r="AT213" s="138" t="s">
        <v>113</v>
      </c>
      <c r="AU213" s="138" t="s">
        <v>80</v>
      </c>
      <c r="AY213" s="15" t="s">
        <v>111</v>
      </c>
      <c r="BE213" s="139">
        <f>IF(N213="základní",J213,0)</f>
        <v>0</v>
      </c>
      <c r="BF213" s="139">
        <f>IF(N213="snížená",J213,0)</f>
        <v>0</v>
      </c>
      <c r="BG213" s="139">
        <f>IF(N213="zákl. přenesená",J213,0)</f>
        <v>0</v>
      </c>
      <c r="BH213" s="139">
        <f>IF(N213="sníž. přenesená",J213,0)</f>
        <v>0</v>
      </c>
      <c r="BI213" s="139">
        <f>IF(N213="nulová",J213,0)</f>
        <v>0</v>
      </c>
      <c r="BJ213" s="15" t="s">
        <v>78</v>
      </c>
      <c r="BK213" s="139">
        <f>ROUND(I213*H213,2)</f>
        <v>0</v>
      </c>
      <c r="BL213" s="15" t="s">
        <v>117</v>
      </c>
      <c r="BM213" s="138" t="s">
        <v>320</v>
      </c>
    </row>
    <row r="214" spans="2:65" s="1" customFormat="1" ht="16.5" customHeight="1">
      <c r="B214" s="30"/>
      <c r="C214" s="126" t="s">
        <v>321</v>
      </c>
      <c r="D214" s="126" t="s">
        <v>113</v>
      </c>
      <c r="E214" s="127" t="s">
        <v>322</v>
      </c>
      <c r="F214" s="128" t="s">
        <v>323</v>
      </c>
      <c r="G214" s="129" t="s">
        <v>116</v>
      </c>
      <c r="H214" s="130">
        <v>17.7</v>
      </c>
      <c r="I214" s="131"/>
      <c r="J214" s="132">
        <f>ROUND(I214*H214,2)</f>
        <v>0</v>
      </c>
      <c r="K214" s="133"/>
      <c r="L214" s="30"/>
      <c r="M214" s="134" t="s">
        <v>1</v>
      </c>
      <c r="N214" s="135" t="s">
        <v>38</v>
      </c>
      <c r="P214" s="136">
        <f>O214*H214</f>
        <v>0</v>
      </c>
      <c r="Q214" s="136">
        <v>1.0000000000000001E-5</v>
      </c>
      <c r="R214" s="136">
        <f>Q214*H214</f>
        <v>1.7700000000000002E-4</v>
      </c>
      <c r="S214" s="136">
        <v>0</v>
      </c>
      <c r="T214" s="137">
        <f>S214*H214</f>
        <v>0</v>
      </c>
      <c r="AR214" s="138" t="s">
        <v>117</v>
      </c>
      <c r="AT214" s="138" t="s">
        <v>113</v>
      </c>
      <c r="AU214" s="138" t="s">
        <v>80</v>
      </c>
      <c r="AY214" s="15" t="s">
        <v>111</v>
      </c>
      <c r="BE214" s="139">
        <f>IF(N214="základní",J214,0)</f>
        <v>0</v>
      </c>
      <c r="BF214" s="139">
        <f>IF(N214="snížená",J214,0)</f>
        <v>0</v>
      </c>
      <c r="BG214" s="139">
        <f>IF(N214="zákl. přenesená",J214,0)</f>
        <v>0</v>
      </c>
      <c r="BH214" s="139">
        <f>IF(N214="sníž. přenesená",J214,0)</f>
        <v>0</v>
      </c>
      <c r="BI214" s="139">
        <f>IF(N214="nulová",J214,0)</f>
        <v>0</v>
      </c>
      <c r="BJ214" s="15" t="s">
        <v>78</v>
      </c>
      <c r="BK214" s="139">
        <f>ROUND(I214*H214,2)</f>
        <v>0</v>
      </c>
      <c r="BL214" s="15" t="s">
        <v>117</v>
      </c>
      <c r="BM214" s="138" t="s">
        <v>324</v>
      </c>
    </row>
    <row r="215" spans="2:65" s="1" customFormat="1" ht="33" customHeight="1">
      <c r="B215" s="30"/>
      <c r="C215" s="126" t="s">
        <v>325</v>
      </c>
      <c r="D215" s="126" t="s">
        <v>113</v>
      </c>
      <c r="E215" s="127" t="s">
        <v>326</v>
      </c>
      <c r="F215" s="128" t="s">
        <v>327</v>
      </c>
      <c r="G215" s="129" t="s">
        <v>157</v>
      </c>
      <c r="H215" s="130">
        <v>175.5</v>
      </c>
      <c r="I215" s="131"/>
      <c r="J215" s="132">
        <f>ROUND(I215*H215,2)</f>
        <v>0</v>
      </c>
      <c r="K215" s="133"/>
      <c r="L215" s="30"/>
      <c r="M215" s="134" t="s">
        <v>1</v>
      </c>
      <c r="N215" s="135" t="s">
        <v>38</v>
      </c>
      <c r="P215" s="136">
        <f>O215*H215</f>
        <v>0</v>
      </c>
      <c r="Q215" s="136">
        <v>0.15540000000000001</v>
      </c>
      <c r="R215" s="136">
        <f>Q215*H215</f>
        <v>27.2727</v>
      </c>
      <c r="S215" s="136">
        <v>0</v>
      </c>
      <c r="T215" s="137">
        <f>S215*H215</f>
        <v>0</v>
      </c>
      <c r="AR215" s="138" t="s">
        <v>117</v>
      </c>
      <c r="AT215" s="138" t="s">
        <v>113</v>
      </c>
      <c r="AU215" s="138" t="s">
        <v>80</v>
      </c>
      <c r="AY215" s="15" t="s">
        <v>111</v>
      </c>
      <c r="BE215" s="139">
        <f>IF(N215="základní",J215,0)</f>
        <v>0</v>
      </c>
      <c r="BF215" s="139">
        <f>IF(N215="snížená",J215,0)</f>
        <v>0</v>
      </c>
      <c r="BG215" s="139">
        <f>IF(N215="zákl. přenesená",J215,0)</f>
        <v>0</v>
      </c>
      <c r="BH215" s="139">
        <f>IF(N215="sníž. přenesená",J215,0)</f>
        <v>0</v>
      </c>
      <c r="BI215" s="139">
        <f>IF(N215="nulová",J215,0)</f>
        <v>0</v>
      </c>
      <c r="BJ215" s="15" t="s">
        <v>78</v>
      </c>
      <c r="BK215" s="139">
        <f>ROUND(I215*H215,2)</f>
        <v>0</v>
      </c>
      <c r="BL215" s="15" t="s">
        <v>117</v>
      </c>
      <c r="BM215" s="138" t="s">
        <v>328</v>
      </c>
    </row>
    <row r="216" spans="2:65" s="12" customFormat="1" ht="11.25">
      <c r="B216" s="140"/>
      <c r="D216" s="141" t="s">
        <v>119</v>
      </c>
      <c r="E216" s="142" t="s">
        <v>1</v>
      </c>
      <c r="F216" s="143" t="s">
        <v>329</v>
      </c>
      <c r="H216" s="144">
        <v>175.5</v>
      </c>
      <c r="I216" s="145"/>
      <c r="L216" s="140"/>
      <c r="M216" s="146"/>
      <c r="T216" s="147"/>
      <c r="AT216" s="142" t="s">
        <v>119</v>
      </c>
      <c r="AU216" s="142" t="s">
        <v>80</v>
      </c>
      <c r="AV216" s="12" t="s">
        <v>80</v>
      </c>
      <c r="AW216" s="12" t="s">
        <v>30</v>
      </c>
      <c r="AX216" s="12" t="s">
        <v>78</v>
      </c>
      <c r="AY216" s="142" t="s">
        <v>111</v>
      </c>
    </row>
    <row r="217" spans="2:65" s="1" customFormat="1" ht="16.5" customHeight="1">
      <c r="B217" s="30"/>
      <c r="C217" s="155" t="s">
        <v>330</v>
      </c>
      <c r="D217" s="155" t="s">
        <v>247</v>
      </c>
      <c r="E217" s="156" t="s">
        <v>331</v>
      </c>
      <c r="F217" s="157" t="s">
        <v>332</v>
      </c>
      <c r="G217" s="158" t="s">
        <v>157</v>
      </c>
      <c r="H217" s="159">
        <v>140.25</v>
      </c>
      <c r="I217" s="160"/>
      <c r="J217" s="161">
        <f>ROUND(I217*H217,2)</f>
        <v>0</v>
      </c>
      <c r="K217" s="162"/>
      <c r="L217" s="163"/>
      <c r="M217" s="164" t="s">
        <v>1</v>
      </c>
      <c r="N217" s="165" t="s">
        <v>38</v>
      </c>
      <c r="P217" s="136">
        <f>O217*H217</f>
        <v>0</v>
      </c>
      <c r="Q217" s="136">
        <v>0.08</v>
      </c>
      <c r="R217" s="136">
        <f>Q217*H217</f>
        <v>11.22</v>
      </c>
      <c r="S217" s="136">
        <v>0</v>
      </c>
      <c r="T217" s="137">
        <f>S217*H217</f>
        <v>0</v>
      </c>
      <c r="AR217" s="138" t="s">
        <v>154</v>
      </c>
      <c r="AT217" s="138" t="s">
        <v>247</v>
      </c>
      <c r="AU217" s="138" t="s">
        <v>80</v>
      </c>
      <c r="AY217" s="15" t="s">
        <v>111</v>
      </c>
      <c r="BE217" s="139">
        <f>IF(N217="základní",J217,0)</f>
        <v>0</v>
      </c>
      <c r="BF217" s="139">
        <f>IF(N217="snížená",J217,0)</f>
        <v>0</v>
      </c>
      <c r="BG217" s="139">
        <f>IF(N217="zákl. přenesená",J217,0)</f>
        <v>0</v>
      </c>
      <c r="BH217" s="139">
        <f>IF(N217="sníž. přenesená",J217,0)</f>
        <v>0</v>
      </c>
      <c r="BI217" s="139">
        <f>IF(N217="nulová",J217,0)</f>
        <v>0</v>
      </c>
      <c r="BJ217" s="15" t="s">
        <v>78</v>
      </c>
      <c r="BK217" s="139">
        <f>ROUND(I217*H217,2)</f>
        <v>0</v>
      </c>
      <c r="BL217" s="15" t="s">
        <v>117</v>
      </c>
      <c r="BM217" s="138" t="s">
        <v>333</v>
      </c>
    </row>
    <row r="218" spans="2:65" s="12" customFormat="1" ht="11.25">
      <c r="B218" s="140"/>
      <c r="D218" s="141" t="s">
        <v>119</v>
      </c>
      <c r="E218" s="142" t="s">
        <v>1</v>
      </c>
      <c r="F218" s="143" t="s">
        <v>334</v>
      </c>
      <c r="H218" s="144">
        <v>137.5</v>
      </c>
      <c r="I218" s="145"/>
      <c r="L218" s="140"/>
      <c r="M218" s="146"/>
      <c r="T218" s="147"/>
      <c r="AT218" s="142" t="s">
        <v>119</v>
      </c>
      <c r="AU218" s="142" t="s">
        <v>80</v>
      </c>
      <c r="AV218" s="12" t="s">
        <v>80</v>
      </c>
      <c r="AW218" s="12" t="s">
        <v>30</v>
      </c>
      <c r="AX218" s="12" t="s">
        <v>78</v>
      </c>
      <c r="AY218" s="142" t="s">
        <v>111</v>
      </c>
    </row>
    <row r="219" spans="2:65" s="12" customFormat="1" ht="11.25">
      <c r="B219" s="140"/>
      <c r="D219" s="141" t="s">
        <v>119</v>
      </c>
      <c r="F219" s="143" t="s">
        <v>335</v>
      </c>
      <c r="H219" s="144">
        <v>140.25</v>
      </c>
      <c r="I219" s="145"/>
      <c r="L219" s="140"/>
      <c r="M219" s="146"/>
      <c r="T219" s="147"/>
      <c r="AT219" s="142" t="s">
        <v>119</v>
      </c>
      <c r="AU219" s="142" t="s">
        <v>80</v>
      </c>
      <c r="AV219" s="12" t="s">
        <v>80</v>
      </c>
      <c r="AW219" s="12" t="s">
        <v>4</v>
      </c>
      <c r="AX219" s="12" t="s">
        <v>78</v>
      </c>
      <c r="AY219" s="142" t="s">
        <v>111</v>
      </c>
    </row>
    <row r="220" spans="2:65" s="1" customFormat="1" ht="21.75" customHeight="1">
      <c r="B220" s="30"/>
      <c r="C220" s="155" t="s">
        <v>336</v>
      </c>
      <c r="D220" s="155" t="s">
        <v>247</v>
      </c>
      <c r="E220" s="156" t="s">
        <v>337</v>
      </c>
      <c r="F220" s="157" t="s">
        <v>338</v>
      </c>
      <c r="G220" s="158" t="s">
        <v>157</v>
      </c>
      <c r="H220" s="159">
        <v>26.52</v>
      </c>
      <c r="I220" s="160"/>
      <c r="J220" s="161">
        <f>ROUND(I220*H220,2)</f>
        <v>0</v>
      </c>
      <c r="K220" s="162"/>
      <c r="L220" s="163"/>
      <c r="M220" s="164" t="s">
        <v>1</v>
      </c>
      <c r="N220" s="165" t="s">
        <v>38</v>
      </c>
      <c r="P220" s="136">
        <f>O220*H220</f>
        <v>0</v>
      </c>
      <c r="Q220" s="136">
        <v>4.8399999999999999E-2</v>
      </c>
      <c r="R220" s="136">
        <f>Q220*H220</f>
        <v>1.283568</v>
      </c>
      <c r="S220" s="136">
        <v>0</v>
      </c>
      <c r="T220" s="137">
        <f>S220*H220</f>
        <v>0</v>
      </c>
      <c r="AR220" s="138" t="s">
        <v>154</v>
      </c>
      <c r="AT220" s="138" t="s">
        <v>247</v>
      </c>
      <c r="AU220" s="138" t="s">
        <v>80</v>
      </c>
      <c r="AY220" s="15" t="s">
        <v>111</v>
      </c>
      <c r="BE220" s="139">
        <f>IF(N220="základní",J220,0)</f>
        <v>0</v>
      </c>
      <c r="BF220" s="139">
        <f>IF(N220="snížená",J220,0)</f>
        <v>0</v>
      </c>
      <c r="BG220" s="139">
        <f>IF(N220="zákl. přenesená",J220,0)</f>
        <v>0</v>
      </c>
      <c r="BH220" s="139">
        <f>IF(N220="sníž. přenesená",J220,0)</f>
        <v>0</v>
      </c>
      <c r="BI220" s="139">
        <f>IF(N220="nulová",J220,0)</f>
        <v>0</v>
      </c>
      <c r="BJ220" s="15" t="s">
        <v>78</v>
      </c>
      <c r="BK220" s="139">
        <f>ROUND(I220*H220,2)</f>
        <v>0</v>
      </c>
      <c r="BL220" s="15" t="s">
        <v>117</v>
      </c>
      <c r="BM220" s="138" t="s">
        <v>339</v>
      </c>
    </row>
    <row r="221" spans="2:65" s="12" customFormat="1" ht="11.25">
      <c r="B221" s="140"/>
      <c r="D221" s="141" t="s">
        <v>119</v>
      </c>
      <c r="E221" s="142" t="s">
        <v>1</v>
      </c>
      <c r="F221" s="143" t="s">
        <v>299</v>
      </c>
      <c r="H221" s="144">
        <v>26</v>
      </c>
      <c r="I221" s="145"/>
      <c r="L221" s="140"/>
      <c r="M221" s="146"/>
      <c r="T221" s="147"/>
      <c r="AT221" s="142" t="s">
        <v>119</v>
      </c>
      <c r="AU221" s="142" t="s">
        <v>80</v>
      </c>
      <c r="AV221" s="12" t="s">
        <v>80</v>
      </c>
      <c r="AW221" s="12" t="s">
        <v>30</v>
      </c>
      <c r="AX221" s="12" t="s">
        <v>78</v>
      </c>
      <c r="AY221" s="142" t="s">
        <v>111</v>
      </c>
    </row>
    <row r="222" spans="2:65" s="12" customFormat="1" ht="11.25">
      <c r="B222" s="140"/>
      <c r="D222" s="141" t="s">
        <v>119</v>
      </c>
      <c r="F222" s="143" t="s">
        <v>340</v>
      </c>
      <c r="H222" s="144">
        <v>26.52</v>
      </c>
      <c r="I222" s="145"/>
      <c r="L222" s="140"/>
      <c r="M222" s="146"/>
      <c r="T222" s="147"/>
      <c r="AT222" s="142" t="s">
        <v>119</v>
      </c>
      <c r="AU222" s="142" t="s">
        <v>80</v>
      </c>
      <c r="AV222" s="12" t="s">
        <v>80</v>
      </c>
      <c r="AW222" s="12" t="s">
        <v>4</v>
      </c>
      <c r="AX222" s="12" t="s">
        <v>78</v>
      </c>
      <c r="AY222" s="142" t="s">
        <v>111</v>
      </c>
    </row>
    <row r="223" spans="2:65" s="1" customFormat="1" ht="24.2" customHeight="1">
      <c r="B223" s="30"/>
      <c r="C223" s="155" t="s">
        <v>341</v>
      </c>
      <c r="D223" s="155" t="s">
        <v>247</v>
      </c>
      <c r="E223" s="156" t="s">
        <v>342</v>
      </c>
      <c r="F223" s="157" t="s">
        <v>343</v>
      </c>
      <c r="G223" s="158" t="s">
        <v>157</v>
      </c>
      <c r="H223" s="159">
        <v>9.18</v>
      </c>
      <c r="I223" s="160"/>
      <c r="J223" s="161">
        <f>ROUND(I223*H223,2)</f>
        <v>0</v>
      </c>
      <c r="K223" s="162"/>
      <c r="L223" s="163"/>
      <c r="M223" s="164" t="s">
        <v>1</v>
      </c>
      <c r="N223" s="165" t="s">
        <v>38</v>
      </c>
      <c r="P223" s="136">
        <f>O223*H223</f>
        <v>0</v>
      </c>
      <c r="Q223" s="136">
        <v>6.5670000000000006E-2</v>
      </c>
      <c r="R223" s="136">
        <f>Q223*H223</f>
        <v>0.60285060000000001</v>
      </c>
      <c r="S223" s="136">
        <v>0</v>
      </c>
      <c r="T223" s="137">
        <f>S223*H223</f>
        <v>0</v>
      </c>
      <c r="AR223" s="138" t="s">
        <v>154</v>
      </c>
      <c r="AT223" s="138" t="s">
        <v>247</v>
      </c>
      <c r="AU223" s="138" t="s">
        <v>80</v>
      </c>
      <c r="AY223" s="15" t="s">
        <v>111</v>
      </c>
      <c r="BE223" s="139">
        <f>IF(N223="základní",J223,0)</f>
        <v>0</v>
      </c>
      <c r="BF223" s="139">
        <f>IF(N223="snížená",J223,0)</f>
        <v>0</v>
      </c>
      <c r="BG223" s="139">
        <f>IF(N223="zákl. přenesená",J223,0)</f>
        <v>0</v>
      </c>
      <c r="BH223" s="139">
        <f>IF(N223="sníž. přenesená",J223,0)</f>
        <v>0</v>
      </c>
      <c r="BI223" s="139">
        <f>IF(N223="nulová",J223,0)</f>
        <v>0</v>
      </c>
      <c r="BJ223" s="15" t="s">
        <v>78</v>
      </c>
      <c r="BK223" s="139">
        <f>ROUND(I223*H223,2)</f>
        <v>0</v>
      </c>
      <c r="BL223" s="15" t="s">
        <v>117</v>
      </c>
      <c r="BM223" s="138" t="s">
        <v>344</v>
      </c>
    </row>
    <row r="224" spans="2:65" s="12" customFormat="1" ht="11.25">
      <c r="B224" s="140"/>
      <c r="D224" s="141" t="s">
        <v>119</v>
      </c>
      <c r="E224" s="142" t="s">
        <v>1</v>
      </c>
      <c r="F224" s="143" t="s">
        <v>159</v>
      </c>
      <c r="H224" s="144">
        <v>9</v>
      </c>
      <c r="I224" s="145"/>
      <c r="L224" s="140"/>
      <c r="M224" s="146"/>
      <c r="T224" s="147"/>
      <c r="AT224" s="142" t="s">
        <v>119</v>
      </c>
      <c r="AU224" s="142" t="s">
        <v>80</v>
      </c>
      <c r="AV224" s="12" t="s">
        <v>80</v>
      </c>
      <c r="AW224" s="12" t="s">
        <v>30</v>
      </c>
      <c r="AX224" s="12" t="s">
        <v>78</v>
      </c>
      <c r="AY224" s="142" t="s">
        <v>111</v>
      </c>
    </row>
    <row r="225" spans="2:65" s="12" customFormat="1" ht="11.25">
      <c r="B225" s="140"/>
      <c r="D225" s="141" t="s">
        <v>119</v>
      </c>
      <c r="F225" s="143" t="s">
        <v>345</v>
      </c>
      <c r="H225" s="144">
        <v>9.18</v>
      </c>
      <c r="I225" s="145"/>
      <c r="L225" s="140"/>
      <c r="M225" s="146"/>
      <c r="T225" s="147"/>
      <c r="AT225" s="142" t="s">
        <v>119</v>
      </c>
      <c r="AU225" s="142" t="s">
        <v>80</v>
      </c>
      <c r="AV225" s="12" t="s">
        <v>80</v>
      </c>
      <c r="AW225" s="12" t="s">
        <v>4</v>
      </c>
      <c r="AX225" s="12" t="s">
        <v>78</v>
      </c>
      <c r="AY225" s="142" t="s">
        <v>111</v>
      </c>
    </row>
    <row r="226" spans="2:65" s="1" customFormat="1" ht="21.75" customHeight="1">
      <c r="B226" s="30"/>
      <c r="C226" s="155" t="s">
        <v>346</v>
      </c>
      <c r="D226" s="155" t="s">
        <v>247</v>
      </c>
      <c r="E226" s="156" t="s">
        <v>347</v>
      </c>
      <c r="F226" s="157" t="s">
        <v>348</v>
      </c>
      <c r="G226" s="158" t="s">
        <v>257</v>
      </c>
      <c r="H226" s="159">
        <v>3</v>
      </c>
      <c r="I226" s="160"/>
      <c r="J226" s="161">
        <f>ROUND(I226*H226,2)</f>
        <v>0</v>
      </c>
      <c r="K226" s="162"/>
      <c r="L226" s="163"/>
      <c r="M226" s="164" t="s">
        <v>1</v>
      </c>
      <c r="N226" s="165" t="s">
        <v>38</v>
      </c>
      <c r="P226" s="136">
        <f>O226*H226</f>
        <v>0</v>
      </c>
      <c r="Q226" s="136">
        <v>1.7999999999999999E-2</v>
      </c>
      <c r="R226" s="136">
        <f>Q226*H226</f>
        <v>5.3999999999999992E-2</v>
      </c>
      <c r="S226" s="136">
        <v>0</v>
      </c>
      <c r="T226" s="137">
        <f>S226*H226</f>
        <v>0</v>
      </c>
      <c r="AR226" s="138" t="s">
        <v>154</v>
      </c>
      <c r="AT226" s="138" t="s">
        <v>247</v>
      </c>
      <c r="AU226" s="138" t="s">
        <v>80</v>
      </c>
      <c r="AY226" s="15" t="s">
        <v>111</v>
      </c>
      <c r="BE226" s="139">
        <f>IF(N226="základní",J226,0)</f>
        <v>0</v>
      </c>
      <c r="BF226" s="139">
        <f>IF(N226="snížená",J226,0)</f>
        <v>0</v>
      </c>
      <c r="BG226" s="139">
        <f>IF(N226="zákl. přenesená",J226,0)</f>
        <v>0</v>
      </c>
      <c r="BH226" s="139">
        <f>IF(N226="sníž. přenesená",J226,0)</f>
        <v>0</v>
      </c>
      <c r="BI226" s="139">
        <f>IF(N226="nulová",J226,0)</f>
        <v>0</v>
      </c>
      <c r="BJ226" s="15" t="s">
        <v>78</v>
      </c>
      <c r="BK226" s="139">
        <f>ROUND(I226*H226,2)</f>
        <v>0</v>
      </c>
      <c r="BL226" s="15" t="s">
        <v>117</v>
      </c>
      <c r="BM226" s="138" t="s">
        <v>349</v>
      </c>
    </row>
    <row r="227" spans="2:65" s="12" customFormat="1" ht="11.25">
      <c r="B227" s="140"/>
      <c r="D227" s="141" t="s">
        <v>119</v>
      </c>
      <c r="E227" s="142" t="s">
        <v>1</v>
      </c>
      <c r="F227" s="143" t="s">
        <v>350</v>
      </c>
      <c r="H227" s="144">
        <v>1</v>
      </c>
      <c r="I227" s="145"/>
      <c r="L227" s="140"/>
      <c r="M227" s="146"/>
      <c r="T227" s="147"/>
      <c r="AT227" s="142" t="s">
        <v>119</v>
      </c>
      <c r="AU227" s="142" t="s">
        <v>80</v>
      </c>
      <c r="AV227" s="12" t="s">
        <v>80</v>
      </c>
      <c r="AW227" s="12" t="s">
        <v>30</v>
      </c>
      <c r="AX227" s="12" t="s">
        <v>73</v>
      </c>
      <c r="AY227" s="142" t="s">
        <v>111</v>
      </c>
    </row>
    <row r="228" spans="2:65" s="12" customFormat="1" ht="11.25">
      <c r="B228" s="140"/>
      <c r="D228" s="141" t="s">
        <v>119</v>
      </c>
      <c r="E228" s="142" t="s">
        <v>1</v>
      </c>
      <c r="F228" s="143" t="s">
        <v>351</v>
      </c>
      <c r="H228" s="144">
        <v>2</v>
      </c>
      <c r="I228" s="145"/>
      <c r="L228" s="140"/>
      <c r="M228" s="146"/>
      <c r="T228" s="147"/>
      <c r="AT228" s="142" t="s">
        <v>119</v>
      </c>
      <c r="AU228" s="142" t="s">
        <v>80</v>
      </c>
      <c r="AV228" s="12" t="s">
        <v>80</v>
      </c>
      <c r="AW228" s="12" t="s">
        <v>30</v>
      </c>
      <c r="AX228" s="12" t="s">
        <v>73</v>
      </c>
      <c r="AY228" s="142" t="s">
        <v>111</v>
      </c>
    </row>
    <row r="229" spans="2:65" s="13" customFormat="1" ht="11.25">
      <c r="B229" s="148"/>
      <c r="D229" s="141" t="s">
        <v>119</v>
      </c>
      <c r="E229" s="149" t="s">
        <v>1</v>
      </c>
      <c r="F229" s="150" t="s">
        <v>135</v>
      </c>
      <c r="H229" s="151">
        <v>3</v>
      </c>
      <c r="I229" s="152"/>
      <c r="L229" s="148"/>
      <c r="M229" s="153"/>
      <c r="T229" s="154"/>
      <c r="AT229" s="149" t="s">
        <v>119</v>
      </c>
      <c r="AU229" s="149" t="s">
        <v>80</v>
      </c>
      <c r="AV229" s="13" t="s">
        <v>117</v>
      </c>
      <c r="AW229" s="13" t="s">
        <v>30</v>
      </c>
      <c r="AX229" s="13" t="s">
        <v>78</v>
      </c>
      <c r="AY229" s="149" t="s">
        <v>111</v>
      </c>
    </row>
    <row r="230" spans="2:65" s="1" customFormat="1" ht="33" customHeight="1">
      <c r="B230" s="30"/>
      <c r="C230" s="126" t="s">
        <v>352</v>
      </c>
      <c r="D230" s="126" t="s">
        <v>113</v>
      </c>
      <c r="E230" s="127" t="s">
        <v>353</v>
      </c>
      <c r="F230" s="128" t="s">
        <v>354</v>
      </c>
      <c r="G230" s="129" t="s">
        <v>157</v>
      </c>
      <c r="H230" s="130">
        <v>8.5</v>
      </c>
      <c r="I230" s="131"/>
      <c r="J230" s="132">
        <f>ROUND(I230*H230,2)</f>
        <v>0</v>
      </c>
      <c r="K230" s="133"/>
      <c r="L230" s="30"/>
      <c r="M230" s="134" t="s">
        <v>1</v>
      </c>
      <c r="N230" s="135" t="s">
        <v>38</v>
      </c>
      <c r="P230" s="136">
        <f>O230*H230</f>
        <v>0</v>
      </c>
      <c r="Q230" s="136">
        <v>0.1295</v>
      </c>
      <c r="R230" s="136">
        <f>Q230*H230</f>
        <v>1.1007500000000001</v>
      </c>
      <c r="S230" s="136">
        <v>0</v>
      </c>
      <c r="T230" s="137">
        <f>S230*H230</f>
        <v>0</v>
      </c>
      <c r="AR230" s="138" t="s">
        <v>117</v>
      </c>
      <c r="AT230" s="138" t="s">
        <v>113</v>
      </c>
      <c r="AU230" s="138" t="s">
        <v>80</v>
      </c>
      <c r="AY230" s="15" t="s">
        <v>111</v>
      </c>
      <c r="BE230" s="139">
        <f>IF(N230="základní",J230,0)</f>
        <v>0</v>
      </c>
      <c r="BF230" s="139">
        <f>IF(N230="snížená",J230,0)</f>
        <v>0</v>
      </c>
      <c r="BG230" s="139">
        <f>IF(N230="zákl. přenesená",J230,0)</f>
        <v>0</v>
      </c>
      <c r="BH230" s="139">
        <f>IF(N230="sníž. přenesená",J230,0)</f>
        <v>0</v>
      </c>
      <c r="BI230" s="139">
        <f>IF(N230="nulová",J230,0)</f>
        <v>0</v>
      </c>
      <c r="BJ230" s="15" t="s">
        <v>78</v>
      </c>
      <c r="BK230" s="139">
        <f>ROUND(I230*H230,2)</f>
        <v>0</v>
      </c>
      <c r="BL230" s="15" t="s">
        <v>117</v>
      </c>
      <c r="BM230" s="138" t="s">
        <v>355</v>
      </c>
    </row>
    <row r="231" spans="2:65" s="12" customFormat="1" ht="11.25">
      <c r="B231" s="140"/>
      <c r="D231" s="141" t="s">
        <v>119</v>
      </c>
      <c r="E231" s="142" t="s">
        <v>1</v>
      </c>
      <c r="F231" s="143" t="s">
        <v>356</v>
      </c>
      <c r="H231" s="144">
        <v>8.5</v>
      </c>
      <c r="I231" s="145"/>
      <c r="L231" s="140"/>
      <c r="M231" s="146"/>
      <c r="T231" s="147"/>
      <c r="AT231" s="142" t="s">
        <v>119</v>
      </c>
      <c r="AU231" s="142" t="s">
        <v>80</v>
      </c>
      <c r="AV231" s="12" t="s">
        <v>80</v>
      </c>
      <c r="AW231" s="12" t="s">
        <v>30</v>
      </c>
      <c r="AX231" s="12" t="s">
        <v>78</v>
      </c>
      <c r="AY231" s="142" t="s">
        <v>111</v>
      </c>
    </row>
    <row r="232" spans="2:65" s="1" customFormat="1" ht="16.5" customHeight="1">
      <c r="B232" s="30"/>
      <c r="C232" s="155" t="s">
        <v>357</v>
      </c>
      <c r="D232" s="155" t="s">
        <v>247</v>
      </c>
      <c r="E232" s="156" t="s">
        <v>358</v>
      </c>
      <c r="F232" s="157" t="s">
        <v>359</v>
      </c>
      <c r="G232" s="158" t="s">
        <v>157</v>
      </c>
      <c r="H232" s="159">
        <v>8.67</v>
      </c>
      <c r="I232" s="160"/>
      <c r="J232" s="161">
        <f>ROUND(I232*H232,2)</f>
        <v>0</v>
      </c>
      <c r="K232" s="162"/>
      <c r="L232" s="163"/>
      <c r="M232" s="164" t="s">
        <v>1</v>
      </c>
      <c r="N232" s="165" t="s">
        <v>38</v>
      </c>
      <c r="P232" s="136">
        <f>O232*H232</f>
        <v>0</v>
      </c>
      <c r="Q232" s="136">
        <v>4.5999999999999999E-2</v>
      </c>
      <c r="R232" s="136">
        <f>Q232*H232</f>
        <v>0.39882000000000001</v>
      </c>
      <c r="S232" s="136">
        <v>0</v>
      </c>
      <c r="T232" s="137">
        <f>S232*H232</f>
        <v>0</v>
      </c>
      <c r="AR232" s="138" t="s">
        <v>154</v>
      </c>
      <c r="AT232" s="138" t="s">
        <v>247</v>
      </c>
      <c r="AU232" s="138" t="s">
        <v>80</v>
      </c>
      <c r="AY232" s="15" t="s">
        <v>111</v>
      </c>
      <c r="BE232" s="139">
        <f>IF(N232="základní",J232,0)</f>
        <v>0</v>
      </c>
      <c r="BF232" s="139">
        <f>IF(N232="snížená",J232,0)</f>
        <v>0</v>
      </c>
      <c r="BG232" s="139">
        <f>IF(N232="zákl. přenesená",J232,0)</f>
        <v>0</v>
      </c>
      <c r="BH232" s="139">
        <f>IF(N232="sníž. přenesená",J232,0)</f>
        <v>0</v>
      </c>
      <c r="BI232" s="139">
        <f>IF(N232="nulová",J232,0)</f>
        <v>0</v>
      </c>
      <c r="BJ232" s="15" t="s">
        <v>78</v>
      </c>
      <c r="BK232" s="139">
        <f>ROUND(I232*H232,2)</f>
        <v>0</v>
      </c>
      <c r="BL232" s="15" t="s">
        <v>117</v>
      </c>
      <c r="BM232" s="138" t="s">
        <v>360</v>
      </c>
    </row>
    <row r="233" spans="2:65" s="12" customFormat="1" ht="11.25">
      <c r="B233" s="140"/>
      <c r="D233" s="141" t="s">
        <v>119</v>
      </c>
      <c r="F233" s="143" t="s">
        <v>361</v>
      </c>
      <c r="H233" s="144">
        <v>8.67</v>
      </c>
      <c r="I233" s="145"/>
      <c r="L233" s="140"/>
      <c r="M233" s="146"/>
      <c r="T233" s="147"/>
      <c r="AT233" s="142" t="s">
        <v>119</v>
      </c>
      <c r="AU233" s="142" t="s">
        <v>80</v>
      </c>
      <c r="AV233" s="12" t="s">
        <v>80</v>
      </c>
      <c r="AW233" s="12" t="s">
        <v>4</v>
      </c>
      <c r="AX233" s="12" t="s">
        <v>78</v>
      </c>
      <c r="AY233" s="142" t="s">
        <v>111</v>
      </c>
    </row>
    <row r="234" spans="2:65" s="1" customFormat="1" ht="24.2" customHeight="1">
      <c r="B234" s="30"/>
      <c r="C234" s="126" t="s">
        <v>362</v>
      </c>
      <c r="D234" s="126" t="s">
        <v>113</v>
      </c>
      <c r="E234" s="127" t="s">
        <v>363</v>
      </c>
      <c r="F234" s="128" t="s">
        <v>364</v>
      </c>
      <c r="G234" s="129" t="s">
        <v>157</v>
      </c>
      <c r="H234" s="130">
        <v>6</v>
      </c>
      <c r="I234" s="131"/>
      <c r="J234" s="132">
        <f>ROUND(I234*H234,2)</f>
        <v>0</v>
      </c>
      <c r="K234" s="133"/>
      <c r="L234" s="30"/>
      <c r="M234" s="134" t="s">
        <v>1</v>
      </c>
      <c r="N234" s="135" t="s">
        <v>38</v>
      </c>
      <c r="P234" s="136">
        <f>O234*H234</f>
        <v>0</v>
      </c>
      <c r="Q234" s="136">
        <v>3.5409999999999997E-2</v>
      </c>
      <c r="R234" s="136">
        <f>Q234*H234</f>
        <v>0.21245999999999998</v>
      </c>
      <c r="S234" s="136">
        <v>0</v>
      </c>
      <c r="T234" s="137">
        <f>S234*H234</f>
        <v>0</v>
      </c>
      <c r="AR234" s="138" t="s">
        <v>117</v>
      </c>
      <c r="AT234" s="138" t="s">
        <v>113</v>
      </c>
      <c r="AU234" s="138" t="s">
        <v>80</v>
      </c>
      <c r="AY234" s="15" t="s">
        <v>111</v>
      </c>
      <c r="BE234" s="139">
        <f>IF(N234="základní",J234,0)</f>
        <v>0</v>
      </c>
      <c r="BF234" s="139">
        <f>IF(N234="snížená",J234,0)</f>
        <v>0</v>
      </c>
      <c r="BG234" s="139">
        <f>IF(N234="zákl. přenesená",J234,0)</f>
        <v>0</v>
      </c>
      <c r="BH234" s="139">
        <f>IF(N234="sníž. přenesená",J234,0)</f>
        <v>0</v>
      </c>
      <c r="BI234" s="139">
        <f>IF(N234="nulová",J234,0)</f>
        <v>0</v>
      </c>
      <c r="BJ234" s="15" t="s">
        <v>78</v>
      </c>
      <c r="BK234" s="139">
        <f>ROUND(I234*H234,2)</f>
        <v>0</v>
      </c>
      <c r="BL234" s="15" t="s">
        <v>117</v>
      </c>
      <c r="BM234" s="138" t="s">
        <v>365</v>
      </c>
    </row>
    <row r="235" spans="2:65" s="1" customFormat="1" ht="24.2" customHeight="1">
      <c r="B235" s="30"/>
      <c r="C235" s="126" t="s">
        <v>366</v>
      </c>
      <c r="D235" s="126" t="s">
        <v>113</v>
      </c>
      <c r="E235" s="127" t="s">
        <v>367</v>
      </c>
      <c r="F235" s="128" t="s">
        <v>368</v>
      </c>
      <c r="G235" s="129" t="s">
        <v>171</v>
      </c>
      <c r="H235" s="130">
        <v>13.8</v>
      </c>
      <c r="I235" s="131"/>
      <c r="J235" s="132">
        <f>ROUND(I235*H235,2)</f>
        <v>0</v>
      </c>
      <c r="K235" s="133"/>
      <c r="L235" s="30"/>
      <c r="M235" s="134" t="s">
        <v>1</v>
      </c>
      <c r="N235" s="135" t="s">
        <v>38</v>
      </c>
      <c r="P235" s="136">
        <f>O235*H235</f>
        <v>0</v>
      </c>
      <c r="Q235" s="136">
        <v>2.2563399999999998</v>
      </c>
      <c r="R235" s="136">
        <f>Q235*H235</f>
        <v>31.137491999999998</v>
      </c>
      <c r="S235" s="136">
        <v>0</v>
      </c>
      <c r="T235" s="137">
        <f>S235*H235</f>
        <v>0</v>
      </c>
      <c r="AR235" s="138" t="s">
        <v>117</v>
      </c>
      <c r="AT235" s="138" t="s">
        <v>113</v>
      </c>
      <c r="AU235" s="138" t="s">
        <v>80</v>
      </c>
      <c r="AY235" s="15" t="s">
        <v>111</v>
      </c>
      <c r="BE235" s="139">
        <f>IF(N235="základní",J235,0)</f>
        <v>0</v>
      </c>
      <c r="BF235" s="139">
        <f>IF(N235="snížená",J235,0)</f>
        <v>0</v>
      </c>
      <c r="BG235" s="139">
        <f>IF(N235="zákl. přenesená",J235,0)</f>
        <v>0</v>
      </c>
      <c r="BH235" s="139">
        <f>IF(N235="sníž. přenesená",J235,0)</f>
        <v>0</v>
      </c>
      <c r="BI235" s="139">
        <f>IF(N235="nulová",J235,0)</f>
        <v>0</v>
      </c>
      <c r="BJ235" s="15" t="s">
        <v>78</v>
      </c>
      <c r="BK235" s="139">
        <f>ROUND(I235*H235,2)</f>
        <v>0</v>
      </c>
      <c r="BL235" s="15" t="s">
        <v>117</v>
      </c>
      <c r="BM235" s="138" t="s">
        <v>369</v>
      </c>
    </row>
    <row r="236" spans="2:65" s="12" customFormat="1" ht="11.25">
      <c r="B236" s="140"/>
      <c r="D236" s="141" t="s">
        <v>119</v>
      </c>
      <c r="E236" s="142" t="s">
        <v>1</v>
      </c>
      <c r="F236" s="143" t="s">
        <v>370</v>
      </c>
      <c r="H236" s="144">
        <v>13.8</v>
      </c>
      <c r="I236" s="145"/>
      <c r="L236" s="140"/>
      <c r="M236" s="146"/>
      <c r="T236" s="147"/>
      <c r="AT236" s="142" t="s">
        <v>119</v>
      </c>
      <c r="AU236" s="142" t="s">
        <v>80</v>
      </c>
      <c r="AV236" s="12" t="s">
        <v>80</v>
      </c>
      <c r="AW236" s="12" t="s">
        <v>30</v>
      </c>
      <c r="AX236" s="12" t="s">
        <v>78</v>
      </c>
      <c r="AY236" s="142" t="s">
        <v>111</v>
      </c>
    </row>
    <row r="237" spans="2:65" s="1" customFormat="1" ht="24.2" customHeight="1">
      <c r="B237" s="30"/>
      <c r="C237" s="126" t="s">
        <v>371</v>
      </c>
      <c r="D237" s="126" t="s">
        <v>113</v>
      </c>
      <c r="E237" s="127" t="s">
        <v>372</v>
      </c>
      <c r="F237" s="128" t="s">
        <v>373</v>
      </c>
      <c r="G237" s="129" t="s">
        <v>157</v>
      </c>
      <c r="H237" s="130">
        <v>18.899999999999999</v>
      </c>
      <c r="I237" s="131"/>
      <c r="J237" s="132">
        <f>ROUND(I237*H237,2)</f>
        <v>0</v>
      </c>
      <c r="K237" s="133"/>
      <c r="L237" s="30"/>
      <c r="M237" s="134" t="s">
        <v>1</v>
      </c>
      <c r="N237" s="135" t="s">
        <v>38</v>
      </c>
      <c r="P237" s="136">
        <f>O237*H237</f>
        <v>0</v>
      </c>
      <c r="Q237" s="136">
        <v>0</v>
      </c>
      <c r="R237" s="136">
        <f>Q237*H237</f>
        <v>0</v>
      </c>
      <c r="S237" s="136">
        <v>0</v>
      </c>
      <c r="T237" s="137">
        <f>S237*H237</f>
        <v>0</v>
      </c>
      <c r="AR237" s="138" t="s">
        <v>117</v>
      </c>
      <c r="AT237" s="138" t="s">
        <v>113</v>
      </c>
      <c r="AU237" s="138" t="s">
        <v>80</v>
      </c>
      <c r="AY237" s="15" t="s">
        <v>111</v>
      </c>
      <c r="BE237" s="139">
        <f>IF(N237="základní",J237,0)</f>
        <v>0</v>
      </c>
      <c r="BF237" s="139">
        <f>IF(N237="snížená",J237,0)</f>
        <v>0</v>
      </c>
      <c r="BG237" s="139">
        <f>IF(N237="zákl. přenesená",J237,0)</f>
        <v>0</v>
      </c>
      <c r="BH237" s="139">
        <f>IF(N237="sníž. přenesená",J237,0)</f>
        <v>0</v>
      </c>
      <c r="BI237" s="139">
        <f>IF(N237="nulová",J237,0)</f>
        <v>0</v>
      </c>
      <c r="BJ237" s="15" t="s">
        <v>78</v>
      </c>
      <c r="BK237" s="139">
        <f>ROUND(I237*H237,2)</f>
        <v>0</v>
      </c>
      <c r="BL237" s="15" t="s">
        <v>117</v>
      </c>
      <c r="BM237" s="138" t="s">
        <v>374</v>
      </c>
    </row>
    <row r="238" spans="2:65" s="12" customFormat="1" ht="11.25">
      <c r="B238" s="140"/>
      <c r="D238" s="141" t="s">
        <v>119</v>
      </c>
      <c r="E238" s="142" t="s">
        <v>1</v>
      </c>
      <c r="F238" s="143" t="s">
        <v>375</v>
      </c>
      <c r="H238" s="144">
        <v>13.9</v>
      </c>
      <c r="I238" s="145"/>
      <c r="L238" s="140"/>
      <c r="M238" s="146"/>
      <c r="T238" s="147"/>
      <c r="AT238" s="142" t="s">
        <v>119</v>
      </c>
      <c r="AU238" s="142" t="s">
        <v>80</v>
      </c>
      <c r="AV238" s="12" t="s">
        <v>80</v>
      </c>
      <c r="AW238" s="12" t="s">
        <v>30</v>
      </c>
      <c r="AX238" s="12" t="s">
        <v>73</v>
      </c>
      <c r="AY238" s="142" t="s">
        <v>111</v>
      </c>
    </row>
    <row r="239" spans="2:65" s="12" customFormat="1" ht="11.25">
      <c r="B239" s="140"/>
      <c r="D239" s="141" t="s">
        <v>119</v>
      </c>
      <c r="E239" s="142" t="s">
        <v>1</v>
      </c>
      <c r="F239" s="143" t="s">
        <v>376</v>
      </c>
      <c r="H239" s="144">
        <v>5</v>
      </c>
      <c r="I239" s="145"/>
      <c r="L239" s="140"/>
      <c r="M239" s="146"/>
      <c r="T239" s="147"/>
      <c r="AT239" s="142" t="s">
        <v>119</v>
      </c>
      <c r="AU239" s="142" t="s">
        <v>80</v>
      </c>
      <c r="AV239" s="12" t="s">
        <v>80</v>
      </c>
      <c r="AW239" s="12" t="s">
        <v>30</v>
      </c>
      <c r="AX239" s="12" t="s">
        <v>73</v>
      </c>
      <c r="AY239" s="142" t="s">
        <v>111</v>
      </c>
    </row>
    <row r="240" spans="2:65" s="13" customFormat="1" ht="11.25">
      <c r="B240" s="148"/>
      <c r="D240" s="141" t="s">
        <v>119</v>
      </c>
      <c r="E240" s="149" t="s">
        <v>1</v>
      </c>
      <c r="F240" s="150" t="s">
        <v>135</v>
      </c>
      <c r="H240" s="151">
        <v>18.899999999999999</v>
      </c>
      <c r="I240" s="152"/>
      <c r="L240" s="148"/>
      <c r="M240" s="153"/>
      <c r="T240" s="154"/>
      <c r="AT240" s="149" t="s">
        <v>119</v>
      </c>
      <c r="AU240" s="149" t="s">
        <v>80</v>
      </c>
      <c r="AV240" s="13" t="s">
        <v>117</v>
      </c>
      <c r="AW240" s="13" t="s">
        <v>30</v>
      </c>
      <c r="AX240" s="13" t="s">
        <v>78</v>
      </c>
      <c r="AY240" s="149" t="s">
        <v>111</v>
      </c>
    </row>
    <row r="241" spans="2:65" s="1" customFormat="1" ht="24.2" customHeight="1">
      <c r="B241" s="30"/>
      <c r="C241" s="126" t="s">
        <v>377</v>
      </c>
      <c r="D241" s="126" t="s">
        <v>113</v>
      </c>
      <c r="E241" s="127" t="s">
        <v>378</v>
      </c>
      <c r="F241" s="128" t="s">
        <v>379</v>
      </c>
      <c r="G241" s="129" t="s">
        <v>157</v>
      </c>
      <c r="H241" s="130">
        <v>18.899999999999999</v>
      </c>
      <c r="I241" s="131"/>
      <c r="J241" s="132">
        <f>ROUND(I241*H241,2)</f>
        <v>0</v>
      </c>
      <c r="K241" s="133"/>
      <c r="L241" s="30"/>
      <c r="M241" s="134" t="s">
        <v>1</v>
      </c>
      <c r="N241" s="135" t="s">
        <v>38</v>
      </c>
      <c r="P241" s="136">
        <f>O241*H241</f>
        <v>0</v>
      </c>
      <c r="Q241" s="136">
        <v>5.0000000000000002E-5</v>
      </c>
      <c r="R241" s="136">
        <f>Q241*H241</f>
        <v>9.4499999999999998E-4</v>
      </c>
      <c r="S241" s="136">
        <v>0</v>
      </c>
      <c r="T241" s="137">
        <f>S241*H241</f>
        <v>0</v>
      </c>
      <c r="AR241" s="138" t="s">
        <v>117</v>
      </c>
      <c r="AT241" s="138" t="s">
        <v>113</v>
      </c>
      <c r="AU241" s="138" t="s">
        <v>80</v>
      </c>
      <c r="AY241" s="15" t="s">
        <v>111</v>
      </c>
      <c r="BE241" s="139">
        <f>IF(N241="základní",J241,0)</f>
        <v>0</v>
      </c>
      <c r="BF241" s="139">
        <f>IF(N241="snížená",J241,0)</f>
        <v>0</v>
      </c>
      <c r="BG241" s="139">
        <f>IF(N241="zákl. přenesená",J241,0)</f>
        <v>0</v>
      </c>
      <c r="BH241" s="139">
        <f>IF(N241="sníž. přenesená",J241,0)</f>
        <v>0</v>
      </c>
      <c r="BI241" s="139">
        <f>IF(N241="nulová",J241,0)</f>
        <v>0</v>
      </c>
      <c r="BJ241" s="15" t="s">
        <v>78</v>
      </c>
      <c r="BK241" s="139">
        <f>ROUND(I241*H241,2)</f>
        <v>0</v>
      </c>
      <c r="BL241" s="15" t="s">
        <v>117</v>
      </c>
      <c r="BM241" s="138" t="s">
        <v>380</v>
      </c>
    </row>
    <row r="242" spans="2:65" s="1" customFormat="1" ht="16.5" customHeight="1">
      <c r="B242" s="30"/>
      <c r="C242" s="126" t="s">
        <v>381</v>
      </c>
      <c r="D242" s="126" t="s">
        <v>113</v>
      </c>
      <c r="E242" s="127" t="s">
        <v>382</v>
      </c>
      <c r="F242" s="128" t="s">
        <v>383</v>
      </c>
      <c r="G242" s="129" t="s">
        <v>157</v>
      </c>
      <c r="H242" s="130">
        <v>18.899999999999999</v>
      </c>
      <c r="I242" s="131"/>
      <c r="J242" s="132">
        <f>ROUND(I242*H242,2)</f>
        <v>0</v>
      </c>
      <c r="K242" s="133"/>
      <c r="L242" s="30"/>
      <c r="M242" s="134" t="s">
        <v>1</v>
      </c>
      <c r="N242" s="135" t="s">
        <v>38</v>
      </c>
      <c r="P242" s="136">
        <f>O242*H242</f>
        <v>0</v>
      </c>
      <c r="Q242" s="136">
        <v>0</v>
      </c>
      <c r="R242" s="136">
        <f>Q242*H242</f>
        <v>0</v>
      </c>
      <c r="S242" s="136">
        <v>0</v>
      </c>
      <c r="T242" s="137">
        <f>S242*H242</f>
        <v>0</v>
      </c>
      <c r="AR242" s="138" t="s">
        <v>117</v>
      </c>
      <c r="AT242" s="138" t="s">
        <v>113</v>
      </c>
      <c r="AU242" s="138" t="s">
        <v>80</v>
      </c>
      <c r="AY242" s="15" t="s">
        <v>111</v>
      </c>
      <c r="BE242" s="139">
        <f>IF(N242="základní",J242,0)</f>
        <v>0</v>
      </c>
      <c r="BF242" s="139">
        <f>IF(N242="snížená",J242,0)</f>
        <v>0</v>
      </c>
      <c r="BG242" s="139">
        <f>IF(N242="zákl. přenesená",J242,0)</f>
        <v>0</v>
      </c>
      <c r="BH242" s="139">
        <f>IF(N242="sníž. přenesená",J242,0)</f>
        <v>0</v>
      </c>
      <c r="BI242" s="139">
        <f>IF(N242="nulová",J242,0)</f>
        <v>0</v>
      </c>
      <c r="BJ242" s="15" t="s">
        <v>78</v>
      </c>
      <c r="BK242" s="139">
        <f>ROUND(I242*H242,2)</f>
        <v>0</v>
      </c>
      <c r="BL242" s="15" t="s">
        <v>117</v>
      </c>
      <c r="BM242" s="138" t="s">
        <v>384</v>
      </c>
    </row>
    <row r="243" spans="2:65" s="1" customFormat="1" ht="33" customHeight="1">
      <c r="B243" s="30"/>
      <c r="C243" s="126" t="s">
        <v>385</v>
      </c>
      <c r="D243" s="126" t="s">
        <v>113</v>
      </c>
      <c r="E243" s="127" t="s">
        <v>386</v>
      </c>
      <c r="F243" s="128" t="s">
        <v>387</v>
      </c>
      <c r="G243" s="129" t="s">
        <v>257</v>
      </c>
      <c r="H243" s="130">
        <v>17</v>
      </c>
      <c r="I243" s="131"/>
      <c r="J243" s="132">
        <f>ROUND(I243*H243,2)</f>
        <v>0</v>
      </c>
      <c r="K243" s="133"/>
      <c r="L243" s="30"/>
      <c r="M243" s="134" t="s">
        <v>1</v>
      </c>
      <c r="N243" s="135" t="s">
        <v>38</v>
      </c>
      <c r="P243" s="136">
        <f>O243*H243</f>
        <v>0</v>
      </c>
      <c r="Q243" s="136">
        <v>1.6167899999999999</v>
      </c>
      <c r="R243" s="136">
        <f>Q243*H243</f>
        <v>27.485430000000001</v>
      </c>
      <c r="S243" s="136">
        <v>0</v>
      </c>
      <c r="T243" s="137">
        <f>S243*H243</f>
        <v>0</v>
      </c>
      <c r="AR243" s="138" t="s">
        <v>117</v>
      </c>
      <c r="AT243" s="138" t="s">
        <v>113</v>
      </c>
      <c r="AU243" s="138" t="s">
        <v>80</v>
      </c>
      <c r="AY243" s="15" t="s">
        <v>111</v>
      </c>
      <c r="BE243" s="139">
        <f>IF(N243="základní",J243,0)</f>
        <v>0</v>
      </c>
      <c r="BF243" s="139">
        <f>IF(N243="snížená",J243,0)</f>
        <v>0</v>
      </c>
      <c r="BG243" s="139">
        <f>IF(N243="zákl. přenesená",J243,0)</f>
        <v>0</v>
      </c>
      <c r="BH243" s="139">
        <f>IF(N243="sníž. přenesená",J243,0)</f>
        <v>0</v>
      </c>
      <c r="BI243" s="139">
        <f>IF(N243="nulová",J243,0)</f>
        <v>0</v>
      </c>
      <c r="BJ243" s="15" t="s">
        <v>78</v>
      </c>
      <c r="BK243" s="139">
        <f>ROUND(I243*H243,2)</f>
        <v>0</v>
      </c>
      <c r="BL243" s="15" t="s">
        <v>117</v>
      </c>
      <c r="BM243" s="138" t="s">
        <v>388</v>
      </c>
    </row>
    <row r="244" spans="2:65" s="12" customFormat="1" ht="11.25">
      <c r="B244" s="140"/>
      <c r="D244" s="141" t="s">
        <v>119</v>
      </c>
      <c r="E244" s="142" t="s">
        <v>1</v>
      </c>
      <c r="F244" s="143" t="s">
        <v>389</v>
      </c>
      <c r="H244" s="144">
        <v>17</v>
      </c>
      <c r="I244" s="145"/>
      <c r="L244" s="140"/>
      <c r="M244" s="146"/>
      <c r="T244" s="147"/>
      <c r="AT244" s="142" t="s">
        <v>119</v>
      </c>
      <c r="AU244" s="142" t="s">
        <v>80</v>
      </c>
      <c r="AV244" s="12" t="s">
        <v>80</v>
      </c>
      <c r="AW244" s="12" t="s">
        <v>30</v>
      </c>
      <c r="AX244" s="12" t="s">
        <v>78</v>
      </c>
      <c r="AY244" s="142" t="s">
        <v>111</v>
      </c>
    </row>
    <row r="245" spans="2:65" s="1" customFormat="1" ht="33" customHeight="1">
      <c r="B245" s="30"/>
      <c r="C245" s="126" t="s">
        <v>390</v>
      </c>
      <c r="D245" s="126" t="s">
        <v>113</v>
      </c>
      <c r="E245" s="127" t="s">
        <v>391</v>
      </c>
      <c r="F245" s="128" t="s">
        <v>392</v>
      </c>
      <c r="G245" s="129" t="s">
        <v>116</v>
      </c>
      <c r="H245" s="130">
        <v>675</v>
      </c>
      <c r="I245" s="131"/>
      <c r="J245" s="132">
        <f>ROUND(I245*H245,2)</f>
        <v>0</v>
      </c>
      <c r="K245" s="133"/>
      <c r="L245" s="30"/>
      <c r="M245" s="134" t="s">
        <v>1</v>
      </c>
      <c r="N245" s="135" t="s">
        <v>38</v>
      </c>
      <c r="P245" s="136">
        <f>O245*H245</f>
        <v>0</v>
      </c>
      <c r="Q245" s="136">
        <v>0</v>
      </c>
      <c r="R245" s="136">
        <f>Q245*H245</f>
        <v>0</v>
      </c>
      <c r="S245" s="136">
        <v>0.02</v>
      </c>
      <c r="T245" s="137">
        <f>S245*H245</f>
        <v>13.5</v>
      </c>
      <c r="AR245" s="138" t="s">
        <v>117</v>
      </c>
      <c r="AT245" s="138" t="s">
        <v>113</v>
      </c>
      <c r="AU245" s="138" t="s">
        <v>80</v>
      </c>
      <c r="AY245" s="15" t="s">
        <v>111</v>
      </c>
      <c r="BE245" s="139">
        <f>IF(N245="základní",J245,0)</f>
        <v>0</v>
      </c>
      <c r="BF245" s="139">
        <f>IF(N245="snížená",J245,0)</f>
        <v>0</v>
      </c>
      <c r="BG245" s="139">
        <f>IF(N245="zákl. přenesená",J245,0)</f>
        <v>0</v>
      </c>
      <c r="BH245" s="139">
        <f>IF(N245="sníž. přenesená",J245,0)</f>
        <v>0</v>
      </c>
      <c r="BI245" s="139">
        <f>IF(N245="nulová",J245,0)</f>
        <v>0</v>
      </c>
      <c r="BJ245" s="15" t="s">
        <v>78</v>
      </c>
      <c r="BK245" s="139">
        <f>ROUND(I245*H245,2)</f>
        <v>0</v>
      </c>
      <c r="BL245" s="15" t="s">
        <v>117</v>
      </c>
      <c r="BM245" s="138" t="s">
        <v>393</v>
      </c>
    </row>
    <row r="246" spans="2:65" s="1" customFormat="1" ht="16.5" customHeight="1">
      <c r="B246" s="30"/>
      <c r="C246" s="126" t="s">
        <v>394</v>
      </c>
      <c r="D246" s="126" t="s">
        <v>113</v>
      </c>
      <c r="E246" s="127" t="s">
        <v>395</v>
      </c>
      <c r="F246" s="128" t="s">
        <v>396</v>
      </c>
      <c r="G246" s="129" t="s">
        <v>157</v>
      </c>
      <c r="H246" s="130">
        <v>6</v>
      </c>
      <c r="I246" s="131"/>
      <c r="J246" s="132">
        <f>ROUND(I246*H246,2)</f>
        <v>0</v>
      </c>
      <c r="K246" s="133"/>
      <c r="L246" s="30"/>
      <c r="M246" s="134" t="s">
        <v>1</v>
      </c>
      <c r="N246" s="135" t="s">
        <v>38</v>
      </c>
      <c r="P246" s="136">
        <f>O246*H246</f>
        <v>0</v>
      </c>
      <c r="Q246" s="136">
        <v>0</v>
      </c>
      <c r="R246" s="136">
        <f>Q246*H246</f>
        <v>0</v>
      </c>
      <c r="S246" s="136">
        <v>2.8000000000000001E-2</v>
      </c>
      <c r="T246" s="137">
        <f>S246*H246</f>
        <v>0.16800000000000001</v>
      </c>
      <c r="AR246" s="138" t="s">
        <v>117</v>
      </c>
      <c r="AT246" s="138" t="s">
        <v>113</v>
      </c>
      <c r="AU246" s="138" t="s">
        <v>80</v>
      </c>
      <c r="AY246" s="15" t="s">
        <v>111</v>
      </c>
      <c r="BE246" s="139">
        <f>IF(N246="základní",J246,0)</f>
        <v>0</v>
      </c>
      <c r="BF246" s="139">
        <f>IF(N246="snížená",J246,0)</f>
        <v>0</v>
      </c>
      <c r="BG246" s="139">
        <f>IF(N246="zákl. přenesená",J246,0)</f>
        <v>0</v>
      </c>
      <c r="BH246" s="139">
        <f>IF(N246="sníž. přenesená",J246,0)</f>
        <v>0</v>
      </c>
      <c r="BI246" s="139">
        <f>IF(N246="nulová",J246,0)</f>
        <v>0</v>
      </c>
      <c r="BJ246" s="15" t="s">
        <v>78</v>
      </c>
      <c r="BK246" s="139">
        <f>ROUND(I246*H246,2)</f>
        <v>0</v>
      </c>
      <c r="BL246" s="15" t="s">
        <v>117</v>
      </c>
      <c r="BM246" s="138" t="s">
        <v>397</v>
      </c>
    </row>
    <row r="247" spans="2:65" s="11" customFormat="1" ht="22.9" customHeight="1">
      <c r="B247" s="114"/>
      <c r="D247" s="115" t="s">
        <v>72</v>
      </c>
      <c r="E247" s="124" t="s">
        <v>398</v>
      </c>
      <c r="F247" s="124" t="s">
        <v>399</v>
      </c>
      <c r="I247" s="117"/>
      <c r="J247" s="125">
        <f>BK247</f>
        <v>0</v>
      </c>
      <c r="L247" s="114"/>
      <c r="M247" s="119"/>
      <c r="P247" s="120">
        <f>SUM(P248:P258)</f>
        <v>0</v>
      </c>
      <c r="R247" s="120">
        <f>SUM(R248:R258)</f>
        <v>0</v>
      </c>
      <c r="T247" s="121">
        <f>SUM(T248:T258)</f>
        <v>0</v>
      </c>
      <c r="AR247" s="115" t="s">
        <v>78</v>
      </c>
      <c r="AT247" s="122" t="s">
        <v>72</v>
      </c>
      <c r="AU247" s="122" t="s">
        <v>78</v>
      </c>
      <c r="AY247" s="115" t="s">
        <v>111</v>
      </c>
      <c r="BK247" s="123">
        <f>SUM(BK248:BK258)</f>
        <v>0</v>
      </c>
    </row>
    <row r="248" spans="2:65" s="1" customFormat="1" ht="21.75" customHeight="1">
      <c r="B248" s="30"/>
      <c r="C248" s="126" t="s">
        <v>400</v>
      </c>
      <c r="D248" s="126" t="s">
        <v>113</v>
      </c>
      <c r="E248" s="127" t="s">
        <v>401</v>
      </c>
      <c r="F248" s="128" t="s">
        <v>402</v>
      </c>
      <c r="G248" s="129" t="s">
        <v>197</v>
      </c>
      <c r="H248" s="130">
        <v>325.23899999999998</v>
      </c>
      <c r="I248" s="131"/>
      <c r="J248" s="132">
        <f>ROUND(I248*H248,2)</f>
        <v>0</v>
      </c>
      <c r="K248" s="133"/>
      <c r="L248" s="30"/>
      <c r="M248" s="134" t="s">
        <v>1</v>
      </c>
      <c r="N248" s="135" t="s">
        <v>38</v>
      </c>
      <c r="P248" s="136">
        <f>O248*H248</f>
        <v>0</v>
      </c>
      <c r="Q248" s="136">
        <v>0</v>
      </c>
      <c r="R248" s="136">
        <f>Q248*H248</f>
        <v>0</v>
      </c>
      <c r="S248" s="136">
        <v>0</v>
      </c>
      <c r="T248" s="137">
        <f>S248*H248</f>
        <v>0</v>
      </c>
      <c r="AR248" s="138" t="s">
        <v>117</v>
      </c>
      <c r="AT248" s="138" t="s">
        <v>113</v>
      </c>
      <c r="AU248" s="138" t="s">
        <v>80</v>
      </c>
      <c r="AY248" s="15" t="s">
        <v>111</v>
      </c>
      <c r="BE248" s="139">
        <f>IF(N248="základní",J248,0)</f>
        <v>0</v>
      </c>
      <c r="BF248" s="139">
        <f>IF(N248="snížená",J248,0)</f>
        <v>0</v>
      </c>
      <c r="BG248" s="139">
        <f>IF(N248="zákl. přenesená",J248,0)</f>
        <v>0</v>
      </c>
      <c r="BH248" s="139">
        <f>IF(N248="sníž. přenesená",J248,0)</f>
        <v>0</v>
      </c>
      <c r="BI248" s="139">
        <f>IF(N248="nulová",J248,0)</f>
        <v>0</v>
      </c>
      <c r="BJ248" s="15" t="s">
        <v>78</v>
      </c>
      <c r="BK248" s="139">
        <f>ROUND(I248*H248,2)</f>
        <v>0</v>
      </c>
      <c r="BL248" s="15" t="s">
        <v>117</v>
      </c>
      <c r="BM248" s="138" t="s">
        <v>403</v>
      </c>
    </row>
    <row r="249" spans="2:65" s="1" customFormat="1" ht="24.2" customHeight="1">
      <c r="B249" s="30"/>
      <c r="C249" s="126" t="s">
        <v>404</v>
      </c>
      <c r="D249" s="126" t="s">
        <v>113</v>
      </c>
      <c r="E249" s="127" t="s">
        <v>405</v>
      </c>
      <c r="F249" s="128" t="s">
        <v>406</v>
      </c>
      <c r="G249" s="129" t="s">
        <v>197</v>
      </c>
      <c r="H249" s="130">
        <v>3730.357</v>
      </c>
      <c r="I249" s="131"/>
      <c r="J249" s="132">
        <f>ROUND(I249*H249,2)</f>
        <v>0</v>
      </c>
      <c r="K249" s="133"/>
      <c r="L249" s="30"/>
      <c r="M249" s="134" t="s">
        <v>1</v>
      </c>
      <c r="N249" s="135" t="s">
        <v>38</v>
      </c>
      <c r="P249" s="136">
        <f>O249*H249</f>
        <v>0</v>
      </c>
      <c r="Q249" s="136">
        <v>0</v>
      </c>
      <c r="R249" s="136">
        <f>Q249*H249</f>
        <v>0</v>
      </c>
      <c r="S249" s="136">
        <v>0</v>
      </c>
      <c r="T249" s="137">
        <f>S249*H249</f>
        <v>0</v>
      </c>
      <c r="AR249" s="138" t="s">
        <v>117</v>
      </c>
      <c r="AT249" s="138" t="s">
        <v>113</v>
      </c>
      <c r="AU249" s="138" t="s">
        <v>80</v>
      </c>
      <c r="AY249" s="15" t="s">
        <v>111</v>
      </c>
      <c r="BE249" s="139">
        <f>IF(N249="základní",J249,0)</f>
        <v>0</v>
      </c>
      <c r="BF249" s="139">
        <f>IF(N249="snížená",J249,0)</f>
        <v>0</v>
      </c>
      <c r="BG249" s="139">
        <f>IF(N249="zákl. přenesená",J249,0)</f>
        <v>0</v>
      </c>
      <c r="BH249" s="139">
        <f>IF(N249="sníž. přenesená",J249,0)</f>
        <v>0</v>
      </c>
      <c r="BI249" s="139">
        <f>IF(N249="nulová",J249,0)</f>
        <v>0</v>
      </c>
      <c r="BJ249" s="15" t="s">
        <v>78</v>
      </c>
      <c r="BK249" s="139">
        <f>ROUND(I249*H249,2)</f>
        <v>0</v>
      </c>
      <c r="BL249" s="15" t="s">
        <v>117</v>
      </c>
      <c r="BM249" s="138" t="s">
        <v>407</v>
      </c>
    </row>
    <row r="250" spans="2:65" s="12" customFormat="1" ht="11.25">
      <c r="B250" s="140"/>
      <c r="D250" s="141" t="s">
        <v>119</v>
      </c>
      <c r="E250" s="142" t="s">
        <v>1</v>
      </c>
      <c r="F250" s="143" t="s">
        <v>408</v>
      </c>
      <c r="H250" s="144">
        <v>553.44799999999998</v>
      </c>
      <c r="I250" s="145"/>
      <c r="L250" s="140"/>
      <c r="M250" s="146"/>
      <c r="T250" s="147"/>
      <c r="AT250" s="142" t="s">
        <v>119</v>
      </c>
      <c r="AU250" s="142" t="s">
        <v>80</v>
      </c>
      <c r="AV250" s="12" t="s">
        <v>80</v>
      </c>
      <c r="AW250" s="12" t="s">
        <v>30</v>
      </c>
      <c r="AX250" s="12" t="s">
        <v>73</v>
      </c>
      <c r="AY250" s="142" t="s">
        <v>111</v>
      </c>
    </row>
    <row r="251" spans="2:65" s="12" customFormat="1" ht="11.25">
      <c r="B251" s="140"/>
      <c r="D251" s="141" t="s">
        <v>119</v>
      </c>
      <c r="E251" s="142" t="s">
        <v>1</v>
      </c>
      <c r="F251" s="143" t="s">
        <v>409</v>
      </c>
      <c r="H251" s="144">
        <v>3176.9090000000001</v>
      </c>
      <c r="I251" s="145"/>
      <c r="L251" s="140"/>
      <c r="M251" s="146"/>
      <c r="T251" s="147"/>
      <c r="AT251" s="142" t="s">
        <v>119</v>
      </c>
      <c r="AU251" s="142" t="s">
        <v>80</v>
      </c>
      <c r="AV251" s="12" t="s">
        <v>80</v>
      </c>
      <c r="AW251" s="12" t="s">
        <v>30</v>
      </c>
      <c r="AX251" s="12" t="s">
        <v>73</v>
      </c>
      <c r="AY251" s="142" t="s">
        <v>111</v>
      </c>
    </row>
    <row r="252" spans="2:65" s="13" customFormat="1" ht="11.25">
      <c r="B252" s="148"/>
      <c r="D252" s="141" t="s">
        <v>119</v>
      </c>
      <c r="E252" s="149" t="s">
        <v>1</v>
      </c>
      <c r="F252" s="150" t="s">
        <v>135</v>
      </c>
      <c r="H252" s="151">
        <v>3730.357</v>
      </c>
      <c r="I252" s="152"/>
      <c r="L252" s="148"/>
      <c r="M252" s="153"/>
      <c r="T252" s="154"/>
      <c r="AT252" s="149" t="s">
        <v>119</v>
      </c>
      <c r="AU252" s="149" t="s">
        <v>80</v>
      </c>
      <c r="AV252" s="13" t="s">
        <v>117</v>
      </c>
      <c r="AW252" s="13" t="s">
        <v>30</v>
      </c>
      <c r="AX252" s="13" t="s">
        <v>78</v>
      </c>
      <c r="AY252" s="149" t="s">
        <v>111</v>
      </c>
    </row>
    <row r="253" spans="2:65" s="1" customFormat="1" ht="24.2" customHeight="1">
      <c r="B253" s="30"/>
      <c r="C253" s="126" t="s">
        <v>410</v>
      </c>
      <c r="D253" s="126" t="s">
        <v>113</v>
      </c>
      <c r="E253" s="127" t="s">
        <v>411</v>
      </c>
      <c r="F253" s="128" t="s">
        <v>412</v>
      </c>
      <c r="G253" s="129" t="s">
        <v>197</v>
      </c>
      <c r="H253" s="130">
        <v>302.91199999999998</v>
      </c>
      <c r="I253" s="131"/>
      <c r="J253" s="132">
        <f>ROUND(I253*H253,2)</f>
        <v>0</v>
      </c>
      <c r="K253" s="133"/>
      <c r="L253" s="30"/>
      <c r="M253" s="134" t="s">
        <v>1</v>
      </c>
      <c r="N253" s="135" t="s">
        <v>38</v>
      </c>
      <c r="P253" s="136">
        <f>O253*H253</f>
        <v>0</v>
      </c>
      <c r="Q253" s="136">
        <v>0</v>
      </c>
      <c r="R253" s="136">
        <f>Q253*H253</f>
        <v>0</v>
      </c>
      <c r="S253" s="136">
        <v>0</v>
      </c>
      <c r="T253" s="137">
        <f>S253*H253</f>
        <v>0</v>
      </c>
      <c r="AR253" s="138" t="s">
        <v>117</v>
      </c>
      <c r="AT253" s="138" t="s">
        <v>113</v>
      </c>
      <c r="AU253" s="138" t="s">
        <v>80</v>
      </c>
      <c r="AY253" s="15" t="s">
        <v>111</v>
      </c>
      <c r="BE253" s="139">
        <f>IF(N253="základní",J253,0)</f>
        <v>0</v>
      </c>
      <c r="BF253" s="139">
        <f>IF(N253="snížená",J253,0)</f>
        <v>0</v>
      </c>
      <c r="BG253" s="139">
        <f>IF(N253="zákl. přenesená",J253,0)</f>
        <v>0</v>
      </c>
      <c r="BH253" s="139">
        <f>IF(N253="sníž. přenesená",J253,0)</f>
        <v>0</v>
      </c>
      <c r="BI253" s="139">
        <f>IF(N253="nulová",J253,0)</f>
        <v>0</v>
      </c>
      <c r="BJ253" s="15" t="s">
        <v>78</v>
      </c>
      <c r="BK253" s="139">
        <f>ROUND(I253*H253,2)</f>
        <v>0</v>
      </c>
      <c r="BL253" s="15" t="s">
        <v>117</v>
      </c>
      <c r="BM253" s="138" t="s">
        <v>413</v>
      </c>
    </row>
    <row r="254" spans="2:65" s="1" customFormat="1" ht="37.9" customHeight="1">
      <c r="B254" s="30"/>
      <c r="C254" s="126" t="s">
        <v>414</v>
      </c>
      <c r="D254" s="126" t="s">
        <v>113</v>
      </c>
      <c r="E254" s="127" t="s">
        <v>415</v>
      </c>
      <c r="F254" s="128" t="s">
        <v>416</v>
      </c>
      <c r="G254" s="129" t="s">
        <v>197</v>
      </c>
      <c r="H254" s="130">
        <v>95.76</v>
      </c>
      <c r="I254" s="131"/>
      <c r="J254" s="132">
        <f>ROUND(I254*H254,2)</f>
        <v>0</v>
      </c>
      <c r="K254" s="133"/>
      <c r="L254" s="30"/>
      <c r="M254" s="134" t="s">
        <v>1</v>
      </c>
      <c r="N254" s="135" t="s">
        <v>38</v>
      </c>
      <c r="P254" s="136">
        <f>O254*H254</f>
        <v>0</v>
      </c>
      <c r="Q254" s="136">
        <v>0</v>
      </c>
      <c r="R254" s="136">
        <f>Q254*H254</f>
        <v>0</v>
      </c>
      <c r="S254" s="136">
        <v>0</v>
      </c>
      <c r="T254" s="137">
        <f>S254*H254</f>
        <v>0</v>
      </c>
      <c r="AR254" s="138" t="s">
        <v>117</v>
      </c>
      <c r="AT254" s="138" t="s">
        <v>113</v>
      </c>
      <c r="AU254" s="138" t="s">
        <v>80</v>
      </c>
      <c r="AY254" s="15" t="s">
        <v>111</v>
      </c>
      <c r="BE254" s="139">
        <f>IF(N254="základní",J254,0)</f>
        <v>0</v>
      </c>
      <c r="BF254" s="139">
        <f>IF(N254="snížená",J254,0)</f>
        <v>0</v>
      </c>
      <c r="BG254" s="139">
        <f>IF(N254="zákl. přenesená",J254,0)</f>
        <v>0</v>
      </c>
      <c r="BH254" s="139">
        <f>IF(N254="sníž. přenesená",J254,0)</f>
        <v>0</v>
      </c>
      <c r="BI254" s="139">
        <f>IF(N254="nulová",J254,0)</f>
        <v>0</v>
      </c>
      <c r="BJ254" s="15" t="s">
        <v>78</v>
      </c>
      <c r="BK254" s="139">
        <f>ROUND(I254*H254,2)</f>
        <v>0</v>
      </c>
      <c r="BL254" s="15" t="s">
        <v>117</v>
      </c>
      <c r="BM254" s="138" t="s">
        <v>417</v>
      </c>
    </row>
    <row r="255" spans="2:65" s="1" customFormat="1" ht="44.25" customHeight="1">
      <c r="B255" s="30"/>
      <c r="C255" s="126" t="s">
        <v>418</v>
      </c>
      <c r="D255" s="126" t="s">
        <v>113</v>
      </c>
      <c r="E255" s="127" t="s">
        <v>419</v>
      </c>
      <c r="F255" s="128" t="s">
        <v>420</v>
      </c>
      <c r="G255" s="129" t="s">
        <v>197</v>
      </c>
      <c r="H255" s="130">
        <v>151.86199999999999</v>
      </c>
      <c r="I255" s="131"/>
      <c r="J255" s="132">
        <f>ROUND(I255*H255,2)</f>
        <v>0</v>
      </c>
      <c r="K255" s="133"/>
      <c r="L255" s="30"/>
      <c r="M255" s="134" t="s">
        <v>1</v>
      </c>
      <c r="N255" s="135" t="s">
        <v>38</v>
      </c>
      <c r="P255" s="136">
        <f>O255*H255</f>
        <v>0</v>
      </c>
      <c r="Q255" s="136">
        <v>0</v>
      </c>
      <c r="R255" s="136">
        <f>Q255*H255</f>
        <v>0</v>
      </c>
      <c r="S255" s="136">
        <v>0</v>
      </c>
      <c r="T255" s="137">
        <f>S255*H255</f>
        <v>0</v>
      </c>
      <c r="AR255" s="138" t="s">
        <v>117</v>
      </c>
      <c r="AT255" s="138" t="s">
        <v>113</v>
      </c>
      <c r="AU255" s="138" t="s">
        <v>80</v>
      </c>
      <c r="AY255" s="15" t="s">
        <v>111</v>
      </c>
      <c r="BE255" s="139">
        <f>IF(N255="základní",J255,0)</f>
        <v>0</v>
      </c>
      <c r="BF255" s="139">
        <f>IF(N255="snížená",J255,0)</f>
        <v>0</v>
      </c>
      <c r="BG255" s="139">
        <f>IF(N255="zákl. přenesená",J255,0)</f>
        <v>0</v>
      </c>
      <c r="BH255" s="139">
        <f>IF(N255="sníž. přenesená",J255,0)</f>
        <v>0</v>
      </c>
      <c r="BI255" s="139">
        <f>IF(N255="nulová",J255,0)</f>
        <v>0</v>
      </c>
      <c r="BJ255" s="15" t="s">
        <v>78</v>
      </c>
      <c r="BK255" s="139">
        <f>ROUND(I255*H255,2)</f>
        <v>0</v>
      </c>
      <c r="BL255" s="15" t="s">
        <v>117</v>
      </c>
      <c r="BM255" s="138" t="s">
        <v>421</v>
      </c>
    </row>
    <row r="256" spans="2:65" s="12" customFormat="1" ht="11.25">
      <c r="B256" s="140"/>
      <c r="D256" s="141" t="s">
        <v>119</v>
      </c>
      <c r="E256" s="142" t="s">
        <v>1</v>
      </c>
      <c r="F256" s="143" t="s">
        <v>422</v>
      </c>
      <c r="H256" s="144">
        <v>151.86199999999999</v>
      </c>
      <c r="I256" s="145"/>
      <c r="L256" s="140"/>
      <c r="M256" s="146"/>
      <c r="T256" s="147"/>
      <c r="AT256" s="142" t="s">
        <v>119</v>
      </c>
      <c r="AU256" s="142" t="s">
        <v>80</v>
      </c>
      <c r="AV256" s="12" t="s">
        <v>80</v>
      </c>
      <c r="AW256" s="12" t="s">
        <v>30</v>
      </c>
      <c r="AX256" s="12" t="s">
        <v>78</v>
      </c>
      <c r="AY256" s="142" t="s">
        <v>111</v>
      </c>
    </row>
    <row r="257" spans="2:65" s="1" customFormat="1" ht="44.25" customHeight="1">
      <c r="B257" s="30"/>
      <c r="C257" s="126" t="s">
        <v>423</v>
      </c>
      <c r="D257" s="126" t="s">
        <v>113</v>
      </c>
      <c r="E257" s="127" t="s">
        <v>424</v>
      </c>
      <c r="F257" s="128" t="s">
        <v>425</v>
      </c>
      <c r="G257" s="129" t="s">
        <v>197</v>
      </c>
      <c r="H257" s="130">
        <v>16.154</v>
      </c>
      <c r="I257" s="131"/>
      <c r="J257" s="132">
        <f>ROUND(I257*H257,2)</f>
        <v>0</v>
      </c>
      <c r="K257" s="133"/>
      <c r="L257" s="30"/>
      <c r="M257" s="134" t="s">
        <v>1</v>
      </c>
      <c r="N257" s="135" t="s">
        <v>38</v>
      </c>
      <c r="P257" s="136">
        <f>O257*H257</f>
        <v>0</v>
      </c>
      <c r="Q257" s="136">
        <v>0</v>
      </c>
      <c r="R257" s="136">
        <f>Q257*H257</f>
        <v>0</v>
      </c>
      <c r="S257" s="136">
        <v>0</v>
      </c>
      <c r="T257" s="137">
        <f>S257*H257</f>
        <v>0</v>
      </c>
      <c r="AR257" s="138" t="s">
        <v>117</v>
      </c>
      <c r="AT257" s="138" t="s">
        <v>113</v>
      </c>
      <c r="AU257" s="138" t="s">
        <v>80</v>
      </c>
      <c r="AY257" s="15" t="s">
        <v>111</v>
      </c>
      <c r="BE257" s="139">
        <f>IF(N257="základní",J257,0)</f>
        <v>0</v>
      </c>
      <c r="BF257" s="139">
        <f>IF(N257="snížená",J257,0)</f>
        <v>0</v>
      </c>
      <c r="BG257" s="139">
        <f>IF(N257="zákl. přenesená",J257,0)</f>
        <v>0</v>
      </c>
      <c r="BH257" s="139">
        <f>IF(N257="sníž. přenesená",J257,0)</f>
        <v>0</v>
      </c>
      <c r="BI257" s="139">
        <f>IF(N257="nulová",J257,0)</f>
        <v>0</v>
      </c>
      <c r="BJ257" s="15" t="s">
        <v>78</v>
      </c>
      <c r="BK257" s="139">
        <f>ROUND(I257*H257,2)</f>
        <v>0</v>
      </c>
      <c r="BL257" s="15" t="s">
        <v>117</v>
      </c>
      <c r="BM257" s="138" t="s">
        <v>426</v>
      </c>
    </row>
    <row r="258" spans="2:65" s="12" customFormat="1" ht="11.25">
      <c r="B258" s="140"/>
      <c r="D258" s="141" t="s">
        <v>119</v>
      </c>
      <c r="E258" s="142" t="s">
        <v>1</v>
      </c>
      <c r="F258" s="143" t="s">
        <v>427</v>
      </c>
      <c r="H258" s="144">
        <v>16.154</v>
      </c>
      <c r="I258" s="145"/>
      <c r="L258" s="140"/>
      <c r="M258" s="146"/>
      <c r="T258" s="147"/>
      <c r="AT258" s="142" t="s">
        <v>119</v>
      </c>
      <c r="AU258" s="142" t="s">
        <v>80</v>
      </c>
      <c r="AV258" s="12" t="s">
        <v>80</v>
      </c>
      <c r="AW258" s="12" t="s">
        <v>30</v>
      </c>
      <c r="AX258" s="12" t="s">
        <v>78</v>
      </c>
      <c r="AY258" s="142" t="s">
        <v>111</v>
      </c>
    </row>
    <row r="259" spans="2:65" s="11" customFormat="1" ht="22.9" customHeight="1">
      <c r="B259" s="114"/>
      <c r="D259" s="115" t="s">
        <v>72</v>
      </c>
      <c r="E259" s="124" t="s">
        <v>428</v>
      </c>
      <c r="F259" s="124" t="s">
        <v>429</v>
      </c>
      <c r="I259" s="117"/>
      <c r="J259" s="125">
        <f>BK259</f>
        <v>0</v>
      </c>
      <c r="L259" s="114"/>
      <c r="M259" s="119"/>
      <c r="P259" s="120">
        <f>P260</f>
        <v>0</v>
      </c>
      <c r="R259" s="120">
        <f>R260</f>
        <v>0</v>
      </c>
      <c r="T259" s="121">
        <f>T260</f>
        <v>0</v>
      </c>
      <c r="AR259" s="115" t="s">
        <v>78</v>
      </c>
      <c r="AT259" s="122" t="s">
        <v>72</v>
      </c>
      <c r="AU259" s="122" t="s">
        <v>78</v>
      </c>
      <c r="AY259" s="115" t="s">
        <v>111</v>
      </c>
      <c r="BK259" s="123">
        <f>BK260</f>
        <v>0</v>
      </c>
    </row>
    <row r="260" spans="2:65" s="1" customFormat="1" ht="33" customHeight="1">
      <c r="B260" s="30"/>
      <c r="C260" s="126" t="s">
        <v>430</v>
      </c>
      <c r="D260" s="126" t="s">
        <v>113</v>
      </c>
      <c r="E260" s="127" t="s">
        <v>431</v>
      </c>
      <c r="F260" s="128" t="s">
        <v>432</v>
      </c>
      <c r="G260" s="129" t="s">
        <v>197</v>
      </c>
      <c r="H260" s="130">
        <v>233.798</v>
      </c>
      <c r="I260" s="131"/>
      <c r="J260" s="132">
        <f>ROUND(I260*H260,2)</f>
        <v>0</v>
      </c>
      <c r="K260" s="133"/>
      <c r="L260" s="30"/>
      <c r="M260" s="134" t="s">
        <v>1</v>
      </c>
      <c r="N260" s="135" t="s">
        <v>38</v>
      </c>
      <c r="P260" s="136">
        <f>O260*H260</f>
        <v>0</v>
      </c>
      <c r="Q260" s="136">
        <v>0</v>
      </c>
      <c r="R260" s="136">
        <f>Q260*H260</f>
        <v>0</v>
      </c>
      <c r="S260" s="136">
        <v>0</v>
      </c>
      <c r="T260" s="137">
        <f>S260*H260</f>
        <v>0</v>
      </c>
      <c r="AR260" s="138" t="s">
        <v>117</v>
      </c>
      <c r="AT260" s="138" t="s">
        <v>113</v>
      </c>
      <c r="AU260" s="138" t="s">
        <v>80</v>
      </c>
      <c r="AY260" s="15" t="s">
        <v>111</v>
      </c>
      <c r="BE260" s="139">
        <f>IF(N260="základní",J260,0)</f>
        <v>0</v>
      </c>
      <c r="BF260" s="139">
        <f>IF(N260="snížená",J260,0)</f>
        <v>0</v>
      </c>
      <c r="BG260" s="139">
        <f>IF(N260="zákl. přenesená",J260,0)</f>
        <v>0</v>
      </c>
      <c r="BH260" s="139">
        <f>IF(N260="sníž. přenesená",J260,0)</f>
        <v>0</v>
      </c>
      <c r="BI260" s="139">
        <f>IF(N260="nulová",J260,0)</f>
        <v>0</v>
      </c>
      <c r="BJ260" s="15" t="s">
        <v>78</v>
      </c>
      <c r="BK260" s="139">
        <f>ROUND(I260*H260,2)</f>
        <v>0</v>
      </c>
      <c r="BL260" s="15" t="s">
        <v>117</v>
      </c>
      <c r="BM260" s="138" t="s">
        <v>433</v>
      </c>
    </row>
    <row r="261" spans="2:65" s="11" customFormat="1" ht="25.9" customHeight="1">
      <c r="B261" s="114"/>
      <c r="D261" s="115" t="s">
        <v>72</v>
      </c>
      <c r="E261" s="116" t="s">
        <v>434</v>
      </c>
      <c r="F261" s="116" t="s">
        <v>435</v>
      </c>
      <c r="I261" s="117"/>
      <c r="J261" s="118">
        <f>BK261</f>
        <v>0</v>
      </c>
      <c r="L261" s="114"/>
      <c r="M261" s="119"/>
      <c r="P261" s="120">
        <f>P262+SUM(P263:P265)</f>
        <v>0</v>
      </c>
      <c r="R261" s="120">
        <f>R262+SUM(R263:R265)</f>
        <v>0</v>
      </c>
      <c r="T261" s="121">
        <f>T262+SUM(T263:T265)</f>
        <v>0</v>
      </c>
      <c r="AR261" s="115" t="s">
        <v>136</v>
      </c>
      <c r="AT261" s="122" t="s">
        <v>72</v>
      </c>
      <c r="AU261" s="122" t="s">
        <v>73</v>
      </c>
      <c r="AY261" s="115" t="s">
        <v>111</v>
      </c>
      <c r="BK261" s="123">
        <f>BK262+SUM(BK263:BK265)</f>
        <v>0</v>
      </c>
    </row>
    <row r="262" spans="2:65" s="1" customFormat="1" ht="16.5" customHeight="1">
      <c r="B262" s="30"/>
      <c r="C262" s="126" t="s">
        <v>436</v>
      </c>
      <c r="D262" s="126" t="s">
        <v>113</v>
      </c>
      <c r="E262" s="127" t="s">
        <v>437</v>
      </c>
      <c r="F262" s="128" t="s">
        <v>438</v>
      </c>
      <c r="G262" s="129" t="s">
        <v>439</v>
      </c>
      <c r="H262" s="130">
        <v>1</v>
      </c>
      <c r="I262" s="131"/>
      <c r="J262" s="132">
        <f>ROUND(I262*H262,2)</f>
        <v>0</v>
      </c>
      <c r="K262" s="133"/>
      <c r="L262" s="30"/>
      <c r="M262" s="134" t="s">
        <v>1</v>
      </c>
      <c r="N262" s="135" t="s">
        <v>38</v>
      </c>
      <c r="P262" s="136">
        <f>O262*H262</f>
        <v>0</v>
      </c>
      <c r="Q262" s="136">
        <v>0</v>
      </c>
      <c r="R262" s="136">
        <f>Q262*H262</f>
        <v>0</v>
      </c>
      <c r="S262" s="136">
        <v>0</v>
      </c>
      <c r="T262" s="137">
        <f>S262*H262</f>
        <v>0</v>
      </c>
      <c r="AR262" s="138" t="s">
        <v>440</v>
      </c>
      <c r="AT262" s="138" t="s">
        <v>113</v>
      </c>
      <c r="AU262" s="138" t="s">
        <v>78</v>
      </c>
      <c r="AY262" s="15" t="s">
        <v>111</v>
      </c>
      <c r="BE262" s="139">
        <f>IF(N262="základní",J262,0)</f>
        <v>0</v>
      </c>
      <c r="BF262" s="139">
        <f>IF(N262="snížená",J262,0)</f>
        <v>0</v>
      </c>
      <c r="BG262" s="139">
        <f>IF(N262="zákl. přenesená",J262,0)</f>
        <v>0</v>
      </c>
      <c r="BH262" s="139">
        <f>IF(N262="sníž. přenesená",J262,0)</f>
        <v>0</v>
      </c>
      <c r="BI262" s="139">
        <f>IF(N262="nulová",J262,0)</f>
        <v>0</v>
      </c>
      <c r="BJ262" s="15" t="s">
        <v>78</v>
      </c>
      <c r="BK262" s="139">
        <f>ROUND(I262*H262,2)</f>
        <v>0</v>
      </c>
      <c r="BL262" s="15" t="s">
        <v>440</v>
      </c>
      <c r="BM262" s="138" t="s">
        <v>441</v>
      </c>
    </row>
    <row r="263" spans="2:65" s="1" customFormat="1" ht="24.2" customHeight="1">
      <c r="B263" s="30"/>
      <c r="C263" s="126" t="s">
        <v>442</v>
      </c>
      <c r="D263" s="126" t="s">
        <v>113</v>
      </c>
      <c r="E263" s="127" t="s">
        <v>443</v>
      </c>
      <c r="F263" s="128" t="s">
        <v>444</v>
      </c>
      <c r="G263" s="129" t="s">
        <v>439</v>
      </c>
      <c r="H263" s="130">
        <v>1</v>
      </c>
      <c r="I263" s="131"/>
      <c r="J263" s="132">
        <f>ROUND(I263*H263,2)</f>
        <v>0</v>
      </c>
      <c r="K263" s="133"/>
      <c r="L263" s="30"/>
      <c r="M263" s="134" t="s">
        <v>1</v>
      </c>
      <c r="N263" s="135" t="s">
        <v>38</v>
      </c>
      <c r="P263" s="136">
        <f>O263*H263</f>
        <v>0</v>
      </c>
      <c r="Q263" s="136">
        <v>0</v>
      </c>
      <c r="R263" s="136">
        <f>Q263*H263</f>
        <v>0</v>
      </c>
      <c r="S263" s="136">
        <v>0</v>
      </c>
      <c r="T263" s="137">
        <f>S263*H263</f>
        <v>0</v>
      </c>
      <c r="AR263" s="138" t="s">
        <v>440</v>
      </c>
      <c r="AT263" s="138" t="s">
        <v>113</v>
      </c>
      <c r="AU263" s="138" t="s">
        <v>78</v>
      </c>
      <c r="AY263" s="15" t="s">
        <v>111</v>
      </c>
      <c r="BE263" s="139">
        <f>IF(N263="základní",J263,0)</f>
        <v>0</v>
      </c>
      <c r="BF263" s="139">
        <f>IF(N263="snížená",J263,0)</f>
        <v>0</v>
      </c>
      <c r="BG263" s="139">
        <f>IF(N263="zákl. přenesená",J263,0)</f>
        <v>0</v>
      </c>
      <c r="BH263" s="139">
        <f>IF(N263="sníž. přenesená",J263,0)</f>
        <v>0</v>
      </c>
      <c r="BI263" s="139">
        <f>IF(N263="nulová",J263,0)</f>
        <v>0</v>
      </c>
      <c r="BJ263" s="15" t="s">
        <v>78</v>
      </c>
      <c r="BK263" s="139">
        <f>ROUND(I263*H263,2)</f>
        <v>0</v>
      </c>
      <c r="BL263" s="15" t="s">
        <v>440</v>
      </c>
      <c r="BM263" s="138" t="s">
        <v>445</v>
      </c>
    </row>
    <row r="264" spans="2:65" s="1" customFormat="1" ht="16.5" customHeight="1">
      <c r="B264" s="30"/>
      <c r="C264" s="126" t="s">
        <v>446</v>
      </c>
      <c r="D264" s="126" t="s">
        <v>113</v>
      </c>
      <c r="E264" s="127" t="s">
        <v>447</v>
      </c>
      <c r="F264" s="128" t="s">
        <v>448</v>
      </c>
      <c r="G264" s="129" t="s">
        <v>439</v>
      </c>
      <c r="H264" s="130">
        <v>1</v>
      </c>
      <c r="I264" s="131"/>
      <c r="J264" s="132">
        <f>ROUND(I264*H264,2)</f>
        <v>0</v>
      </c>
      <c r="K264" s="133"/>
      <c r="L264" s="30"/>
      <c r="M264" s="134" t="s">
        <v>1</v>
      </c>
      <c r="N264" s="135" t="s">
        <v>38</v>
      </c>
      <c r="P264" s="136">
        <f>O264*H264</f>
        <v>0</v>
      </c>
      <c r="Q264" s="136">
        <v>0</v>
      </c>
      <c r="R264" s="136">
        <f>Q264*H264</f>
        <v>0</v>
      </c>
      <c r="S264" s="136">
        <v>0</v>
      </c>
      <c r="T264" s="137">
        <f>S264*H264</f>
        <v>0</v>
      </c>
      <c r="AR264" s="138" t="s">
        <v>440</v>
      </c>
      <c r="AT264" s="138" t="s">
        <v>113</v>
      </c>
      <c r="AU264" s="138" t="s">
        <v>78</v>
      </c>
      <c r="AY264" s="15" t="s">
        <v>111</v>
      </c>
      <c r="BE264" s="139">
        <f>IF(N264="základní",J264,0)</f>
        <v>0</v>
      </c>
      <c r="BF264" s="139">
        <f>IF(N264="snížená",J264,0)</f>
        <v>0</v>
      </c>
      <c r="BG264" s="139">
        <f>IF(N264="zákl. přenesená",J264,0)</f>
        <v>0</v>
      </c>
      <c r="BH264" s="139">
        <f>IF(N264="sníž. přenesená",J264,0)</f>
        <v>0</v>
      </c>
      <c r="BI264" s="139">
        <f>IF(N264="nulová",J264,0)</f>
        <v>0</v>
      </c>
      <c r="BJ264" s="15" t="s">
        <v>78</v>
      </c>
      <c r="BK264" s="139">
        <f>ROUND(I264*H264,2)</f>
        <v>0</v>
      </c>
      <c r="BL264" s="15" t="s">
        <v>440</v>
      </c>
      <c r="BM264" s="138" t="s">
        <v>449</v>
      </c>
    </row>
    <row r="265" spans="2:65" s="11" customFormat="1" ht="22.9" customHeight="1">
      <c r="B265" s="114"/>
      <c r="D265" s="115" t="s">
        <v>72</v>
      </c>
      <c r="E265" s="124" t="s">
        <v>450</v>
      </c>
      <c r="F265" s="124" t="s">
        <v>451</v>
      </c>
      <c r="I265" s="117"/>
      <c r="J265" s="125">
        <f>BK265</f>
        <v>0</v>
      </c>
      <c r="L265" s="114"/>
      <c r="M265" s="119"/>
      <c r="P265" s="120">
        <f>P266</f>
        <v>0</v>
      </c>
      <c r="R265" s="120">
        <f>R266</f>
        <v>0</v>
      </c>
      <c r="T265" s="121">
        <f>T266</f>
        <v>0</v>
      </c>
      <c r="AR265" s="115" t="s">
        <v>136</v>
      </c>
      <c r="AT265" s="122" t="s">
        <v>72</v>
      </c>
      <c r="AU265" s="122" t="s">
        <v>78</v>
      </c>
      <c r="AY265" s="115" t="s">
        <v>111</v>
      </c>
      <c r="BK265" s="123">
        <f>BK266</f>
        <v>0</v>
      </c>
    </row>
    <row r="266" spans="2:65" s="1" customFormat="1" ht="16.5" customHeight="1">
      <c r="B266" s="30"/>
      <c r="C266" s="126" t="s">
        <v>452</v>
      </c>
      <c r="D266" s="126" t="s">
        <v>113</v>
      </c>
      <c r="E266" s="127" t="s">
        <v>453</v>
      </c>
      <c r="F266" s="128" t="s">
        <v>454</v>
      </c>
      <c r="G266" s="129" t="s">
        <v>455</v>
      </c>
      <c r="H266" s="130">
        <v>1</v>
      </c>
      <c r="I266" s="131"/>
      <c r="J266" s="132">
        <f>ROUND(I266*H266,2)</f>
        <v>0</v>
      </c>
      <c r="K266" s="133"/>
      <c r="L266" s="30"/>
      <c r="M266" s="166" t="s">
        <v>1</v>
      </c>
      <c r="N266" s="167" t="s">
        <v>38</v>
      </c>
      <c r="O266" s="168"/>
      <c r="P266" s="169">
        <f>O266*H266</f>
        <v>0</v>
      </c>
      <c r="Q266" s="169">
        <v>0</v>
      </c>
      <c r="R266" s="169">
        <f>Q266*H266</f>
        <v>0</v>
      </c>
      <c r="S266" s="169">
        <v>0</v>
      </c>
      <c r="T266" s="170">
        <f>S266*H266</f>
        <v>0</v>
      </c>
      <c r="AR266" s="138" t="s">
        <v>440</v>
      </c>
      <c r="AT266" s="138" t="s">
        <v>113</v>
      </c>
      <c r="AU266" s="138" t="s">
        <v>80</v>
      </c>
      <c r="AY266" s="15" t="s">
        <v>111</v>
      </c>
      <c r="BE266" s="139">
        <f>IF(N266="základní",J266,0)</f>
        <v>0</v>
      </c>
      <c r="BF266" s="139">
        <f>IF(N266="snížená",J266,0)</f>
        <v>0</v>
      </c>
      <c r="BG266" s="139">
        <f>IF(N266="zákl. přenesená",J266,0)</f>
        <v>0</v>
      </c>
      <c r="BH266" s="139">
        <f>IF(N266="sníž. přenesená",J266,0)</f>
        <v>0</v>
      </c>
      <c r="BI266" s="139">
        <f>IF(N266="nulová",J266,0)</f>
        <v>0</v>
      </c>
      <c r="BJ266" s="15" t="s">
        <v>78</v>
      </c>
      <c r="BK266" s="139">
        <f>ROUND(I266*H266,2)</f>
        <v>0</v>
      </c>
      <c r="BL266" s="15" t="s">
        <v>440</v>
      </c>
      <c r="BM266" s="138" t="s">
        <v>456</v>
      </c>
    </row>
    <row r="267" spans="2:65" s="1" customFormat="1" ht="6.95" customHeight="1">
      <c r="B267" s="42"/>
      <c r="C267" s="43"/>
      <c r="D267" s="43"/>
      <c r="E267" s="43"/>
      <c r="F267" s="43"/>
      <c r="G267" s="43"/>
      <c r="H267" s="43"/>
      <c r="I267" s="43"/>
      <c r="J267" s="43"/>
      <c r="K267" s="43"/>
      <c r="L267" s="30"/>
    </row>
  </sheetData>
  <sheetProtection algorithmName="SHA-512" hashValue="Y56kiTBpyc/VZC4XfHMWeIvMttO2VAtOoJkklH6ZBZiuwElgO98HjAUpyM97vahHQnNFUFg8aWV0wCcwZhjGGg==" saltValue="ZLdEIVQZAtg8c5tDd24M+IGW4GEinnEsIi873HORK1+3FtxKvZZ/P8s+/8EhuCU521N6SsQHU4bhogeNeDbRBA==" spinCount="100000" sheet="1" objects="1" scenarios="1" formatColumns="0" formatRows="0" autoFilter="0"/>
  <autoFilter ref="C120:K266" xr:uid="{00000000-0009-0000-0000-000001000000}"/>
  <mergeCells count="6">
    <mergeCell ref="L2:V2"/>
    <mergeCell ref="E7:H7"/>
    <mergeCell ref="E16:H16"/>
    <mergeCell ref="E25:H25"/>
    <mergeCell ref="E85:H85"/>
    <mergeCell ref="E113:H113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N3 - Benešov ul. Jirá...</vt:lpstr>
      <vt:lpstr>'N3 - Benešov ul. Jirá...'!Názvy_tisku</vt:lpstr>
      <vt:lpstr>'Rekapitulace stavby'!Názvy_tisku</vt:lpstr>
      <vt:lpstr>'N3 - Benešov ul. Jirá...'!Oblast_tisku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2024-04-19T13:42:28Z</dcterms:created>
  <dcterms:modified xsi:type="dcterms:W3CDTF">2024-04-19T13:43:52Z</dcterms:modified>
</cp:coreProperties>
</file>