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U:\Veřejné zakázky 2024\VZ Stavební práce\ZPŘ a Nadlimit\Cyklostezka Bedrč\"/>
    </mc:Choice>
  </mc:AlternateContent>
  <xr:revisionPtr revIDLastSave="0" documentId="8_{FA5C0204-29EC-4075-B69D-4644446910BA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Rekapitulace" sheetId="1" r:id="rId1"/>
    <sheet name="SO 101_SO 101.1" sheetId="2" r:id="rId2"/>
    <sheet name="SO 101_SO 101.2_SO 101.2.1" sheetId="3" r:id="rId3"/>
    <sheet name="SO 101_SO 101.2_SO 101.2.2" sheetId="4" r:id="rId4"/>
    <sheet name="SO 101_SO 101.2_SO 101.2.3" sheetId="5" r:id="rId5"/>
    <sheet name="SO 101_SO 101.2_SO 101.2.4" sheetId="6" r:id="rId6"/>
    <sheet name="SO 101_SO 101.2_SO 101.2.5" sheetId="7" r:id="rId7"/>
    <sheet name="SO 101_SO 101.3_SO 101.3.1" sheetId="8" r:id="rId8"/>
    <sheet name="SO 101_SO 101.3_SO 101.3.2" sheetId="9" r:id="rId9"/>
    <sheet name="SO 101_SO 101.4" sheetId="10" r:id="rId10"/>
    <sheet name="SO 191" sheetId="11" r:id="rId11"/>
    <sheet name="VRN" sheetId="12" r:id="rId12"/>
  </sheets>
  <calcPr calcId="191029"/>
  <webPublishing codePage="0"/>
</workbook>
</file>

<file path=xl/calcChain.xml><?xml version="1.0" encoding="utf-8"?>
<calcChain xmlns="http://schemas.openxmlformats.org/spreadsheetml/2006/main">
  <c r="I18" i="12" l="1"/>
  <c r="O18" i="12" s="1"/>
  <c r="I15" i="12"/>
  <c r="O15" i="12" s="1"/>
  <c r="I12" i="12"/>
  <c r="O12" i="12" s="1"/>
  <c r="I9" i="12"/>
  <c r="Q8" i="12" s="1"/>
  <c r="I8" i="12" s="1"/>
  <c r="I3" i="12" s="1"/>
  <c r="C23" i="1" s="1"/>
  <c r="I9" i="11"/>
  <c r="Q8" i="11" s="1"/>
  <c r="I8" i="11" s="1"/>
  <c r="I3" i="11" s="1"/>
  <c r="C22" i="1" s="1"/>
  <c r="I29" i="10"/>
  <c r="O29" i="10" s="1"/>
  <c r="I26" i="10"/>
  <c r="O26" i="10" s="1"/>
  <c r="I23" i="10"/>
  <c r="O23" i="10" s="1"/>
  <c r="I20" i="10"/>
  <c r="O20" i="10" s="1"/>
  <c r="I17" i="10"/>
  <c r="O17" i="10" s="1"/>
  <c r="I14" i="10"/>
  <c r="O14" i="10" s="1"/>
  <c r="I10" i="10"/>
  <c r="Q9" i="10" s="1"/>
  <c r="I9" i="10" s="1"/>
  <c r="I54" i="9"/>
  <c r="O54" i="9" s="1"/>
  <c r="I51" i="9"/>
  <c r="O51" i="9" s="1"/>
  <c r="I48" i="9"/>
  <c r="O48" i="9" s="1"/>
  <c r="I45" i="9"/>
  <c r="O45" i="9" s="1"/>
  <c r="I42" i="9"/>
  <c r="O42" i="9" s="1"/>
  <c r="I39" i="9"/>
  <c r="O39" i="9" s="1"/>
  <c r="I36" i="9"/>
  <c r="O36" i="9" s="1"/>
  <c r="I32" i="9"/>
  <c r="O32" i="9" s="1"/>
  <c r="R31" i="9" s="1"/>
  <c r="O31" i="9" s="1"/>
  <c r="I28" i="9"/>
  <c r="Q27" i="9" s="1"/>
  <c r="I27" i="9" s="1"/>
  <c r="I24" i="9"/>
  <c r="O24" i="9" s="1"/>
  <c r="I21" i="9"/>
  <c r="O21" i="9" s="1"/>
  <c r="I18" i="9"/>
  <c r="O18" i="9" s="1"/>
  <c r="I15" i="9"/>
  <c r="O15" i="9" s="1"/>
  <c r="I11" i="9"/>
  <c r="O11" i="9" s="1"/>
  <c r="R10" i="9" s="1"/>
  <c r="O10" i="9" s="1"/>
  <c r="I51" i="8"/>
  <c r="O51" i="8" s="1"/>
  <c r="I48" i="8"/>
  <c r="O48" i="8" s="1"/>
  <c r="I45" i="8"/>
  <c r="O45" i="8" s="1"/>
  <c r="I42" i="8"/>
  <c r="O42" i="8" s="1"/>
  <c r="I39" i="8"/>
  <c r="O39" i="8" s="1"/>
  <c r="I36" i="8"/>
  <c r="O36" i="8" s="1"/>
  <c r="I32" i="8"/>
  <c r="O32" i="8" s="1"/>
  <c r="R31" i="8" s="1"/>
  <c r="O31" i="8" s="1"/>
  <c r="I28" i="8"/>
  <c r="Q27" i="8" s="1"/>
  <c r="I27" i="8" s="1"/>
  <c r="I24" i="8"/>
  <c r="O24" i="8" s="1"/>
  <c r="I21" i="8"/>
  <c r="O21" i="8" s="1"/>
  <c r="I18" i="8"/>
  <c r="O18" i="8" s="1"/>
  <c r="I15" i="8"/>
  <c r="O15" i="8" s="1"/>
  <c r="I11" i="8"/>
  <c r="O11" i="8" s="1"/>
  <c r="R10" i="8" s="1"/>
  <c r="O10" i="8" s="1"/>
  <c r="I44" i="7"/>
  <c r="O44" i="7" s="1"/>
  <c r="R43" i="7" s="1"/>
  <c r="O43" i="7" s="1"/>
  <c r="I40" i="7"/>
  <c r="Q39" i="7" s="1"/>
  <c r="I39" i="7" s="1"/>
  <c r="I36" i="7"/>
  <c r="O36" i="7" s="1"/>
  <c r="I33" i="7"/>
  <c r="O33" i="7" s="1"/>
  <c r="I30" i="7"/>
  <c r="O30" i="7" s="1"/>
  <c r="I27" i="7"/>
  <c r="O27" i="7" s="1"/>
  <c r="I24" i="7"/>
  <c r="O24" i="7" s="1"/>
  <c r="I21" i="7"/>
  <c r="O21" i="7" s="1"/>
  <c r="I18" i="7"/>
  <c r="O18" i="7" s="1"/>
  <c r="I15" i="7"/>
  <c r="O15" i="7" s="1"/>
  <c r="I11" i="7"/>
  <c r="O11" i="7" s="1"/>
  <c r="R10" i="7" s="1"/>
  <c r="O10" i="7" s="1"/>
  <c r="I64" i="6"/>
  <c r="O64" i="6" s="1"/>
  <c r="I61" i="6"/>
  <c r="O61" i="6" s="1"/>
  <c r="I58" i="6"/>
  <c r="O58" i="6" s="1"/>
  <c r="R57" i="6" s="1"/>
  <c r="O57" i="6" s="1"/>
  <c r="I54" i="6"/>
  <c r="O54" i="6" s="1"/>
  <c r="I51" i="6"/>
  <c r="O51" i="6" s="1"/>
  <c r="R50" i="6" s="1"/>
  <c r="O50" i="6" s="1"/>
  <c r="I47" i="6"/>
  <c r="O47" i="6" s="1"/>
  <c r="I44" i="6"/>
  <c r="O44" i="6" s="1"/>
  <c r="I41" i="6"/>
  <c r="O41" i="6" s="1"/>
  <c r="I38" i="6"/>
  <c r="O38" i="6" s="1"/>
  <c r="I35" i="6"/>
  <c r="I31" i="6"/>
  <c r="O31" i="6" s="1"/>
  <c r="I28" i="6"/>
  <c r="O28" i="6" s="1"/>
  <c r="R27" i="6" s="1"/>
  <c r="O27" i="6" s="1"/>
  <c r="I24" i="6"/>
  <c r="O24" i="6" s="1"/>
  <c r="I21" i="6"/>
  <c r="O21" i="6" s="1"/>
  <c r="I18" i="6"/>
  <c r="O18" i="6" s="1"/>
  <c r="I15" i="6"/>
  <c r="I11" i="6"/>
  <c r="O11" i="6" s="1"/>
  <c r="R10" i="6" s="1"/>
  <c r="O10" i="6" s="1"/>
  <c r="Q10" i="6"/>
  <c r="I10" i="6" s="1"/>
  <c r="I46" i="5"/>
  <c r="O46" i="5" s="1"/>
  <c r="R45" i="5" s="1"/>
  <c r="O45" i="5" s="1"/>
  <c r="I42" i="5"/>
  <c r="O42" i="5" s="1"/>
  <c r="R41" i="5" s="1"/>
  <c r="O41" i="5" s="1"/>
  <c r="I38" i="5"/>
  <c r="O38" i="5" s="1"/>
  <c r="I35" i="5"/>
  <c r="O35" i="5" s="1"/>
  <c r="R34" i="5" s="1"/>
  <c r="O34" i="5" s="1"/>
  <c r="I31" i="5"/>
  <c r="O31" i="5" s="1"/>
  <c r="I28" i="5"/>
  <c r="O28" i="5" s="1"/>
  <c r="R27" i="5" s="1"/>
  <c r="O27" i="5" s="1"/>
  <c r="I24" i="5"/>
  <c r="O24" i="5" s="1"/>
  <c r="I21" i="5"/>
  <c r="O21" i="5" s="1"/>
  <c r="I18" i="5"/>
  <c r="O18" i="5" s="1"/>
  <c r="I15" i="5"/>
  <c r="O15" i="5" s="1"/>
  <c r="I11" i="5"/>
  <c r="O11" i="5" s="1"/>
  <c r="R10" i="5" s="1"/>
  <c r="O10" i="5" s="1"/>
  <c r="Q10" i="5"/>
  <c r="I10" i="5" s="1"/>
  <c r="I55" i="4"/>
  <c r="O55" i="4" s="1"/>
  <c r="R54" i="4" s="1"/>
  <c r="O54" i="4" s="1"/>
  <c r="I51" i="4"/>
  <c r="O51" i="4" s="1"/>
  <c r="R50" i="4" s="1"/>
  <c r="O50" i="4" s="1"/>
  <c r="I47" i="4"/>
  <c r="O47" i="4" s="1"/>
  <c r="I44" i="4"/>
  <c r="O44" i="4" s="1"/>
  <c r="I41" i="4"/>
  <c r="O41" i="4" s="1"/>
  <c r="I38" i="4"/>
  <c r="O38" i="4" s="1"/>
  <c r="I35" i="4"/>
  <c r="O35" i="4" s="1"/>
  <c r="I31" i="4"/>
  <c r="O31" i="4" s="1"/>
  <c r="I28" i="4"/>
  <c r="O28" i="4" s="1"/>
  <c r="I24" i="4"/>
  <c r="O24" i="4" s="1"/>
  <c r="I21" i="4"/>
  <c r="O21" i="4" s="1"/>
  <c r="I18" i="4"/>
  <c r="O18" i="4" s="1"/>
  <c r="I15" i="4"/>
  <c r="O15" i="4" s="1"/>
  <c r="I11" i="4"/>
  <c r="O11" i="4" s="1"/>
  <c r="R10" i="4" s="1"/>
  <c r="O10" i="4" s="1"/>
  <c r="I115" i="3"/>
  <c r="O115" i="3" s="1"/>
  <c r="I112" i="3"/>
  <c r="O112" i="3" s="1"/>
  <c r="I109" i="3"/>
  <c r="O109" i="3" s="1"/>
  <c r="R108" i="3" s="1"/>
  <c r="O108" i="3" s="1"/>
  <c r="I105" i="3"/>
  <c r="O105" i="3" s="1"/>
  <c r="I102" i="3"/>
  <c r="O102" i="3" s="1"/>
  <c r="I99" i="3"/>
  <c r="O99" i="3" s="1"/>
  <c r="I96" i="3"/>
  <c r="O96" i="3" s="1"/>
  <c r="I93" i="3"/>
  <c r="O93" i="3" s="1"/>
  <c r="I90" i="3"/>
  <c r="O90" i="3" s="1"/>
  <c r="I87" i="3"/>
  <c r="O87" i="3" s="1"/>
  <c r="I84" i="3"/>
  <c r="O84" i="3" s="1"/>
  <c r="I81" i="3"/>
  <c r="O81" i="3" s="1"/>
  <c r="I77" i="3"/>
  <c r="O77" i="3" s="1"/>
  <c r="I74" i="3"/>
  <c r="O74" i="3" s="1"/>
  <c r="I71" i="3"/>
  <c r="O71" i="3" s="1"/>
  <c r="I67" i="3"/>
  <c r="O67" i="3" s="1"/>
  <c r="I64" i="3"/>
  <c r="O64" i="3" s="1"/>
  <c r="R63" i="3" s="1"/>
  <c r="O63" i="3" s="1"/>
  <c r="I60" i="3"/>
  <c r="O60" i="3" s="1"/>
  <c r="I57" i="3"/>
  <c r="O57" i="3" s="1"/>
  <c r="I54" i="3"/>
  <c r="O54" i="3" s="1"/>
  <c r="I51" i="3"/>
  <c r="O51" i="3" s="1"/>
  <c r="I48" i="3"/>
  <c r="O48" i="3" s="1"/>
  <c r="I45" i="3"/>
  <c r="O45" i="3" s="1"/>
  <c r="I42" i="3"/>
  <c r="O42" i="3" s="1"/>
  <c r="I39" i="3"/>
  <c r="O39" i="3" s="1"/>
  <c r="I36" i="3"/>
  <c r="O36" i="3" s="1"/>
  <c r="I33" i="3"/>
  <c r="O33" i="3" s="1"/>
  <c r="I30" i="3"/>
  <c r="O30" i="3" s="1"/>
  <c r="I27" i="3"/>
  <c r="O27" i="3" s="1"/>
  <c r="I24" i="3"/>
  <c r="O24" i="3" s="1"/>
  <c r="I21" i="3"/>
  <c r="O21" i="3" s="1"/>
  <c r="I18" i="3"/>
  <c r="O18" i="3" s="1"/>
  <c r="I15" i="3"/>
  <c r="O15" i="3" s="1"/>
  <c r="I11" i="3"/>
  <c r="O11" i="3" s="1"/>
  <c r="R10" i="3" s="1"/>
  <c r="O10" i="3" s="1"/>
  <c r="Q10" i="3"/>
  <c r="I10" i="3" s="1"/>
  <c r="I82" i="2"/>
  <c r="O82" i="2" s="1"/>
  <c r="I79" i="2"/>
  <c r="O79" i="2" s="1"/>
  <c r="R78" i="2" s="1"/>
  <c r="O78" i="2" s="1"/>
  <c r="I75" i="2"/>
  <c r="O75" i="2" s="1"/>
  <c r="I72" i="2"/>
  <c r="O72" i="2" s="1"/>
  <c r="I69" i="2"/>
  <c r="O69" i="2" s="1"/>
  <c r="I66" i="2"/>
  <c r="O66" i="2" s="1"/>
  <c r="I63" i="2"/>
  <c r="O63" i="2" s="1"/>
  <c r="I60" i="2"/>
  <c r="O60" i="2" s="1"/>
  <c r="I57" i="2"/>
  <c r="O57" i="2" s="1"/>
  <c r="I53" i="2"/>
  <c r="O53" i="2" s="1"/>
  <c r="I50" i="2"/>
  <c r="O50" i="2" s="1"/>
  <c r="I47" i="2"/>
  <c r="O47" i="2" s="1"/>
  <c r="I44" i="2"/>
  <c r="O44" i="2" s="1"/>
  <c r="I41" i="2"/>
  <c r="O41" i="2" s="1"/>
  <c r="I38" i="2"/>
  <c r="O38" i="2" s="1"/>
  <c r="I35" i="2"/>
  <c r="O35" i="2" s="1"/>
  <c r="I32" i="2"/>
  <c r="O32" i="2" s="1"/>
  <c r="I29" i="2"/>
  <c r="O29" i="2" s="1"/>
  <c r="I26" i="2"/>
  <c r="O26" i="2" s="1"/>
  <c r="I23" i="2"/>
  <c r="O23" i="2" s="1"/>
  <c r="I20" i="2"/>
  <c r="O20" i="2" s="1"/>
  <c r="I17" i="2"/>
  <c r="O17" i="2" s="1"/>
  <c r="I13" i="2"/>
  <c r="O13" i="2" s="1"/>
  <c r="I10" i="2"/>
  <c r="O10" i="2" s="1"/>
  <c r="R9" i="2" s="1"/>
  <c r="O9" i="2" s="1"/>
  <c r="Q31" i="8" l="1"/>
  <c r="I31" i="8" s="1"/>
  <c r="Q10" i="7"/>
  <c r="I10" i="7" s="1"/>
  <c r="Q43" i="7"/>
  <c r="I43" i="7" s="1"/>
  <c r="Q57" i="6"/>
  <c r="I57" i="6" s="1"/>
  <c r="Q27" i="6"/>
  <c r="I27" i="6" s="1"/>
  <c r="Q50" i="6"/>
  <c r="I50" i="6" s="1"/>
  <c r="Q14" i="4"/>
  <c r="I14" i="4" s="1"/>
  <c r="Q27" i="4"/>
  <c r="I27" i="4" s="1"/>
  <c r="R27" i="4"/>
  <c r="O27" i="4" s="1"/>
  <c r="Q54" i="4"/>
  <c r="I54" i="4" s="1"/>
  <c r="Q108" i="3"/>
  <c r="I108" i="3" s="1"/>
  <c r="Q70" i="3"/>
  <c r="I70" i="3" s="1"/>
  <c r="R70" i="3"/>
  <c r="O70" i="3" s="1"/>
  <c r="Q10" i="9"/>
  <c r="I10" i="9" s="1"/>
  <c r="Q10" i="8"/>
  <c r="I10" i="8" s="1"/>
  <c r="R14" i="8"/>
  <c r="O14" i="8" s="1"/>
  <c r="Q56" i="2"/>
  <c r="I56" i="2" s="1"/>
  <c r="Q16" i="2"/>
  <c r="I16" i="2" s="1"/>
  <c r="R56" i="2"/>
  <c r="O56" i="2" s="1"/>
  <c r="Q78" i="2"/>
  <c r="I78" i="2" s="1"/>
  <c r="Q14" i="3"/>
  <c r="I14" i="3" s="1"/>
  <c r="R14" i="4"/>
  <c r="O14" i="4" s="1"/>
  <c r="Q50" i="4"/>
  <c r="I50" i="4" s="1"/>
  <c r="Q27" i="5"/>
  <c r="I27" i="5" s="1"/>
  <c r="Q41" i="5"/>
  <c r="I41" i="5" s="1"/>
  <c r="Q14" i="6"/>
  <c r="I14" i="6" s="1"/>
  <c r="O15" i="6"/>
  <c r="R14" i="6" s="1"/>
  <c r="O14" i="6" s="1"/>
  <c r="O2" i="6" s="1"/>
  <c r="D16" i="1" s="1"/>
  <c r="R14" i="7"/>
  <c r="O14" i="7" s="1"/>
  <c r="R16" i="2"/>
  <c r="O16" i="2" s="1"/>
  <c r="O2" i="2" s="1"/>
  <c r="D11" i="1" s="1"/>
  <c r="R14" i="3"/>
  <c r="O14" i="3" s="1"/>
  <c r="Q34" i="4"/>
  <c r="I34" i="4" s="1"/>
  <c r="O35" i="6"/>
  <c r="R34" i="6" s="1"/>
  <c r="O34" i="6" s="1"/>
  <c r="Q34" i="6"/>
  <c r="I34" i="6" s="1"/>
  <c r="Q63" i="3"/>
  <c r="I63" i="3" s="1"/>
  <c r="R34" i="4"/>
  <c r="O34" i="4" s="1"/>
  <c r="Q14" i="5"/>
  <c r="I14" i="5" s="1"/>
  <c r="I3" i="5" s="1"/>
  <c r="C15" i="1" s="1"/>
  <c r="E15" i="1" s="1"/>
  <c r="Q45" i="5"/>
  <c r="I45" i="5" s="1"/>
  <c r="R35" i="9"/>
  <c r="O35" i="9" s="1"/>
  <c r="R13" i="10"/>
  <c r="O13" i="10" s="1"/>
  <c r="Q80" i="3"/>
  <c r="I80" i="3" s="1"/>
  <c r="R14" i="5"/>
  <c r="O14" i="5" s="1"/>
  <c r="O2" i="5" s="1"/>
  <c r="D15" i="1" s="1"/>
  <c r="Q9" i="2"/>
  <c r="I9" i="2" s="1"/>
  <c r="R80" i="3"/>
  <c r="O80" i="3" s="1"/>
  <c r="Q10" i="4"/>
  <c r="I10" i="4" s="1"/>
  <c r="Q34" i="5"/>
  <c r="I34" i="5" s="1"/>
  <c r="R35" i="8"/>
  <c r="O35" i="8" s="1"/>
  <c r="R14" i="9"/>
  <c r="O14" i="9" s="1"/>
  <c r="O40" i="7"/>
  <c r="R39" i="7" s="1"/>
  <c r="O39" i="7" s="1"/>
  <c r="O28" i="8"/>
  <c r="R27" i="8" s="1"/>
  <c r="O27" i="8" s="1"/>
  <c r="O28" i="9"/>
  <c r="R27" i="9" s="1"/>
  <c r="O27" i="9" s="1"/>
  <c r="O10" i="10"/>
  <c r="R9" i="10" s="1"/>
  <c r="O9" i="10" s="1"/>
  <c r="O2" i="10" s="1"/>
  <c r="D21" i="1" s="1"/>
  <c r="O9" i="11"/>
  <c r="R8" i="11" s="1"/>
  <c r="O8" i="11" s="1"/>
  <c r="O2" i="11" s="1"/>
  <c r="D22" i="1" s="1"/>
  <c r="E22" i="1" s="1"/>
  <c r="O9" i="12"/>
  <c r="R8" i="12" s="1"/>
  <c r="O8" i="12" s="1"/>
  <c r="O2" i="12" s="1"/>
  <c r="D23" i="1" s="1"/>
  <c r="E23" i="1" s="1"/>
  <c r="Q14" i="7"/>
  <c r="I14" i="7" s="1"/>
  <c r="Q14" i="8"/>
  <c r="I14" i="8" s="1"/>
  <c r="Q35" i="8"/>
  <c r="I35" i="8" s="1"/>
  <c r="Q14" i="9"/>
  <c r="I14" i="9" s="1"/>
  <c r="Q35" i="9"/>
  <c r="I35" i="9" s="1"/>
  <c r="Q31" i="9"/>
  <c r="I31" i="9" s="1"/>
  <c r="Q13" i="10"/>
  <c r="I13" i="10" s="1"/>
  <c r="I3" i="10" s="1"/>
  <c r="C21" i="1" s="1"/>
  <c r="E21" i="1" s="1"/>
  <c r="I3" i="7" l="1"/>
  <c r="C17" i="1" s="1"/>
  <c r="I3" i="6"/>
  <c r="C16" i="1" s="1"/>
  <c r="E16" i="1" s="1"/>
  <c r="I3" i="4"/>
  <c r="C14" i="1" s="1"/>
  <c r="E14" i="1" s="1"/>
  <c r="O2" i="4"/>
  <c r="D14" i="1" s="1"/>
  <c r="I3" i="3"/>
  <c r="C13" i="1" s="1"/>
  <c r="E13" i="1" s="1"/>
  <c r="O2" i="3"/>
  <c r="D13" i="1" s="1"/>
  <c r="I3" i="2"/>
  <c r="C11" i="1" s="1"/>
  <c r="I3" i="9"/>
  <c r="C20" i="1" s="1"/>
  <c r="O2" i="9"/>
  <c r="D20" i="1" s="1"/>
  <c r="E20" i="1" s="1"/>
  <c r="I3" i="8"/>
  <c r="C19" i="1" s="1"/>
  <c r="O2" i="8"/>
  <c r="D19" i="1" s="1"/>
  <c r="E11" i="1"/>
  <c r="O2" i="7"/>
  <c r="D17" i="1" s="1"/>
  <c r="C12" i="1" l="1"/>
  <c r="D12" i="1"/>
  <c r="C18" i="1"/>
  <c r="E19" i="1"/>
  <c r="E18" i="1" s="1"/>
  <c r="D18" i="1"/>
  <c r="E17" i="1"/>
  <c r="E12" i="1" s="1"/>
  <c r="C10" i="1" l="1"/>
  <c r="C6" i="1" s="1"/>
  <c r="D10" i="1"/>
  <c r="E10" i="1"/>
  <c r="C7" i="1" s="1"/>
</calcChain>
</file>

<file path=xl/sharedStrings.xml><?xml version="1.0" encoding="utf-8"?>
<sst xmlns="http://schemas.openxmlformats.org/spreadsheetml/2006/main" count="2320" uniqueCount="471">
  <si>
    <t>Firma: BORA projekt s.r.o.</t>
  </si>
  <si>
    <t>Rekapitulace ceny</t>
  </si>
  <si>
    <t>Stavba: 09-2023 - Cyklostezka Benešov - Bedrč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</si>
  <si>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</si>
  <si>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</si>
  <si>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</si>
  <si>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</si>
  <si>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</si>
  <si>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</si>
  <si>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</si>
  <si>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</si>
  <si>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</si>
  <si>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</si>
  <si>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</si>
  <si>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</si>
  <si>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09-2023</t>
  </si>
  <si>
    <t>Cyklostezka Benešov - Bedrč</t>
  </si>
  <si>
    <t>O</t>
  </si>
  <si>
    <t>Objekt:</t>
  </si>
  <si>
    <t>SO 101</t>
  </si>
  <si>
    <t>CYKLOSTEZKA</t>
  </si>
  <si>
    <t>O1</t>
  </si>
  <si>
    <t>Rozpočet:</t>
  </si>
  <si>
    <t>0,00</t>
  </si>
  <si>
    <t>15,00</t>
  </si>
  <si>
    <t>21,00</t>
  </si>
  <si>
    <t>3</t>
  </si>
  <si>
    <t>2</t>
  </si>
  <si>
    <t>SO 101.1</t>
  </si>
  <si>
    <t>CYKLOSTEZKA KM 0,000-0,900 (neuznatelné náklady)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</si>
  <si>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</si>
  <si>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</si>
  <si>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</si>
  <si>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</si>
  <si>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</si>
  <si>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</si>
  <si>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</si>
  <si>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</si>
  <si>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</si>
  <si>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</si>
  <si>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</si>
  <si>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</si>
  <si>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</si>
  <si>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</si>
  <si>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</si>
  <si>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</si>
  <si>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</si>
  <si>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SO 101.1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</si>
  <si>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</si>
  <si>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</si>
  <si>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</si>
  <si>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</si>
  <si>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</si>
  <si>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</si>
  <si>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</si>
  <si>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</si>
  <si>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kamenivo, zemina</t>
  </si>
  <si>
    <t>VV</t>
  </si>
  <si>
    <t>dle pol. 113328: 270,05*2,1=567,105 [A] 
dle pol. 122738: 119,95*1,8=215,910 [B] 
Celkem: A+B=783,015 [C]</t>
  </si>
  <si>
    <t>b</t>
  </si>
  <si>
    <t>beton</t>
  </si>
  <si>
    <t>dle pol. 113188: 1,177*2,4=2,825 [A]</t>
  </si>
  <si>
    <t>Zemní práce</t>
  </si>
  <si>
    <t>113188</t>
  </si>
  <si>
    <t/>
  </si>
  <si>
    <t>ODSTRANĚNÍ KRYTU ZPEVNĚNÝCH PLOCH Z DLAŽDIC, ODVOZ DO 20KM</t>
  </si>
  <si>
    <t>M3</t>
  </si>
  <si>
    <t>vč. odvozu a uložení na recyklační středisko / trvalou skládku dle dispozic zhotovitele, vzdálenost uvedena orientačně 
POZN.: rozebrání stáv. zámkové dlažby u vjezdu v km cca 0,900, na skládku bude odvezeno pouze to, co zbyde z následného zpětného uložení</t>
  </si>
  <si>
    <t>Přípravné, bourací a zemní práce 
plocha ze situace ; zámk. dl. tl. 80mm (vč. lože 30mm): 17,5*0,11=1,925 [A] 
odpočet zpětně použité dlažby (viz pol. 587206): -6,8*0,11=-0,748 [B] 
Celkem: A+B=1,177 [C]</t>
  </si>
  <si>
    <t>113328</t>
  </si>
  <si>
    <t>ODSTRANĚNÍ PODKLADŮ ZPEVNĚNÝCH PLOCH Z KAMENIVA NESTMEL, ODVOZ DO 20KM</t>
  </si>
  <si>
    <t>vč. odvozu a uložení na recyklační středisko / trvalou skládku dle dispozic zhotovitele, vzdálenost uvedena orientačně 
POZN.: odstranění stáv. zpevněné cesty po úrověň nových asf. vrstev</t>
  </si>
  <si>
    <t>Přípravné, bourací a zemní práce 
plocha ze situace ; prům. tl. 100mm: 2700,5*0,1=270,050 [A]</t>
  </si>
  <si>
    <t>113764</t>
  </si>
  <si>
    <t>FRÉZOVÁNÍ DRÁŽKY PRŮŘEZU DO 400MM2 V ASFALTOVÉ VOZOVCE</t>
  </si>
  <si>
    <t>M</t>
  </si>
  <si>
    <t>napojení na stav - příprava drážky pro zálivku, vč. vyčištění drážky a likvidace odpadu (rozměry min. 12/25 mm)</t>
  </si>
  <si>
    <t>Dokončující práce 
délka ze situace: 6,0=6,000 [A]</t>
  </si>
  <si>
    <t>122734</t>
  </si>
  <si>
    <t>ODKOPÁVKY A PROKOPÁVKY OBECNÉ TŘ. I, ODVOZ DO 5KM</t>
  </si>
  <si>
    <t>vč. odvozu na meziskládku dle dispozic zhotovitele, vzdálenost uvedena orientačně 
Výpočet celkových odkopávek viz. pol. 122738. 
Součástí položky je i výběr vhodného materiálu!</t>
  </si>
  <si>
    <t>zpětně použitý materiál (viz pol. 171101): 2,83=2,830 [A]</t>
  </si>
  <si>
    <t>7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</si>
  <si>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</si>
  <si>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</si>
  <si>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</si>
  <si>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Přípravné, bourací a zemní práce 
plocha výkopu z řezu*délka úseku: 122,78=122,780 [A] 
odpočet zpětně použitého materiálu (viz pol. 171101): -2,83=-2,830 [B] 
Celkem: A+B=119,950 [C]</t>
  </si>
  <si>
    <t>8</t>
  </si>
  <si>
    <t>125734</t>
  </si>
  <si>
    <t>VYKOPÁVKY ZE ZEMNÍKŮ A SKLÁDEK TŘ. I, ODVOZ DO 5KM</t>
  </si>
  <si>
    <t>vč. dopravy dle dispozic zhotovitele, vzdálenost uvedena orientačně 
POZN.: materiál ornice z výzisku SO 101.2</t>
  </si>
  <si>
    <t>výměra dle pol. 171101: 2,83=2,830 [A] 
výměra dle pol. 18222: 272,75*0,15=40,913 [B] 
Celkem: A+B=43,743 [C]</t>
  </si>
  <si>
    <t>171101</t>
  </si>
  <si>
    <t>ULOŽENÍ SYPANINY DO NÁSYPŮ SE ZHUTNĚNÍM DO 95% PS</t>
  </si>
  <si>
    <t>POZN.: materiál z výzisku</t>
  </si>
  <si>
    <t>Přípravné, bourací a zemní práce 
plocha násypu z řezu*délka úseku: 2,83=2,830 [A]</t>
  </si>
  <si>
    <t>17120</t>
  </si>
  <si>
    <t>ULOŽENÍ SYPANINY DO NÁSYPŮ A NA SKLÁDKY BEZ ZHUTNĚNÍ</t>
  </si>
  <si>
    <t>dle pol. 122734: 2,83=2,830 [A] 
dle pol. 122738: 119,95=119,950 [B] 
Celkem: A+B=122,780 [C]</t>
  </si>
  <si>
    <t>11</t>
  </si>
  <si>
    <t>18110</t>
  </si>
  <si>
    <t>ÚPRAVA PLÁNĚ SE ZHUTNĚNÍM V HORNINĚ TŘ. I</t>
  </si>
  <si>
    <t>M2</t>
  </si>
  <si>
    <t>přehutnění pláně vozovky a vjezdu ; Edef,2 na pláni = min. 40 MPa</t>
  </si>
  <si>
    <t>Ostatní 
plocha ACP+plocha dlažby: ((2273,06+42)*1,05)+6,8=2 437,613 [A]</t>
  </si>
  <si>
    <t>12</t>
  </si>
  <si>
    <t>18130</t>
  </si>
  <si>
    <t>ÚPRAVA PLÁNĚ BEZ ZHUTNĚNÍ</t>
  </si>
  <si>
    <t>příprava plochy pro ohumusování, příp. svahování</t>
  </si>
  <si>
    <t>Dokončující práce 
výměra dle pol. 18222: 272,75=272,750 [A]</t>
  </si>
  <si>
    <t>13</t>
  </si>
  <si>
    <t>18222</t>
  </si>
  <si>
    <t>ROZPROSTŘENÍ ORNICE VE SVAHU V TL DO 0,15M</t>
  </si>
  <si>
    <t>přev. svah ; tl. 150mm 
POZN.: materiál z výzisku (SO 101.2)</t>
  </si>
  <si>
    <t>Dokončující práce 
šířka ohumusování z řezu*délka: 272,75=272,750 [A]</t>
  </si>
  <si>
    <t>14</t>
  </si>
  <si>
    <t>18242</t>
  </si>
  <si>
    <t>ZALOŽENÍ TRÁVNÍKU HYDROOSEVEM NA ORNICI</t>
  </si>
  <si>
    <t>příp. ruční osev</t>
  </si>
  <si>
    <t>15</t>
  </si>
  <si>
    <t>18247</t>
  </si>
  <si>
    <t>OŠETŘOVÁNÍ TRÁVNÍKU</t>
  </si>
  <si>
    <t>Údržba zatravněných ploch do předání správci</t>
  </si>
  <si>
    <t>Komunikace</t>
  </si>
  <si>
    <t>16</t>
  </si>
  <si>
    <t>56933</t>
  </si>
  <si>
    <t>ZPEVNĚNÍ KRAJNIC ZE ŠTĚRKODRTI TL. DO 150MM</t>
  </si>
  <si>
    <t>ŠD fr. 0/63 ; tl. 150mm</t>
  </si>
  <si>
    <t>Nové konstrukce 
plocha ze situace: 222,7+0,76+198,53+26,3=448,290 [A]</t>
  </si>
  <si>
    <t>17</t>
  </si>
  <si>
    <t>572123</t>
  </si>
  <si>
    <t>INFILTRAČNÍ POSTŘIK Z EMULZE DO 1,0KG/M2</t>
  </si>
  <si>
    <t>PI-E ; 0,6 kg/m2 ; postřiky jsou uváděny v množství zbytkového pojiva</t>
  </si>
  <si>
    <t>Nové konstrukce 
výměra shodná s výměrou ACP: (2273,06+42)*1,05=2 430,813 [A]</t>
  </si>
  <si>
    <t>18</t>
  </si>
  <si>
    <t>572213</t>
  </si>
  <si>
    <t>SPOJOVACÍ POSTŘIK Z EMULZE DO 0,5KG/M2</t>
  </si>
  <si>
    <t>PS-E ; 0,35 kg/m2 ; postřiky jsou uváděny v množství zbytkového pojiva</t>
  </si>
  <si>
    <t>19</t>
  </si>
  <si>
    <t>574A31</t>
  </si>
  <si>
    <t>ASFALTOVÝ BETON PRO OBRUSNÉ VRSTVY ACO 8 TL. 40MM</t>
  </si>
  <si>
    <t>ACO 8CH 50/70 ; tl. 40mm</t>
  </si>
  <si>
    <t>Nové konstrukce 
plocha ze situace: 2273,06+42=2 315,060 [A]</t>
  </si>
  <si>
    <t>20</t>
  </si>
  <si>
    <t>574E56</t>
  </si>
  <si>
    <t>ASFALTOVÝ BETON PRO PODKLADNÍ VRSTVY ACP 16+, 16S TL. 60MM</t>
  </si>
  <si>
    <t>ACP 16+ 50/70 ; tl. 60mm</t>
  </si>
  <si>
    <t>Nové konstrukce 
plocha ze situace*koef.přesahu vrstvy: (2273,06+42)*1,05=2 430,813 [A]</t>
  </si>
  <si>
    <t>21</t>
  </si>
  <si>
    <t>57621</t>
  </si>
  <si>
    <t>POSYP KAMENIVEM DRCENÝM 5KG/M2</t>
  </si>
  <si>
    <t>drcené kamenivo fr. 2/4 v množství 3,0 kg/2</t>
  </si>
  <si>
    <t>Nové konstrukce 
výměra shodná s výměrou PI: (2273,06+42)*1,05=2 430,813 [A]</t>
  </si>
  <si>
    <t>22</t>
  </si>
  <si>
    <t>587206</t>
  </si>
  <si>
    <t>PŘEDLÁŽDĚNÍ KRYTU Z BETONOVÝCH DLAŽDIC SE ZÁMKEM</t>
  </si>
  <si>
    <t>předláždění části zámkové dlažby u vjezdu v km cca 0,900 
POZN.: zahrnuje rozebrání, vytřídění, novou pokládku s doplněním lože z drceného kameniva fr. 4/8 L tl. 30mm, zahrnuje i případné přesuny dlažby před provedením nových ploch (meziskládka) a likvidaci přebytečného původního lože</t>
  </si>
  <si>
    <t>Úprava stáv. ploch 
plocha ze situace: 6,8=6,800 [A]</t>
  </si>
  <si>
    <t>Ostatní konstrukce a práce</t>
  </si>
  <si>
    <t>23</t>
  </si>
  <si>
    <t>919111</t>
  </si>
  <si>
    <t>ŘEZÁNÍ ASFALTOVÉHO KRYTU VOZOVEK TL DO 50MM</t>
  </si>
  <si>
    <t>napojení na stav - zaříznutí hrany stávajícího asfaltu pro dobalení nové obrusné vrstvy (vč. dobourání a likvidace hrany)</t>
  </si>
  <si>
    <t>Přípravné, bourací a zemní práce 
délka ze situace: 6,0=6,000 [A]</t>
  </si>
  <si>
    <t>24</t>
  </si>
  <si>
    <t>931324</t>
  </si>
  <si>
    <t>TĚSNĚNÍ DILATAČ SPAR ASF ZÁLIVKOU MODIFIK PRŮŘ DO 400MM2</t>
  </si>
  <si>
    <t>napojení na stav - zálivka spáry modif. zálivkou za horka typu N2 vč. provedení adhezního nátěru ploch před aplikací zálivky (rozměry min. 12/25 mm)</t>
  </si>
  <si>
    <t>SO 101.2</t>
  </si>
  <si>
    <t>CYKLOSTEZKA KM 0,900-KÚ (uznatelné náklady)</t>
  </si>
  <si>
    <t>O2</t>
  </si>
  <si>
    <t>SO 101.2.1</t>
  </si>
  <si>
    <t>Cyklostezka km 0,900-KÚ</t>
  </si>
  <si>
    <t xml:space="preserve">  SO 101.2</t>
  </si>
  <si>
    <t xml:space="preserve">    SO 101.2.1</t>
  </si>
  <si>
    <t>zemina</t>
  </si>
  <si>
    <t>dle pol. 121108: 885,387*1,8=1 593,697 [A] 
dle pol. 122738: 1032,0*1,8=1 857,600 [B] 
dle pol. 132738: 30,95*1,8=55,710 [C] 
Celkem: A+B+C=3 507,007 [D]</t>
  </si>
  <si>
    <t>Dokončující práce 
délka ze situace: 9,5+7,5=17,000 [A]</t>
  </si>
  <si>
    <t>121104</t>
  </si>
  <si>
    <t>SEJMUTÍ ORNICE NEBO LESNÍ PŮDY S ODVOZEM DO 5KM</t>
  </si>
  <si>
    <t>vč. odvozu na meziskládku dle dispozic zhotovitele, vzdálenost uvedena orientačně 
Výpočet celkové skrývky ornice viz. pol. 121108. 
Součástí položky je i výběr vhodného materiálu!</t>
  </si>
  <si>
    <t>zpětně použitý materiál (viz pol. 18222 ; SO 101.1 + SO 101.2): (1478,0+272,75)*0,15=262,613 [A]</t>
  </si>
  <si>
    <t>121108</t>
  </si>
  <si>
    <t>SEJMUTÍ ORNICE NEBO LESNÍ PŮDY S ODVOZEM DO 20KM</t>
  </si>
  <si>
    <t>vč. odvozu na recyklační středisko / trvalou skládku dle dispozic zhotovitele, vzdálenost uvedena orientačně 
předpoklad vrchní část stávajících zatravněných ploch (drn, degradovaná ornice nevhodná pro další použití). V případě získání kvalitní zeminy vhodné k následnému zpětnému rozprostření bude tato deponována a přednostně využita v rámci ohumusování.</t>
  </si>
  <si>
    <t>Přípravné, bourací a zemní práce 
planimetrie příčných řezů: 5740,0*0,2=1 148,000 [A] 
odpočet zpětně použitého materiálu (viz pol. 18222 ; SO 101.1 + SO 101.2): -(1478,0+272,75)*0,15=- 262,613 [B] 
Celkem: A+B=885,387 [C]</t>
  </si>
  <si>
    <t>zpětně použitý materiál (viz pol. 171101): 297,0=297,000 [A]</t>
  </si>
  <si>
    <t>Přípravné, bourací a zemní práce 
plocha výkopu z řezu*délka úseku: 1329,0=1 329,000 [A] 
odpočet zpětně použitého materiálu (viz pol. 171101): -297,0=- 297,000 [B] 
Celkem: A+B=1 032,000 [C]</t>
  </si>
  <si>
    <t>vč. dopravy dle dispozic zhotovitele, vzdálenost uvedena orientačně</t>
  </si>
  <si>
    <t>výměra dle pol. 171101: 297,0=297,000 [A] 
výměra dle pol. 18222: 1478,0*0,15=221,700 [B] 
Celkem: A+B=518,700 [C]</t>
  </si>
  <si>
    <t>132738</t>
  </si>
  <si>
    <t>HLOUBENÍ RÝH ŠÍŘ DO 2M PAŽ I NEPAŽ TŘ. I, ODVOZ DO 20KM</t>
  </si>
  <si>
    <t>vč. odvozu na recyklační středisko / trvalou skládku dle dispozic zhotovitele, vzdálenost uvedena orientačně 
výkop rýhy trativodu - vykázáno nad rámec pol. 21263</t>
  </si>
  <si>
    <t>Nové konstrukce 
plocha z řezu*délka ze situace: 30,95=30,950 [A]</t>
  </si>
  <si>
    <t>Přípravné, bourací a zemní práce 
plocha násypu z řezu*délka úseku: 297,0=297,000 [A]</t>
  </si>
  <si>
    <t>dle pol. 121104: 262,613=262,613 [A] 
dle pol. 121108: 885,387=885,387 [B] 
dle pol. 122734: 297,0=297,000 [C] 
dle pol. 122738: 1032,0=1 032,000 [D] 
dle pol. 132738: 30,95=30,950 [E] 
Celkem: A+B+C+D+E=2 507,950 [F]</t>
  </si>
  <si>
    <t>17180</t>
  </si>
  <si>
    <t>ULOŽENÍ SYPANINY DO NÁSYPŮ Z NAKUPOVANÝCH MATERIÁLŮ</t>
  </si>
  <si>
    <t>uložení sypaniny do aktivní zóny se zhutněním na 100 % PS ; tl. 300 mm ; nakupovaný materiál</t>
  </si>
  <si>
    <t>Nové konstrukce 
plocha z řezu*délka úseku: 1616,0=1 616,000 [A]</t>
  </si>
  <si>
    <t>17380</t>
  </si>
  <si>
    <t>ZEMNÍ KRAJNICE A DOSYPÁVKY Z NAKUPOVANÝCH MATERIÁLŮ</t>
  </si>
  <si>
    <t>Dosypávka krajnice, mat.min.podmínečně vhodný dle ČSN 73 6133, zhutněno na 100 % PS</t>
  </si>
  <si>
    <t>Nové konstrukce 
plocha z řezu*délka úseku: 142,0=142,000 [A]</t>
  </si>
  <si>
    <t>Ostatní 
výměra shodná s výměrou plochy ŠD: (1649,23+1656+340,5+33)*1,15=4 230,540 [A]</t>
  </si>
  <si>
    <t>Dokončující práce 
výměra dle pol. 18222: 1478,0=1 478,000 [A]</t>
  </si>
  <si>
    <t>přev. svah ; tl. 150mm 
POZN.: materiál z výzisku</t>
  </si>
  <si>
    <t>Dokončující práce 
šířka rozprostření ornice*délka: 1478,0=1 478,000 [A]</t>
  </si>
  <si>
    <t>Základy</t>
  </si>
  <si>
    <t>21197</t>
  </si>
  <si>
    <t>OPLÁŠTĚNÍ ODVODŇOVACÍCH ŽEBER Z GEOTEXTILIE</t>
  </si>
  <si>
    <t>filtrační (separační) netkaná geotextilie - opláštění trativodu</t>
  </si>
  <si>
    <t>Nové konstrukce 
délka v řezu *délka trativodu: 2,32*137,5=319,000 [A]</t>
  </si>
  <si>
    <t>21263</t>
  </si>
  <si>
    <t>TRATIVODY KOMPLET  Z TRUB Z PLAST HM DN DO 150MM</t>
  </si>
  <si>
    <t>trativod DN 150 mm HDPE profilovaný s plným dnem, SN8, děrovaný 220° perforace, včetně uložení, obsypu a zásypu 
POZN.: uložení do šp lože tl. 0,10 m (ŠPb 0/32 Gn), obsyp štěrkem 8-16, F2, zásyp HK 16/32, F2 ; výkop rýhy vykázán z důvodu průřezu přes 0,15 m2/m' zvlášť</t>
  </si>
  <si>
    <t>Nové konstrukce 
délka ze situace: 137,5=137,500 [A]</t>
  </si>
  <si>
    <t>Vodorovné konstrukce</t>
  </si>
  <si>
    <t>45131A</t>
  </si>
  <si>
    <t>PODKLADNÍ A VÝPLŇOVÉ VRSTVY Z PROSTÉHO BETONU C20/25</t>
  </si>
  <si>
    <t>bet.lože pod odláždění z LK - beton C20/25n - XF3 ; tl. 0,15m</t>
  </si>
  <si>
    <t>Nové konstrukce 
plocha ze situace*koef.sklonu*tl.lože: (185+118)*1,12*0,15=50,904 [A]</t>
  </si>
  <si>
    <t>465512</t>
  </si>
  <si>
    <t>DLAŽBY Z LOMOVÉHO KAMENE NA MC</t>
  </si>
  <si>
    <t>odláždění z lomového kamene tl. 0,20 m, včetně vyspárování cementovou maltou MC25-XF4</t>
  </si>
  <si>
    <t>Nové konstrukce 
plocha ze situace*koef.sklonu*tl.odláždění: (185+118)*1,12*0,2=67,872 [A]</t>
  </si>
  <si>
    <t>467385</t>
  </si>
  <si>
    <t>STUPNĚ A PRAHY VOD KORYT ZE ŽELBET DO C30/37 VČET VÝZT</t>
  </si>
  <si>
    <t>bet.práh pod odlážděním z lom kamene - železobeton C30/37-XF4, slabě vyztuženo kari sítí KY49 (20 kg/m3)</t>
  </si>
  <si>
    <t>Nové konstrukce 
výška*šířka*délka: 1,0*0,5*(21+40)=30,500 [A]</t>
  </si>
  <si>
    <t>56330</t>
  </si>
  <si>
    <t>VOZOVKOVÉ VRSTVY ZE ŠTĚRKODRTI</t>
  </si>
  <si>
    <t>ŠDA fr. 0/32 GE, tl. min.150mm</t>
  </si>
  <si>
    <t>Nové konstrukce 
plocha ze situace*koef.přesahu*prům.tl.vrstvy (0,162m): (1649,23+1656+340,5+33)*1,15*0,162=685,347 [A]</t>
  </si>
  <si>
    <t>56333</t>
  </si>
  <si>
    <t>VOZOVKOVÉ VRSTVY ZE ŠTĚRKODRTI TL. DO 150MM</t>
  </si>
  <si>
    <t>ŠDA fr. 0/32 GE, tl. 120mm</t>
  </si>
  <si>
    <t>Nové konstrukce 
plocha ze situace*koef.přesahu: (1649,23+1656+340,5+33)*1,10=4 046,603 [A]</t>
  </si>
  <si>
    <t>25</t>
  </si>
  <si>
    <t>Nové konstrukce 
plocha ze situace: 328,2+329+35+33=725,200 [A]</t>
  </si>
  <si>
    <t>26</t>
  </si>
  <si>
    <t>Nové konstrukce 
výměra shodná s výměrou plochy Šda tl. 120 mm: (1649,23+1656+340,5+33)*1,10=4 046,603 [A]</t>
  </si>
  <si>
    <t>27</t>
  </si>
  <si>
    <t>Nové konstrukce 
výměra shodná s výměrou ACP: (1649,23+1656+340,5)*1,05=3 828,017 [A]</t>
  </si>
  <si>
    <t>28</t>
  </si>
  <si>
    <t>Nové konstrukce 
plocha ze situace: 1649,23+1656+340,5=3 645,730 [A]</t>
  </si>
  <si>
    <t>29</t>
  </si>
  <si>
    <t>Nové konstrukce 
plocha ze situace*koef.přesahu vrstvy: (1649,23+1656+340,5)*1,05=3 828,017 [A]</t>
  </si>
  <si>
    <t>30</t>
  </si>
  <si>
    <t>Nové konstrukce 
výměra shodná s výměrou PI: (1649,23+1656+340,5+33)*1,10=4 046,603 [A]</t>
  </si>
  <si>
    <t>31</t>
  </si>
  <si>
    <t>POZN.: zahrnuje rozebrání, vytřídění, novou pokládku s doplněním lože z drceného kameniva fr. 4/8 L tl. 30mm, zahrnuje i případné přesuny dlažby před provedením nových ploch (meziskládka) a likvidaci přebytečného původního lože</t>
  </si>
  <si>
    <t>Úprava stáv. ploch 
plocha ze situace: 33,0=33,000 [A]</t>
  </si>
  <si>
    <t>32</t>
  </si>
  <si>
    <t>Přípravné, bourací a zemní práce 
délka ze situace: 9,5+7,5=17,000 [A]</t>
  </si>
  <si>
    <t>33</t>
  </si>
  <si>
    <t>34</t>
  </si>
  <si>
    <t>935212</t>
  </si>
  <si>
    <t>PŘÍKOPOVÉ ŽLABY Z BETON TVÁRNIC ŠÍŘ DO 600MM DO BETONU TL 100MM</t>
  </si>
  <si>
    <t>prefabrikovaný betonový žlab C30/37-XF4, š. 0,60 m, včetně bet. lože C20/25n-XF3 tl. 0,10 m 
POZN.: spáry budou vyspárovány cementovou maltou MC25-XF4,dilatační spáry po 12 m těsněné trvale pružným silikonovým tmelem</t>
  </si>
  <si>
    <t>SO 101.2.2</t>
  </si>
  <si>
    <t>Propustek v km 1,130</t>
  </si>
  <si>
    <t xml:space="preserve">    SO 101.2.2</t>
  </si>
  <si>
    <t>dle pol. 122738: 35,326*1,8=63,587 [A]</t>
  </si>
  <si>
    <t>Přípravné, bourací a zemní práce 
plocha z řezu*délka: 2,8*11,6+2*0,38*2+2*0,51*1,3=35,326 [A]</t>
  </si>
  <si>
    <t>dle pol. 122738: 35,326=35,326 [A]</t>
  </si>
  <si>
    <t>17481</t>
  </si>
  <si>
    <t>ZÁSYP JAM A RÝH Z NAKUPOVANÝCH MATERIÁLŮ</t>
  </si>
  <si>
    <t>Nové konstrukce 
plocha z řezu*délka: (1,733+1,734)*11,6=40,217 [A]</t>
  </si>
  <si>
    <t>Ostatní 
šířka úpravy pláně*délka: 2,35*14,5=34,075 [A]</t>
  </si>
  <si>
    <t>272325</t>
  </si>
  <si>
    <t>ZÁKLADY ZE ŽELEZOBETONU DO C30/37</t>
  </si>
  <si>
    <t>základy pod čely propustku - železobeton C30/37-XF4</t>
  </si>
  <si>
    <t>Nové konstrukce 
výška*šířka*hloubka*2 kusy: 0,8*0,8*1,3*2=1,664 [A]</t>
  </si>
  <si>
    <t>272368</t>
  </si>
  <si>
    <t>VÝZTUŽ ZÁKLADŮ ZE SVAŘ SÍTÍ</t>
  </si>
  <si>
    <t>základy pod čely propustku - slabě vyztuženo kari sítí KY49 (20 kg/m3)</t>
  </si>
  <si>
    <t>dle pol. 272325: 1,664*0,02=0,033 [A]</t>
  </si>
  <si>
    <t>451312</t>
  </si>
  <si>
    <t>PODKLADNÍ A VÝPLŇOVÉ VRSTVY Z PROSTÉHO BETONU C12/15</t>
  </si>
  <si>
    <t>beton C12/15 - X0 ; tl. 0,1m</t>
  </si>
  <si>
    <t>Nové konstrukce 
propustek - plocha z řezu*délka+výměra podkl.betonu pod základy: 0,155*9,5+0,12*2*1,3=1,785 [A]</t>
  </si>
  <si>
    <t>beton C20/25n - XF3</t>
  </si>
  <si>
    <t>Nové konstrukce 
propustek ; tl. sedla 0,2m - plocha z řezu*délka: 0,27*9,5=2,565 [A] 
odláždění ; tl. lože 0,1m - plocha ze situace*koef.sklonu*tl.lože: (11+10,5)*1,12*0,1=2,408 [B] 
Celkem: A+B=4,973 [C]</t>
  </si>
  <si>
    <t>45157</t>
  </si>
  <si>
    <t>PODKLADNÍ A VÝPLŇOVÉ VRSTVY Z KAMENIVA TĚŽENÉHO</t>
  </si>
  <si>
    <t>ŠP pod odláždění z LK ; tl. 0,1m</t>
  </si>
  <si>
    <t>Nové konstrukce 
plocha ze situace*koef.sklonu*tl.lože: (11+10,5)*1,12*0,1=2,408 [A]</t>
  </si>
  <si>
    <t>Nové konstrukce 
plocha ze situace*koef.sklonu*tl.odláždění: (11+10,5)*1,12*0,2=4,816 [A]</t>
  </si>
  <si>
    <t>467315</t>
  </si>
  <si>
    <t>STUPNĚ A PRAHY VODNÍCH KORYT Z PROSTÉHO BETONU C30/37</t>
  </si>
  <si>
    <t>bet.práh na koncích odláždění z lom kamene - beton C30/37-XF4</t>
  </si>
  <si>
    <t>Nové konstrukce 
výška*šířka*hloubka*2 kusy: 0,6*0,3*2,0*2=0,720 [A]</t>
  </si>
  <si>
    <t>Potrubí</t>
  </si>
  <si>
    <t>89952A</t>
  </si>
  <si>
    <t>OBETONOVÁNÍ POTRUBÍ Z PROSTÉHO BETONU DO C20/25</t>
  </si>
  <si>
    <t>Nové konstrukce 
plocha z řezu*délka: 0,678*11,6=7,865 [A]</t>
  </si>
  <si>
    <t>9183F3</t>
  </si>
  <si>
    <t>PROPUSTY Z TRUB DN 1000MM PLASTOVÝCH</t>
  </si>
  <si>
    <t>PVC DN 1000mm, SN 16 ; vč. šikmého seříznutí potrubí (2x)</t>
  </si>
  <si>
    <t>Nové konstrukce 
délka ze situace: 11,6=11,600 [A]</t>
  </si>
  <si>
    <t>SO 101.2.3</t>
  </si>
  <si>
    <t>Propustek v km 1,695</t>
  </si>
  <si>
    <t xml:space="preserve">    SO 101.2.3</t>
  </si>
  <si>
    <t>dle pol. 122738: 15,37*1,8=27,666 [A]</t>
  </si>
  <si>
    <t>Přípravné, bourací a zemní práce 
plocha z řezu*délka: 1,9*7,3+0,5*1,5+0,5*1,5=15,370 [A]</t>
  </si>
  <si>
    <t>dle pol. 122738: 15,37=15,370 [A]</t>
  </si>
  <si>
    <t>Nové konstrukce 
plocha z řezu*délka: (0,4542+0,4542)*7,3=6,631 [A]</t>
  </si>
  <si>
    <t>Ostatní 
šířka úpravy pláně*délka: 2,6*7,3=18,980 [A]</t>
  </si>
  <si>
    <t>Nové konstrukce 
výška*šířka*hloubka*2 kusy: 0,8*0,8*1,5*2=1,920 [A]</t>
  </si>
  <si>
    <t>dle pol. 272325: 1,92*0,02=0,038 [A]</t>
  </si>
  <si>
    <t>Nové konstrukce 
propustek - plocha z řezu*délka+výměra podkl.betonu pod základy: 0,18*6+2*0,12*1,5=1,440 [A]</t>
  </si>
  <si>
    <t>Nové konstrukce 
propustek ; tl. sedla 0,2m - plocha z řezu*délka: 0,33*6,0=1,980 [A]</t>
  </si>
  <si>
    <t>Nové konstrukce 
plocha z řezu*délka: 0,65*7,3=4,745 [A]</t>
  </si>
  <si>
    <t>PVC DN 1000mm, SN 16 ; vč. šikmého seříznutí potrubí na vtoku a výtoku</t>
  </si>
  <si>
    <t>Nové konstrukce 
délka ze situace: 7,3+7,3=14,600 [A]</t>
  </si>
  <si>
    <t>SO 101.2.4</t>
  </si>
  <si>
    <t>Propustek v km 2,345</t>
  </si>
  <si>
    <t xml:space="preserve">    SO 101.2.4</t>
  </si>
  <si>
    <t>dle pol. 122738: 18,268*1,8=32,882 [A]</t>
  </si>
  <si>
    <t>Přípravné, bourací a zemní práce 
plocha z řezu*délka: 1,607*6+2*2,74+0,5*1,3+1,56*1,6=18,268 [A]</t>
  </si>
  <si>
    <t>dle pol. 122738: 18,268=18,268 [A]</t>
  </si>
  <si>
    <t>Nové konstrukce 
plocha z řezu*délka: (0,508+0,508)*6+(2*2,74-1,2*1,6*1,7)=8,312 [A]</t>
  </si>
  <si>
    <t>Ostatní 
šířka úpravy pláně z řezu*délka: 1,9*7,5=14,250 [A]</t>
  </si>
  <si>
    <t>základ pod čelem propustku - železobeton C30/37-XF4</t>
  </si>
  <si>
    <t>Nové konstrukce 
výška*šířka*hloubka*2 kusy: 0,8*0,8*1,3=0,832 [A]</t>
  </si>
  <si>
    <t>základ pod čelem propustku - slabě vyztuženo kari sítí KY49 (20 kg/m3)</t>
  </si>
  <si>
    <t>dle pol. 272325: 0,832*0,02=0,017 [A]</t>
  </si>
  <si>
    <t>Nové konstrukce 
propustek - plocha z řezu*délka+výměra podkl.betonu pod základ: 0,11*5+0,12*1,3=0,706 [A]</t>
  </si>
  <si>
    <t>Nové konstrukce 
propustek ; tl. sedla 0,2m - plocha z řezu*délka: 0,18*5,0=0,900 [A] 
odláždění ; tl. lože 0,1m - plocha ze situace*koef.sklonu*tl.lože: 7,6*1,12*0,1=0,851 [B] 
Celkem: A+B=1,751 [C]</t>
  </si>
  <si>
    <t>Nové konstrukce 
plocha ze situace*koef.sklonu*tl.lože: 7,6*1,12*0,1=0,851 [A]</t>
  </si>
  <si>
    <t>Nové konstrukce 
plocha ze situace*koef.sklonu*tl.odláždění: 7,6*1,12*0,2=1,702 [A]</t>
  </si>
  <si>
    <t>Nové konstrukce 
výška*šířka*délka*koef.sklonu: 0,6*0,3*2*1,12=0,403 [A]</t>
  </si>
  <si>
    <t>899122</t>
  </si>
  <si>
    <t>MŘÍŽE LITINOVÉ SAMOSTATNÉ</t>
  </si>
  <si>
    <t>KUS</t>
  </si>
  <si>
    <t>na vtokový objekt, rozměr typizované mříže cca 820 x 1410 mm</t>
  </si>
  <si>
    <t>Nové konstrukce 
počet ze situace: 1=1,000 [A]</t>
  </si>
  <si>
    <t>Nové konstrukce 
plocha z řezu*délka: 0,31*6,0=1,860 [A]</t>
  </si>
  <si>
    <t>9182C</t>
  </si>
  <si>
    <t>VTOK JÍMKY BETONOVÉ VČET DLAŽBY PROPUSTU Z TRUB DN DO 500MM</t>
  </si>
  <si>
    <t>rozměry 1,2x1,6x1,7 m (šxdxv), tl. stěn 0,20 m, beton C30/37-XF4,včetně KARI sítě 150x150x8 mm (při obou površích), včetně dodání a zřízení stupadel - kompletní provedení</t>
  </si>
  <si>
    <t>9183C3</t>
  </si>
  <si>
    <t>PROPUSTY Z TRUB DN 500MM PLASTOVÝCH</t>
  </si>
  <si>
    <t>PVC DN 500mm, SN 16 ; vč. šikmého seříznutí potrubí (1x) a napojení na jímku</t>
  </si>
  <si>
    <t>Nové konstrukce 
délka ze situace: 6,0=6,000 [A]</t>
  </si>
  <si>
    <t>prefabrikovaný betonový žlab C30/37-XF4, š. 0,60 m, včetně bet. lože C20/25n-XF3 tl. 0,10 m 
POZN.: skluz od silnice II/110 ; spáry budou vyspárovány cementovou maltou MC25-XF4</t>
  </si>
  <si>
    <t>Nové konstrukce 
délka ze situace: 7,0=7,000 [A]</t>
  </si>
  <si>
    <t>SO 101.2.5</t>
  </si>
  <si>
    <t>Ochrana plynovodu v km 1,650 a km 2,026</t>
  </si>
  <si>
    <t xml:space="preserve">    SO 101.2.5</t>
  </si>
  <si>
    <t>dle pol. 122738: 8,36*1,8=15,048 [A]</t>
  </si>
  <si>
    <t>12110</t>
  </si>
  <si>
    <t>SEJMUTÍ ORNICE NEBO LESNÍ PŮDY</t>
  </si>
  <si>
    <t>se složením ornice v místě, materiál bude zpětně využit na ohumusování</t>
  </si>
  <si>
    <t>Přípravné, bourací a zemní práce 
šířka*délka*2 strany* 2 místa ochrany*tloušťka: 1*2*2*2*0,2=1,600 [A]</t>
  </si>
  <si>
    <t>Přípravné, bourací a zemní práce 
plocha *tl. výkopu* 2 místa ochrany: 10*0,25*2+2*2*2*0,42=8,360 [A]</t>
  </si>
  <si>
    <t>dle pol. 122738: 8,36=8,360 [A]</t>
  </si>
  <si>
    <t>Nové konstrukce 
šířka*délka*2 strany* 2 místa ochrany*tl.zásypu po ornici: 1*2*2*2*0,22=1,760 [A]</t>
  </si>
  <si>
    <t>příprava plochy pro ohumusování</t>
  </si>
  <si>
    <t>Dokončující práce 
výměra dle pol. 18233: 8,0=8,000 [A]</t>
  </si>
  <si>
    <t>18233</t>
  </si>
  <si>
    <t>ROZPROSTŘENÍ ORNICE V ROVINĚ V TL DO 0,20M</t>
  </si>
  <si>
    <t>tl. (min.) 150mm ; materiál v místě stavby - předpoklad rozprostření celého výzisku z pol 12110 
ornice pro ochranu plynovodu mimo komunikaci (šířka 1,0 m na každou stranu)</t>
  </si>
  <si>
    <t>Dokončující práce 
plocha*2strany*2 místa ochrany: 2*2*2=8,000 [A]</t>
  </si>
  <si>
    <t>ŠP pod panely; tl. 0,1m</t>
  </si>
  <si>
    <t>Nové konstrukce 
plocha *tl.*2 místa ochrany: 10*0,1*2=2,000 [A]</t>
  </si>
  <si>
    <t>58300</t>
  </si>
  <si>
    <t>KRYT ZE SILNIČNÍCH DÍLCŮ (PANELŮ)</t>
  </si>
  <si>
    <t>ŽB silniční panely 2,0/1,0 m ; tl. 0,15m 
ochrana jednoho místa = 5 panelů = délka 5m</t>
  </si>
  <si>
    <t>Nové konstrukce 
počet ze situace, 2 místa po 5 ti panelech: 2*5*2,0*1,0*0,15=3,000 [A]</t>
  </si>
  <si>
    <t>SO 101.3</t>
  </si>
  <si>
    <t>CHRÁNIČKY HDPE 40/33 (neuznatelné náklady)</t>
  </si>
  <si>
    <t>SO 101.3.1</t>
  </si>
  <si>
    <t>KM 0,000-0,900</t>
  </si>
  <si>
    <t xml:space="preserve">  SO 101.3</t>
  </si>
  <si>
    <t xml:space="preserve">    SO 101.3.1</t>
  </si>
  <si>
    <t>13273</t>
  </si>
  <si>
    <t>HLOUBENÍ RÝH ŠÍŘ DO 2M PAŽ I NEPAŽ TŘ. I</t>
  </si>
  <si>
    <t>se složením zeminy v místě, materiál bude zpětně využit na zásyp rýhy 
Výpočet celkových odkopávek viz. pol. 132738. 
Součástí položky je i výběr vhodného materiálu!</t>
  </si>
  <si>
    <t>dle pol. 132738: 173,952=173,952 [A]</t>
  </si>
  <si>
    <t>17411</t>
  </si>
  <si>
    <t>ZÁSYP JAM A RÝH ZEMINOU SE ZHUTNĚNÍM</t>
  </si>
  <si>
    <t>pískové lože chrániček</t>
  </si>
  <si>
    <t>Přidružená stavební výroba</t>
  </si>
  <si>
    <t>702313</t>
  </si>
  <si>
    <t>ZAKRYTÍ KABELŮ VÝSTRAŽNOU FÓLIÍ ŠÍŘKY PŘES 40 CM</t>
  </si>
  <si>
    <t>výstražná fólie červená nad chráničky na šířku rýhy (0,8m)</t>
  </si>
  <si>
    <t>Nové konstrukce 
délka ze situace: 906,0=906,000 [A]</t>
  </si>
  <si>
    <t>87614</t>
  </si>
  <si>
    <t>CHRÁNIČKY Z TRUB PLAST DN DO 40MM</t>
  </si>
  <si>
    <t>HDPE 40/33 černá</t>
  </si>
  <si>
    <t>Nové konstrukce 
délka ze situace: 906,0+6,0=912,000 [A]</t>
  </si>
  <si>
    <t>HDPE 40/33 oranžová</t>
  </si>
  <si>
    <t>87614.R</t>
  </si>
  <si>
    <t>CHRÁNIČKY Z TRUB PLAST DN DO 40MM - SPOJOVACÍ MATERIÁL</t>
  </si>
  <si>
    <t>Nové konstrukce 
počet ze situace - 
- spojka T kus: 6=6,000 [A] 
- zátka pro chráničku HDPE 40/33: 7=7,000 [B] 
Celkem: A+B=13,000 [C]</t>
  </si>
  <si>
    <t>87633</t>
  </si>
  <si>
    <t>CHRÁNIČKY Z TRUB PLASTOVÝCH DN DO 150MM</t>
  </si>
  <si>
    <t>DN 110</t>
  </si>
  <si>
    <t>Nové konstrukce 
délka ze situace: 2,0=2,000 [A]</t>
  </si>
  <si>
    <t>87814</t>
  </si>
  <si>
    <t>NASUNUTÍ PLAST TRUB DN DO 40MM DO CHRÁNIČKY</t>
  </si>
  <si>
    <t>dle pol. 87633: 2,0=2,000 [A]</t>
  </si>
  <si>
    <t>Nové konstrukce 
plocha z řezu*délka: (0,0755-0,0095)*2=0,132 [A]</t>
  </si>
  <si>
    <t>SO 101.3.2</t>
  </si>
  <si>
    <t>KM 0,900-KÚ</t>
  </si>
  <si>
    <t xml:space="preserve">    SO 101.3.2</t>
  </si>
  <si>
    <t>dle pol. 132738: 285,984=285,984 [A]</t>
  </si>
  <si>
    <t>Nové konstrukce 
délka ze situace: 43,5+1267+179=1 489,500 [A]</t>
  </si>
  <si>
    <t>86633</t>
  </si>
  <si>
    <t>CHRÁNIČKY Z TRUB OCELOVÝCH DN DO 150MM</t>
  </si>
  <si>
    <t>Nové konstrukce 
délka ze situace: 16,0=16,000 [A]</t>
  </si>
  <si>
    <t>Nové konstrukce 
délka ze situace: 43,5+1267+179+11=1 500,500 [A]</t>
  </si>
  <si>
    <t>Nové konstrukce 
počet ze situace - 
- spojka T kus: 11=11,000 [A] 
- zátka pro chráničku HDPE 40/33: 12=12,000 [B] 
Celkem: A+B=23,000 [C]</t>
  </si>
  <si>
    <t>Nové konstrukce 
délka ze situace: 4,12+2,25+2+2+2+2+2+2+2+4+2+2,5=28,870 [A]</t>
  </si>
  <si>
    <t>dle pol. 86633: 16,0=16,000 [A] 
dle pol. 87633: 28,87=28,870 [B] 
Celkem: A+B=44,870 [C]</t>
  </si>
  <si>
    <t>Nové konstrukce 
plocha z řezu*délka: (0,0755-0,0095)*28,87=1,905 [A]</t>
  </si>
  <si>
    <t>SO 101.4</t>
  </si>
  <si>
    <t>OSTATNÍ NÁKLADY STAVBY (uznatelné náklady)</t>
  </si>
  <si>
    <t xml:space="preserve">  SO 101.4</t>
  </si>
  <si>
    <t>11201</t>
  </si>
  <si>
    <t>KÁCENÍ STROMŮ D KMENE DO 0,5M S ODSTRANĚNÍM PAŘEZŮ</t>
  </si>
  <si>
    <t>vč. likvidace dřevní hmoty dle dispozic zhotovitele 
POZN.: kácení stromů do obvodu 80 cm ve výšce 130 cm</t>
  </si>
  <si>
    <t>Přípravné, bourací a zemní práce 
počet ze situace: 21=21,000 [A]</t>
  </si>
  <si>
    <t>914321</t>
  </si>
  <si>
    <t>DOPRAV ZNAČKY ZMENŠ VEL OCEL FÓLIE TŘ 1 - DODÁVKA A MONT</t>
  </si>
  <si>
    <t>Nové konstrukce 
Dopravní značení 
dle situace DZ - B11+E13+C9a+C9b+C9a+C9b+C9a+C9b+C9a+C9b: 10=10,000 [A]</t>
  </si>
  <si>
    <t>914921</t>
  </si>
  <si>
    <t>SLOUPKY A STOJKY DOPRAVNÍCH ZNAČEK Z OCEL TRUBEK DO PATKY - DODÁVKA A MONTÁŽ</t>
  </si>
  <si>
    <t>Nové konstrukce 
Dopravní značení 
dle situace DZ: 9=9,000 [A]</t>
  </si>
  <si>
    <t>93711</t>
  </si>
  <si>
    <t>MOBILIÁŘ - DŘEVĚNÉ LAVIČKY</t>
  </si>
  <si>
    <t>dle městského manuálu</t>
  </si>
  <si>
    <t>93712</t>
  </si>
  <si>
    <t>MOBILIÁŘ - ODPOČÍVKA (2X LAVIČKY + 1 X STOLEK)</t>
  </si>
  <si>
    <t>93753</t>
  </si>
  <si>
    <t>MOBILIÁŘ - KOVOVÉ KOŠE NA ODPADKY</t>
  </si>
  <si>
    <t>93754</t>
  </si>
  <si>
    <t>MOBILIÁŘ - KOVOVÉ STOJANY NA KOLA</t>
  </si>
  <si>
    <t>SO 191</t>
  </si>
  <si>
    <t>DOPRAVNĚ - INŽENÝRSKÁ OPATŘENÍ</t>
  </si>
  <si>
    <t>02710</t>
  </si>
  <si>
    <t>POMOC PRÁCE ZŘÍZ NEBO ZAJIŠŤ OBJÍŽĎKY A PŘÍSTUP CESTY</t>
  </si>
  <si>
    <t>KPL</t>
  </si>
  <si>
    <t>položka zahrnuje 
- aktualizaci / vypracování návrhu DIO, projednání s DO, zajištění DIR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 
- přidání až 10ks provizorního SDZ dle příp. požadavku DI PČR / správce stavby.</t>
  </si>
  <si>
    <t>VRN</t>
  </si>
  <si>
    <t>VEDLEJŠÍ ROZPOČTOVÉ NÁKLADY</t>
  </si>
  <si>
    <t>02720</t>
  </si>
  <si>
    <t>POMOC PRÁCE ZŘÍZ NEBO ZAJIŠŤ REGULACI A OCHRANU DOPRAVY</t>
  </si>
  <si>
    <t>Úhrnná částka musí obsahovat - 
- veškeré náklady na dočasné úpravy a regulaci dopravy (i pěší) na staveništi a nezbytné značení a opatření vyplývající z požadavků BOZP na staveništi vč. provizorních lávek, nájezdů,... , 
- trasy pro pěší v souladu s vyhl. č. 398/2009 Sb., o obecných technických požadavcích zabezpečujících bezbariérové užívání staveb, 
- po dobu realizace stavby zajištění přístupu k objektům pro požární techniku, policii, záchranné služby, 
- pravidelné čištění příjezdových komunikací stavby.</t>
  </si>
  <si>
    <t>02730</t>
  </si>
  <si>
    <t>POMOC PRÁCE ZŘÍZ NEBO ZAJIŠŤ OCHRANU INŽENÝRSKÝCH SÍTÍ</t>
  </si>
  <si>
    <t>Zajištění inženýrských sítí během realizace stavby dle požadavků správců. Nutné vytyčení všech podzemních sítí s protokolárním zápisem příslušných správců. Přesnou polohu podzemních vedení ověřit ručně kopanými sondami. Podzemní plynovod, sdělovací kabely, elektrické vedení včetně vrchního vedení, vodovod, v trase příčné přechody. Přechody nutno ochránit. Zajištění stavby proti škodám na okolních pozemcích a objektech.</t>
  </si>
  <si>
    <t>02944</t>
  </si>
  <si>
    <t>OSTAT POŽADAVKY - DOKUMENTACE SKUTEČ PROVEDENÍ V DIGIT FORMĚ</t>
  </si>
  <si>
    <t>zahrnuje - 
- DSPS 
- zaměření skutečného provedení stavby 
vč. příp. tištěné formy, dle požadavku objednatele / dle SOD</t>
  </si>
  <si>
    <t>03100</t>
  </si>
  <si>
    <t>ZAŘÍZENÍ STAVENIŠTĚ - ZŘÍZENÍ, PROVOZ, DEMONTÁŽ</t>
  </si>
  <si>
    <t>kompletní provedení ZS a vč. následného uvedení ploch ZS do původního, resp. dohodnutého stavu 
zabezpečení stavby, příp. oplocení, buňky, sanita, energie</t>
  </si>
  <si>
    <t>zpětně použitý materiál (viz pol. 17411): 0,35*0,9*906,0=285,39 [A]</t>
  </si>
  <si>
    <t>Přípravné, bourací a zemní práce 
šířka rýhy*hloubka*délka: 0,35*1,14*906,0=361,494 [A] 
odpočet zpětně použitého materiálu (viz pol. 17411): -(0,35*0,9*906,0)=- 285,39 [B] 
Celkem: A+B=173,952 [C]</t>
  </si>
  <si>
    <t>se složením zeminy v místě, materiál bude zpětně využit na zásyp rýhy  (0,35*1,14*906)
Výpočet celkových odkopávek viz. pol. 132738. 
Součástí položky je i výběr vhodného materiálu!</t>
  </si>
  <si>
    <t>Přípravné, bourací a zemní práce 
šířka rýhy*tl.zásypu*délka: 0,35*0,9*906,0=285,39 [A]</t>
  </si>
  <si>
    <t>Nové konstrukce 
šířka rýhy*tl.lože*délka: 0,35*0,24*906,0=76,104 [A]</t>
  </si>
  <si>
    <t>dle pol. 132738: 76,05*1,8=136,89 [A]</t>
  </si>
  <si>
    <t>zpětně použitý materiál (viz pol. 17411): 0,35*1,14*1489,5[A]</t>
  </si>
  <si>
    <t>Nové konstrukce 
šířka rýhy*tl.lože*délka: 0,35*0,24*1489,5´= 125,18 ]</t>
  </si>
  <si>
    <t>Přípravné, bourací a zemní práce 
šířka rýhy*tl.zásypu*délka: 0,35*0,9*1489,5´= 469,19</t>
  </si>
  <si>
    <t>Přípravné, bourací a zemní práce 
šířka rýhy*hloubka*délka: 0,35*1,14*1489,5 =594,301
odpočet zpětně použitého materiálu (viz pol. 17411): -(0,35*0,9*1489,5)=469,19
Celkem: A+B=285,984 [C]</t>
  </si>
  <si>
    <t>dle pol. 132738: 125,111*1,8=225,199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</si>
</sst>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7"/>
      <c r="B1" s="1" t="s">
        <v>0</v>
      </c>
      <c r="C1" s="1"/>
      <c r="D1" s="1"/>
      <c r="E1" s="1"/>
    </row>
    <row r="2" spans="1:5" ht="12.75" customHeight="1" x14ac:dyDescent="0.2">
      <c r="A2" s="37"/>
      <c r="B2" s="38" t="s">
        <v>1</v>
      </c>
      <c r="C2" s="1"/>
      <c r="D2" s="1"/>
      <c r="E2" s="1"/>
    </row>
    <row r="3" spans="1:5" ht="20.100000000000001" customHeight="1" x14ac:dyDescent="0.2">
      <c r="A3" s="37"/>
      <c r="B3" s="37"/>
      <c r="C3" s="1"/>
      <c r="D3" s="1"/>
      <c r="E3" s="1"/>
    </row>
    <row r="4" spans="1:5" ht="20.100000000000001" customHeight="1" x14ac:dyDescent="0.3">
      <c r="A4" s="1"/>
      <c r="B4" s="39" t="s">
        <v>2</v>
      </c>
      <c r="C4" s="37"/>
      <c r="D4" s="37"/>
      <c r="E4" s="1"/>
    </row>
    <row r="5" spans="1:5" ht="12.75" customHeight="1" x14ac:dyDescent="0.2">
      <c r="A5" s="1"/>
      <c r="B5" s="37" t="s">
        <v>3</v>
      </c>
      <c r="C5" s="37"/>
      <c r="D5" s="37"/>
      <c r="E5" s="1"/>
    </row>
    <row r="6" spans="1:5" ht="12.75" customHeight="1" x14ac:dyDescent="0.2">
      <c r="A6" s="1"/>
      <c r="B6" s="3" t="s">
        <v>4</v>
      </c>
      <c r="C6" s="6">
        <f>0+C10+C22+C23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0+E10+E22+E23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19</v>
      </c>
      <c r="B10" s="15" t="s">
        <v>20</v>
      </c>
      <c r="C10" s="16">
        <f>0+C11+C12+C18+C21</f>
        <v>0</v>
      </c>
      <c r="D10" s="16">
        <f>0+D11+D12+D18+D21</f>
        <v>0</v>
      </c>
      <c r="E10" s="16">
        <f>0+E11+E12+E18+E21</f>
        <v>0</v>
      </c>
    </row>
    <row r="11" spans="1:5" ht="12.75" customHeight="1" x14ac:dyDescent="0.2">
      <c r="A11" s="17" t="s">
        <v>47</v>
      </c>
      <c r="B11" s="17" t="s">
        <v>29</v>
      </c>
      <c r="C11" s="18">
        <f>'SO 101_SO 101.1'!I3</f>
        <v>0</v>
      </c>
      <c r="D11" s="18">
        <f>'SO 101_SO 101.1'!O2</f>
        <v>0</v>
      </c>
      <c r="E11" s="18">
        <f>C11+D11</f>
        <v>0</v>
      </c>
    </row>
    <row r="12" spans="1:5" ht="12.75" customHeight="1" x14ac:dyDescent="0.2">
      <c r="A12" s="17" t="s">
        <v>173</v>
      </c>
      <c r="B12" s="17" t="s">
        <v>169</v>
      </c>
      <c r="C12" s="18">
        <f>0+C13+C14+C15+C16+C17</f>
        <v>0</v>
      </c>
      <c r="D12" s="18">
        <f>0+D13+D14+D15+D16+D17</f>
        <v>0</v>
      </c>
      <c r="E12" s="18">
        <f>0+E13+E14+E15+E16+E17</f>
        <v>0</v>
      </c>
    </row>
    <row r="13" spans="1:5" ht="12.75" customHeight="1" x14ac:dyDescent="0.2">
      <c r="A13" s="17" t="s">
        <v>174</v>
      </c>
      <c r="B13" s="17" t="s">
        <v>172</v>
      </c>
      <c r="C13" s="18">
        <f>'SO 101_SO 101.2_SO 101.2.1'!I3</f>
        <v>0</v>
      </c>
      <c r="D13" s="18">
        <f>'SO 101_SO 101.2_SO 101.2.1'!O2</f>
        <v>0</v>
      </c>
      <c r="E13" s="18">
        <f>C13+D13</f>
        <v>0</v>
      </c>
    </row>
    <row r="14" spans="1:5" ht="12.75" customHeight="1" x14ac:dyDescent="0.2">
      <c r="A14" s="17" t="s">
        <v>262</v>
      </c>
      <c r="B14" s="17" t="s">
        <v>261</v>
      </c>
      <c r="C14" s="18">
        <f>'SO 101_SO 101.2_SO 101.2.2'!I3</f>
        <v>0</v>
      </c>
      <c r="D14" s="18">
        <f>'SO 101_SO 101.2_SO 101.2.2'!O2</f>
        <v>0</v>
      </c>
      <c r="E14" s="18">
        <f>C14+D14</f>
        <v>0</v>
      </c>
    </row>
    <row r="15" spans="1:5" ht="12.75" customHeight="1" x14ac:dyDescent="0.2">
      <c r="A15" s="17" t="s">
        <v>303</v>
      </c>
      <c r="B15" s="17" t="s">
        <v>302</v>
      </c>
      <c r="C15" s="18">
        <f>'SO 101_SO 101.2_SO 101.2.3'!I3</f>
        <v>0</v>
      </c>
      <c r="D15" s="18">
        <f>'SO 101_SO 101.2_SO 101.2.3'!O2</f>
        <v>0</v>
      </c>
      <c r="E15" s="18">
        <f>C15+D15</f>
        <v>0</v>
      </c>
    </row>
    <row r="16" spans="1:5" ht="12.75" customHeight="1" x14ac:dyDescent="0.2">
      <c r="A16" s="17" t="s">
        <v>318</v>
      </c>
      <c r="B16" s="17" t="s">
        <v>317</v>
      </c>
      <c r="C16" s="18">
        <f>'SO 101_SO 101.2_SO 101.2.4'!I3</f>
        <v>0</v>
      </c>
      <c r="D16" s="18">
        <f>'SO 101_SO 101.2_SO 101.2.4'!O2</f>
        <v>0</v>
      </c>
      <c r="E16" s="18">
        <f>C16+D16</f>
        <v>0</v>
      </c>
    </row>
    <row r="17" spans="1:5" ht="12.75" customHeight="1" x14ac:dyDescent="0.2">
      <c r="A17" s="17" t="s">
        <v>350</v>
      </c>
      <c r="B17" s="17" t="s">
        <v>349</v>
      </c>
      <c r="C17" s="18">
        <f>'SO 101_SO 101.2_SO 101.2.5'!I3</f>
        <v>0</v>
      </c>
      <c r="D17" s="18">
        <f>'SO 101_SO 101.2_SO 101.2.5'!O2</f>
        <v>0</v>
      </c>
      <c r="E17" s="18">
        <f>C17+D17</f>
        <v>0</v>
      </c>
    </row>
    <row r="18" spans="1:5" ht="12.75" customHeight="1" x14ac:dyDescent="0.2">
      <c r="A18" s="17" t="s">
        <v>375</v>
      </c>
      <c r="B18" s="17" t="s">
        <v>372</v>
      </c>
      <c r="C18" s="18">
        <f>0+C19+C20</f>
        <v>0</v>
      </c>
      <c r="D18" s="18">
        <f>0+D19+D20</f>
        <v>0</v>
      </c>
      <c r="E18" s="18">
        <f>0+E19+E20</f>
        <v>0</v>
      </c>
    </row>
    <row r="19" spans="1:5" ht="12.75" customHeight="1" x14ac:dyDescent="0.2">
      <c r="A19" s="17" t="s">
        <v>376</v>
      </c>
      <c r="B19" s="17" t="s">
        <v>374</v>
      </c>
      <c r="C19" s="18">
        <f>'SO 101_SO 101.3_SO 101.3.1'!I3</f>
        <v>0</v>
      </c>
      <c r="D19" s="18">
        <f>'SO 101_SO 101.3_SO 101.3.1'!O2</f>
        <v>0</v>
      </c>
      <c r="E19" s="18">
        <f>C19+D19</f>
        <v>0</v>
      </c>
    </row>
    <row r="20" spans="1:5" ht="12.75" customHeight="1" x14ac:dyDescent="0.2">
      <c r="A20" s="17" t="s">
        <v>407</v>
      </c>
      <c r="B20" s="17" t="s">
        <v>406</v>
      </c>
      <c r="C20" s="18">
        <f>'SO 101_SO 101.3_SO 101.3.2'!I3</f>
        <v>0</v>
      </c>
      <c r="D20" s="18">
        <f>'SO 101_SO 101.3_SO 101.3.2'!O2</f>
        <v>0</v>
      </c>
      <c r="E20" s="18">
        <f>C20+D20</f>
        <v>0</v>
      </c>
    </row>
    <row r="21" spans="1:5" ht="12.75" customHeight="1" x14ac:dyDescent="0.2">
      <c r="A21" s="17" t="s">
        <v>420</v>
      </c>
      <c r="B21" s="17" t="s">
        <v>419</v>
      </c>
      <c r="C21" s="18">
        <f>'SO 101_SO 101.4'!I3</f>
        <v>0</v>
      </c>
      <c r="D21" s="18">
        <f>'SO 101_SO 101.4'!O2</f>
        <v>0</v>
      </c>
      <c r="E21" s="18">
        <f>C21+D21</f>
        <v>0</v>
      </c>
    </row>
    <row r="22" spans="1:5" ht="12.75" customHeight="1" x14ac:dyDescent="0.2">
      <c r="A22" s="15" t="s">
        <v>440</v>
      </c>
      <c r="B22" s="15" t="s">
        <v>441</v>
      </c>
      <c r="C22" s="16">
        <f>'SO 191'!I3</f>
        <v>0</v>
      </c>
      <c r="D22" s="16">
        <f>'SO 191'!O2</f>
        <v>0</v>
      </c>
      <c r="E22" s="16">
        <f>C22+D22</f>
        <v>0</v>
      </c>
    </row>
    <row r="23" spans="1:5" ht="12.75" customHeight="1" x14ac:dyDescent="0.2">
      <c r="A23" s="15" t="s">
        <v>446</v>
      </c>
      <c r="B23" s="15" t="s">
        <v>447</v>
      </c>
      <c r="C23" s="16">
        <f>VRN!I3</f>
        <v>0</v>
      </c>
      <c r="D23" s="16">
        <f>VRN!O2</f>
        <v>0</v>
      </c>
      <c r="E23" s="16">
        <f>C23+D23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4"/>
  <sheetViews>
    <sheetView workbookViewId="0">
      <pane ySplit="8" topLeftCell="A83" activePane="bottomLeft" state="frozen"/>
      <selection pane="bottomLeft" activeCell="E100" sqref="E10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0+O9+O16+O56+O78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28</v>
      </c>
      <c r="I3" s="36">
        <f>0+I9+I16+I56+I78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3" t="s">
        <v>22</v>
      </c>
      <c r="C5" s="42" t="s">
        <v>28</v>
      </c>
      <c r="D5" s="43"/>
      <c r="E5" s="14" t="s">
        <v>29</v>
      </c>
      <c r="F5" s="5"/>
      <c r="G5" s="5"/>
      <c r="H5" s="5"/>
      <c r="I5" s="5"/>
      <c r="O5" t="s">
        <v>25</v>
      </c>
      <c r="P5" t="s">
        <v>27</v>
      </c>
    </row>
    <row r="6" spans="1:18" ht="12.75" customHeight="1" x14ac:dyDescent="0.2">
      <c r="A6" s="40" t="s">
        <v>30</v>
      </c>
      <c r="B6" s="40" t="s">
        <v>32</v>
      </c>
      <c r="C6" s="40" t="s">
        <v>34</v>
      </c>
      <c r="D6" s="40" t="s">
        <v>35</v>
      </c>
      <c r="E6" s="40" t="s">
        <v>36</v>
      </c>
      <c r="F6" s="40" t="s">
        <v>38</v>
      </c>
      <c r="G6" s="40" t="s">
        <v>40</v>
      </c>
      <c r="H6" s="40" t="s">
        <v>42</v>
      </c>
      <c r="I6" s="40"/>
    </row>
    <row r="7" spans="1:18" ht="12.75" customHeight="1" x14ac:dyDescent="0.2">
      <c r="A7" s="40"/>
      <c r="B7" s="40"/>
      <c r="C7" s="40"/>
      <c r="D7" s="40"/>
      <c r="E7" s="40"/>
      <c r="F7" s="40"/>
      <c r="G7" s="40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27</v>
      </c>
      <c r="D8" s="12" t="s">
        <v>26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20" t="s">
        <v>48</v>
      </c>
      <c r="B9" s="20"/>
      <c r="C9" s="21" t="s">
        <v>31</v>
      </c>
      <c r="D9" s="20"/>
      <c r="E9" s="22" t="s">
        <v>49</v>
      </c>
      <c r="F9" s="20"/>
      <c r="G9" s="20"/>
      <c r="H9" s="20"/>
      <c r="I9" s="23">
        <f>0+Q9</f>
        <v>0</v>
      </c>
      <c r="O9">
        <f>0+R9</f>
        <v>0</v>
      </c>
      <c r="Q9">
        <f>0+I10+I13</f>
        <v>0</v>
      </c>
      <c r="R9">
        <f>0+O10+O13</f>
        <v>0</v>
      </c>
    </row>
    <row r="10" spans="1:18" x14ac:dyDescent="0.2">
      <c r="A10" s="19" t="s">
        <v>50</v>
      </c>
      <c r="B10" s="24" t="s">
        <v>33</v>
      </c>
      <c r="C10" s="24" t="s">
        <v>51</v>
      </c>
      <c r="D10" s="19" t="s">
        <v>52</v>
      </c>
      <c r="E10" s="25" t="s">
        <v>53</v>
      </c>
      <c r="F10" s="26" t="s">
        <v>54</v>
      </c>
      <c r="G10" s="27">
        <v>783.01499999999999</v>
      </c>
      <c r="H10" s="28"/>
      <c r="I10" s="28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29" t="s">
        <v>55</v>
      </c>
      <c r="E11" s="30" t="s">
        <v>56</v>
      </c>
    </row>
    <row r="12" spans="1:18" ht="38.25" x14ac:dyDescent="0.2">
      <c r="A12" s="33" t="s">
        <v>57</v>
      </c>
      <c r="E12" s="32" t="s">
        <v>58</v>
      </c>
    </row>
    <row r="13" spans="1:18" x14ac:dyDescent="0.2">
      <c r="A13" s="19" t="s">
        <v>50</v>
      </c>
      <c r="B13" s="24" t="s">
        <v>27</v>
      </c>
      <c r="C13" s="24" t="s">
        <v>51</v>
      </c>
      <c r="D13" s="19" t="s">
        <v>59</v>
      </c>
      <c r="E13" s="25" t="s">
        <v>53</v>
      </c>
      <c r="F13" s="26" t="s">
        <v>54</v>
      </c>
      <c r="G13" s="27">
        <v>2.8250000000000002</v>
      </c>
      <c r="H13" s="28"/>
      <c r="I13" s="28">
        <f>ROUND(ROUND(H13,2)*ROUND(G13,3),2)</f>
        <v>0</v>
      </c>
      <c r="O13">
        <f>(I13*21)/100</f>
        <v>0</v>
      </c>
      <c r="P13" t="s">
        <v>27</v>
      </c>
    </row>
    <row r="14" spans="1:18" x14ac:dyDescent="0.2">
      <c r="A14" s="29" t="s">
        <v>55</v>
      </c>
      <c r="E14" s="30" t="s">
        <v>60</v>
      </c>
    </row>
    <row r="15" spans="1:18" x14ac:dyDescent="0.2">
      <c r="A15" s="31" t="s">
        <v>57</v>
      </c>
      <c r="E15" s="32" t="s">
        <v>61</v>
      </c>
    </row>
    <row r="16" spans="1:18" ht="12.75" customHeight="1" x14ac:dyDescent="0.2">
      <c r="A16" s="5" t="s">
        <v>48</v>
      </c>
      <c r="B16" s="5"/>
      <c r="C16" s="34" t="s">
        <v>33</v>
      </c>
      <c r="D16" s="5"/>
      <c r="E16" s="22" t="s">
        <v>62</v>
      </c>
      <c r="F16" s="5"/>
      <c r="G16" s="5"/>
      <c r="H16" s="5"/>
      <c r="I16" s="35">
        <f>0+Q16</f>
        <v>0</v>
      </c>
      <c r="O16">
        <f>0+R16</f>
        <v>0</v>
      </c>
      <c r="Q16">
        <f>0+I17+I20+I23+I26+I29+I32+I35+I38+I41+I44+I47+I50+I53</f>
        <v>0</v>
      </c>
      <c r="R16">
        <f>0+O17+O20+O23+O26+O29+O32+O35+O38+O41+O44+O47+O50+O53</f>
        <v>0</v>
      </c>
    </row>
    <row r="17" spans="1:16" x14ac:dyDescent="0.2">
      <c r="A17" s="19" t="s">
        <v>50</v>
      </c>
      <c r="B17" s="24" t="s">
        <v>26</v>
      </c>
      <c r="C17" s="24" t="s">
        <v>63</v>
      </c>
      <c r="D17" s="19" t="s">
        <v>64</v>
      </c>
      <c r="E17" s="25" t="s">
        <v>65</v>
      </c>
      <c r="F17" s="26" t="s">
        <v>66</v>
      </c>
      <c r="G17" s="27">
        <v>1.177</v>
      </c>
      <c r="H17" s="28"/>
      <c r="I17" s="28">
        <f>ROUND(ROUND(H17,2)*ROUND(G17,3),2)</f>
        <v>0</v>
      </c>
      <c r="O17">
        <f>(I17*21)/100</f>
        <v>0</v>
      </c>
      <c r="P17" t="s">
        <v>27</v>
      </c>
    </row>
    <row r="18" spans="1:16" ht="51" x14ac:dyDescent="0.2">
      <c r="A18" s="29" t="s">
        <v>55</v>
      </c>
      <c r="E18" s="30" t="s">
        <v>67</v>
      </c>
    </row>
    <row r="19" spans="1:16" ht="51" x14ac:dyDescent="0.2">
      <c r="A19" s="33" t="s">
        <v>57</v>
      </c>
      <c r="E19" s="32" t="s">
        <v>68</v>
      </c>
    </row>
    <row r="20" spans="1:16" ht="25.5" x14ac:dyDescent="0.2">
      <c r="A20" s="19" t="s">
        <v>50</v>
      </c>
      <c r="B20" s="24" t="s">
        <v>37</v>
      </c>
      <c r="C20" s="24" t="s">
        <v>69</v>
      </c>
      <c r="D20" s="19" t="s">
        <v>64</v>
      </c>
      <c r="E20" s="25" t="s">
        <v>70</v>
      </c>
      <c r="F20" s="26" t="s">
        <v>66</v>
      </c>
      <c r="G20" s="27">
        <v>270.05</v>
      </c>
      <c r="H20" s="28"/>
      <c r="I20" s="28">
        <f>ROUND(ROUND(H20,2)*ROUND(G20,3),2)</f>
        <v>0</v>
      </c>
      <c r="O20">
        <f>(I20*21)/100</f>
        <v>0</v>
      </c>
      <c r="P20" t="s">
        <v>27</v>
      </c>
    </row>
    <row r="21" spans="1:16" ht="38.25" x14ac:dyDescent="0.2">
      <c r="A21" s="29" t="s">
        <v>55</v>
      </c>
      <c r="E21" s="30" t="s">
        <v>71</v>
      </c>
    </row>
    <row r="22" spans="1:16" ht="25.5" x14ac:dyDescent="0.2">
      <c r="A22" s="33" t="s">
        <v>57</v>
      </c>
      <c r="E22" s="32" t="s">
        <v>72</v>
      </c>
    </row>
    <row r="23" spans="1:16" x14ac:dyDescent="0.2">
      <c r="A23" s="19" t="s">
        <v>50</v>
      </c>
      <c r="B23" s="24" t="s">
        <v>39</v>
      </c>
      <c r="C23" s="24" t="s">
        <v>73</v>
      </c>
      <c r="D23" s="19" t="s">
        <v>64</v>
      </c>
      <c r="E23" s="25" t="s">
        <v>74</v>
      </c>
      <c r="F23" s="26" t="s">
        <v>75</v>
      </c>
      <c r="G23" s="27">
        <v>6</v>
      </c>
      <c r="H23" s="28"/>
      <c r="I23" s="28">
        <f>ROUND(ROUND(H23,2)*ROUND(G23,3),2)</f>
        <v>0</v>
      </c>
      <c r="O23">
        <f>(I23*21)/100</f>
        <v>0</v>
      </c>
      <c r="P23" t="s">
        <v>27</v>
      </c>
    </row>
    <row r="24" spans="1:16" ht="25.5" x14ac:dyDescent="0.2">
      <c r="A24" s="29" t="s">
        <v>55</v>
      </c>
      <c r="E24" s="30" t="s">
        <v>76</v>
      </c>
    </row>
    <row r="25" spans="1:16" ht="25.5" x14ac:dyDescent="0.2">
      <c r="A25" s="33" t="s">
        <v>57</v>
      </c>
      <c r="E25" s="32" t="s">
        <v>77</v>
      </c>
    </row>
    <row r="26" spans="1:16" x14ac:dyDescent="0.2">
      <c r="A26" s="19" t="s">
        <v>50</v>
      </c>
      <c r="B26" s="24" t="s">
        <v>41</v>
      </c>
      <c r="C26" s="24" t="s">
        <v>78</v>
      </c>
      <c r="D26" s="19" t="s">
        <v>64</v>
      </c>
      <c r="E26" s="25" t="s">
        <v>79</v>
      </c>
      <c r="F26" s="26" t="s">
        <v>66</v>
      </c>
      <c r="G26" s="27">
        <v>2.83</v>
      </c>
      <c r="H26" s="28"/>
      <c r="I26" s="28">
        <f>ROUND(ROUND(H26,2)*ROUND(G26,3),2)</f>
        <v>0</v>
      </c>
      <c r="O26">
        <f>(I26*21)/100</f>
        <v>0</v>
      </c>
      <c r="P26" t="s">
        <v>27</v>
      </c>
    </row>
    <row r="27" spans="1:16" ht="51" x14ac:dyDescent="0.2">
      <c r="A27" s="29" t="s">
        <v>55</v>
      </c>
      <c r="E27" s="30" t="s">
        <v>80</v>
      </c>
    </row>
    <row r="28" spans="1:16" x14ac:dyDescent="0.2">
      <c r="A28" s="33" t="s">
        <v>57</v>
      </c>
      <c r="E28" s="32" t="s">
        <v>81</v>
      </c>
    </row>
    <row r="29" spans="1:16" x14ac:dyDescent="0.2">
      <c r="A29" s="19" t="s">
        <v>50</v>
      </c>
      <c r="B29" s="24" t="s">
        <v>82</v>
      </c>
      <c r="C29" s="24" t="s">
        <v>83</v>
      </c>
      <c r="D29" s="19" t="s">
        <v>64</v>
      </c>
      <c r="E29" s="25" t="s">
        <v>84</v>
      </c>
      <c r="F29" s="26" t="s">
        <v>66</v>
      </c>
      <c r="G29" s="27">
        <v>119.95</v>
      </c>
      <c r="H29" s="28"/>
      <c r="I29" s="28">
        <f>ROUND(ROUND(H29,2)*ROUND(G29,3),2)</f>
        <v>0</v>
      </c>
      <c r="O29">
        <f>(I29*21)/100</f>
        <v>0</v>
      </c>
      <c r="P29" t="s">
        <v>27</v>
      </c>
    </row>
    <row r="30" spans="1:16" ht="25.5" x14ac:dyDescent="0.2">
      <c r="A30" s="29" t="s">
        <v>55</v>
      </c>
      <c r="E30" s="30" t="s">
        <v>85</v>
      </c>
    </row>
    <row r="31" spans="1:16" ht="51" x14ac:dyDescent="0.2">
      <c r="A31" s="33" t="s">
        <v>57</v>
      </c>
      <c r="E31" s="32" t="s">
        <v>86</v>
      </c>
    </row>
    <row r="32" spans="1:16" x14ac:dyDescent="0.2">
      <c r="A32" s="19" t="s">
        <v>50</v>
      </c>
      <c r="B32" s="24" t="s">
        <v>87</v>
      </c>
      <c r="C32" s="24" t="s">
        <v>88</v>
      </c>
      <c r="D32" s="19" t="s">
        <v>64</v>
      </c>
      <c r="E32" s="25" t="s">
        <v>89</v>
      </c>
      <c r="F32" s="26" t="s">
        <v>66</v>
      </c>
      <c r="G32" s="27">
        <v>43.743000000000002</v>
      </c>
      <c r="H32" s="28"/>
      <c r="I32" s="28">
        <f>ROUND(ROUND(H32,2)*ROUND(G32,3),2)</f>
        <v>0</v>
      </c>
      <c r="O32">
        <f>(I32*21)/100</f>
        <v>0</v>
      </c>
      <c r="P32" t="s">
        <v>27</v>
      </c>
    </row>
    <row r="33" spans="1:16" ht="25.5" x14ac:dyDescent="0.2">
      <c r="A33" s="29" t="s">
        <v>55</v>
      </c>
      <c r="E33" s="30" t="s">
        <v>90</v>
      </c>
    </row>
    <row r="34" spans="1:16" ht="38.25" x14ac:dyDescent="0.2">
      <c r="A34" s="33" t="s">
        <v>57</v>
      </c>
      <c r="E34" s="32" t="s">
        <v>91</v>
      </c>
    </row>
    <row r="35" spans="1:16" x14ac:dyDescent="0.2">
      <c r="A35" s="19" t="s">
        <v>50</v>
      </c>
      <c r="B35" s="24" t="s">
        <v>44</v>
      </c>
      <c r="C35" s="24" t="s">
        <v>92</v>
      </c>
      <c r="D35" s="19" t="s">
        <v>64</v>
      </c>
      <c r="E35" s="25" t="s">
        <v>93</v>
      </c>
      <c r="F35" s="26" t="s">
        <v>66</v>
      </c>
      <c r="G35" s="27">
        <v>2.83</v>
      </c>
      <c r="H35" s="28"/>
      <c r="I35" s="28">
        <f>ROUND(ROUND(H35,2)*ROUND(G35,3),2)</f>
        <v>0</v>
      </c>
      <c r="O35">
        <f>(I35*21)/100</f>
        <v>0</v>
      </c>
      <c r="P35" t="s">
        <v>27</v>
      </c>
    </row>
    <row r="36" spans="1:16" x14ac:dyDescent="0.2">
      <c r="A36" s="29" t="s">
        <v>55</v>
      </c>
      <c r="E36" s="30" t="s">
        <v>94</v>
      </c>
    </row>
    <row r="37" spans="1:16" ht="25.5" x14ac:dyDescent="0.2">
      <c r="A37" s="33" t="s">
        <v>57</v>
      </c>
      <c r="E37" s="32" t="s">
        <v>95</v>
      </c>
    </row>
    <row r="38" spans="1:16" x14ac:dyDescent="0.2">
      <c r="A38" s="19" t="s">
        <v>50</v>
      </c>
      <c r="B38" s="24" t="s">
        <v>46</v>
      </c>
      <c r="C38" s="24" t="s">
        <v>96</v>
      </c>
      <c r="D38" s="19" t="s">
        <v>64</v>
      </c>
      <c r="E38" s="25" t="s">
        <v>97</v>
      </c>
      <c r="F38" s="26" t="s">
        <v>66</v>
      </c>
      <c r="G38" s="27">
        <v>122.78</v>
      </c>
      <c r="H38" s="28"/>
      <c r="I38" s="28">
        <f>ROUND(ROUND(H38,2)*ROUND(G38,3),2)</f>
        <v>0</v>
      </c>
      <c r="O38">
        <f>(I38*21)/100</f>
        <v>0</v>
      </c>
      <c r="P38" t="s">
        <v>27</v>
      </c>
    </row>
    <row r="39" spans="1:16" x14ac:dyDescent="0.2">
      <c r="A39" s="29" t="s">
        <v>55</v>
      </c>
      <c r="E39" s="30" t="s">
        <v>64</v>
      </c>
    </row>
    <row r="40" spans="1:16" ht="38.25" x14ac:dyDescent="0.2">
      <c r="A40" s="33" t="s">
        <v>57</v>
      </c>
      <c r="E40" s="32" t="s">
        <v>98</v>
      </c>
    </row>
    <row r="41" spans="1:16" x14ac:dyDescent="0.2">
      <c r="A41" s="19" t="s">
        <v>50</v>
      </c>
      <c r="B41" s="24" t="s">
        <v>99</v>
      </c>
      <c r="C41" s="24" t="s">
        <v>100</v>
      </c>
      <c r="D41" s="19" t="s">
        <v>64</v>
      </c>
      <c r="E41" s="25" t="s">
        <v>101</v>
      </c>
      <c r="F41" s="26" t="s">
        <v>102</v>
      </c>
      <c r="G41" s="27">
        <v>2437.6129999999998</v>
      </c>
      <c r="H41" s="28"/>
      <c r="I41" s="28">
        <f>ROUND(ROUND(H41,2)*ROUND(G41,3),2)</f>
        <v>0</v>
      </c>
      <c r="O41">
        <f>(I41*21)/100</f>
        <v>0</v>
      </c>
      <c r="P41" t="s">
        <v>27</v>
      </c>
    </row>
    <row r="42" spans="1:16" x14ac:dyDescent="0.2">
      <c r="A42" s="29" t="s">
        <v>55</v>
      </c>
      <c r="E42" s="30" t="s">
        <v>103</v>
      </c>
    </row>
    <row r="43" spans="1:16" ht="25.5" x14ac:dyDescent="0.2">
      <c r="A43" s="33" t="s">
        <v>57</v>
      </c>
      <c r="E43" s="32" t="s">
        <v>104</v>
      </c>
    </row>
    <row r="44" spans="1:16" x14ac:dyDescent="0.2">
      <c r="A44" s="19" t="s">
        <v>50</v>
      </c>
      <c r="B44" s="24" t="s">
        <v>105</v>
      </c>
      <c r="C44" s="24" t="s">
        <v>106</v>
      </c>
      <c r="D44" s="19" t="s">
        <v>64</v>
      </c>
      <c r="E44" s="25" t="s">
        <v>107</v>
      </c>
      <c r="F44" s="26" t="s">
        <v>102</v>
      </c>
      <c r="G44" s="27">
        <v>272.75</v>
      </c>
      <c r="H44" s="28"/>
      <c r="I44" s="28">
        <f>ROUND(ROUND(H44,2)*ROUND(G44,3),2)</f>
        <v>0</v>
      </c>
      <c r="O44">
        <f>(I44*21)/100</f>
        <v>0</v>
      </c>
      <c r="P44" t="s">
        <v>27</v>
      </c>
    </row>
    <row r="45" spans="1:16" x14ac:dyDescent="0.2">
      <c r="A45" s="29" t="s">
        <v>55</v>
      </c>
      <c r="E45" s="30" t="s">
        <v>108</v>
      </c>
    </row>
    <row r="46" spans="1:16" ht="25.5" x14ac:dyDescent="0.2">
      <c r="A46" s="33" t="s">
        <v>57</v>
      </c>
      <c r="E46" s="32" t="s">
        <v>109</v>
      </c>
    </row>
    <row r="47" spans="1:16" x14ac:dyDescent="0.2">
      <c r="A47" s="19" t="s">
        <v>50</v>
      </c>
      <c r="B47" s="24" t="s">
        <v>110</v>
      </c>
      <c r="C47" s="24" t="s">
        <v>111</v>
      </c>
      <c r="D47" s="19" t="s">
        <v>64</v>
      </c>
      <c r="E47" s="25" t="s">
        <v>112</v>
      </c>
      <c r="F47" s="26" t="s">
        <v>102</v>
      </c>
      <c r="G47" s="27">
        <v>272.75</v>
      </c>
      <c r="H47" s="28"/>
      <c r="I47" s="28">
        <f>ROUND(ROUND(H47,2)*ROUND(G47,3),2)</f>
        <v>0</v>
      </c>
      <c r="O47">
        <f>(I47*21)/100</f>
        <v>0</v>
      </c>
      <c r="P47" t="s">
        <v>27</v>
      </c>
    </row>
    <row r="48" spans="1:16" ht="25.5" x14ac:dyDescent="0.2">
      <c r="A48" s="29" t="s">
        <v>55</v>
      </c>
      <c r="E48" s="30" t="s">
        <v>113</v>
      </c>
    </row>
    <row r="49" spans="1:18" ht="25.5" x14ac:dyDescent="0.2">
      <c r="A49" s="33" t="s">
        <v>57</v>
      </c>
      <c r="E49" s="32" t="s">
        <v>114</v>
      </c>
    </row>
    <row r="50" spans="1:18" x14ac:dyDescent="0.2">
      <c r="A50" s="19" t="s">
        <v>50</v>
      </c>
      <c r="B50" s="24" t="s">
        <v>115</v>
      </c>
      <c r="C50" s="24" t="s">
        <v>116</v>
      </c>
      <c r="D50" s="19" t="s">
        <v>64</v>
      </c>
      <c r="E50" s="25" t="s">
        <v>117</v>
      </c>
      <c r="F50" s="26" t="s">
        <v>102</v>
      </c>
      <c r="G50" s="27">
        <v>272.75</v>
      </c>
      <c r="H50" s="28"/>
      <c r="I50" s="28">
        <f>ROUND(ROUND(H50,2)*ROUND(G50,3),2)</f>
        <v>0</v>
      </c>
      <c r="O50">
        <f>(I50*21)/100</f>
        <v>0</v>
      </c>
      <c r="P50" t="s">
        <v>27</v>
      </c>
    </row>
    <row r="51" spans="1:18" x14ac:dyDescent="0.2">
      <c r="A51" s="29" t="s">
        <v>55</v>
      </c>
      <c r="E51" s="30" t="s">
        <v>118</v>
      </c>
    </row>
    <row r="52" spans="1:18" ht="25.5" x14ac:dyDescent="0.2">
      <c r="A52" s="33" t="s">
        <v>57</v>
      </c>
      <c r="E52" s="32" t="s">
        <v>109</v>
      </c>
    </row>
    <row r="53" spans="1:18" x14ac:dyDescent="0.2">
      <c r="A53" s="19" t="s">
        <v>50</v>
      </c>
      <c r="B53" s="24" t="s">
        <v>119</v>
      </c>
      <c r="C53" s="24" t="s">
        <v>120</v>
      </c>
      <c r="D53" s="19" t="s">
        <v>64</v>
      </c>
      <c r="E53" s="25" t="s">
        <v>121</v>
      </c>
      <c r="F53" s="26" t="s">
        <v>102</v>
      </c>
      <c r="G53" s="27">
        <v>272.75</v>
      </c>
      <c r="H53" s="28"/>
      <c r="I53" s="28">
        <f>ROUND(ROUND(H53,2)*ROUND(G53,3),2)</f>
        <v>0</v>
      </c>
      <c r="O53">
        <f>(I53*21)/100</f>
        <v>0</v>
      </c>
      <c r="P53" t="s">
        <v>27</v>
      </c>
    </row>
    <row r="54" spans="1:18" x14ac:dyDescent="0.2">
      <c r="A54" s="29" t="s">
        <v>55</v>
      </c>
      <c r="E54" s="30" t="s">
        <v>122</v>
      </c>
    </row>
    <row r="55" spans="1:18" ht="25.5" x14ac:dyDescent="0.2">
      <c r="A55" s="31" t="s">
        <v>57</v>
      </c>
      <c r="E55" s="32" t="s">
        <v>109</v>
      </c>
    </row>
    <row r="56" spans="1:18" ht="12.75" customHeight="1" x14ac:dyDescent="0.2">
      <c r="A56" s="5" t="s">
        <v>48</v>
      </c>
      <c r="B56" s="5"/>
      <c r="C56" s="34" t="s">
        <v>39</v>
      </c>
      <c r="D56" s="5"/>
      <c r="E56" s="22" t="s">
        <v>123</v>
      </c>
      <c r="F56" s="5"/>
      <c r="G56" s="5"/>
      <c r="H56" s="5"/>
      <c r="I56" s="35">
        <f>0+Q56</f>
        <v>0</v>
      </c>
      <c r="O56">
        <f>0+R56</f>
        <v>0</v>
      </c>
      <c r="Q56">
        <f>0+I57+I60+I63+I66+I69+I72+I75</f>
        <v>0</v>
      </c>
      <c r="R56">
        <f>0+O57+O60+O63+O66+O69+O72+O75</f>
        <v>0</v>
      </c>
    </row>
    <row r="57" spans="1:18" x14ac:dyDescent="0.2">
      <c r="A57" s="19" t="s">
        <v>50</v>
      </c>
      <c r="B57" s="24" t="s">
        <v>124</v>
      </c>
      <c r="C57" s="24" t="s">
        <v>125</v>
      </c>
      <c r="D57" s="19" t="s">
        <v>64</v>
      </c>
      <c r="E57" s="25" t="s">
        <v>126</v>
      </c>
      <c r="F57" s="26" t="s">
        <v>102</v>
      </c>
      <c r="G57" s="27">
        <v>448.29</v>
      </c>
      <c r="H57" s="28"/>
      <c r="I57" s="28">
        <f>ROUND(ROUND(H57,2)*ROUND(G57,3),2)</f>
        <v>0</v>
      </c>
      <c r="O57">
        <f>(I57*21)/100</f>
        <v>0</v>
      </c>
      <c r="P57" t="s">
        <v>27</v>
      </c>
    </row>
    <row r="58" spans="1:18" x14ac:dyDescent="0.2">
      <c r="A58" s="29" t="s">
        <v>55</v>
      </c>
      <c r="E58" s="30" t="s">
        <v>127</v>
      </c>
    </row>
    <row r="59" spans="1:18" ht="25.5" x14ac:dyDescent="0.2">
      <c r="A59" s="33" t="s">
        <v>57</v>
      </c>
      <c r="E59" s="32" t="s">
        <v>128</v>
      </c>
    </row>
    <row r="60" spans="1:18" x14ac:dyDescent="0.2">
      <c r="A60" s="19" t="s">
        <v>50</v>
      </c>
      <c r="B60" s="24" t="s">
        <v>129</v>
      </c>
      <c r="C60" s="24" t="s">
        <v>130</v>
      </c>
      <c r="D60" s="19" t="s">
        <v>64</v>
      </c>
      <c r="E60" s="25" t="s">
        <v>131</v>
      </c>
      <c r="F60" s="26" t="s">
        <v>102</v>
      </c>
      <c r="G60" s="27">
        <v>2430.8130000000001</v>
      </c>
      <c r="H60" s="28"/>
      <c r="I60" s="28">
        <f>ROUND(ROUND(H60,2)*ROUND(G60,3),2)</f>
        <v>0</v>
      </c>
      <c r="O60">
        <f>(I60*21)/100</f>
        <v>0</v>
      </c>
      <c r="P60" t="s">
        <v>27</v>
      </c>
    </row>
    <row r="61" spans="1:18" x14ac:dyDescent="0.2">
      <c r="A61" s="29" t="s">
        <v>55</v>
      </c>
      <c r="E61" s="30" t="s">
        <v>132</v>
      </c>
    </row>
    <row r="62" spans="1:18" ht="25.5" x14ac:dyDescent="0.2">
      <c r="A62" s="33" t="s">
        <v>57</v>
      </c>
      <c r="E62" s="32" t="s">
        <v>133</v>
      </c>
    </row>
    <row r="63" spans="1:18" x14ac:dyDescent="0.2">
      <c r="A63" s="19" t="s">
        <v>50</v>
      </c>
      <c r="B63" s="24" t="s">
        <v>134</v>
      </c>
      <c r="C63" s="24" t="s">
        <v>135</v>
      </c>
      <c r="D63" s="19" t="s">
        <v>64</v>
      </c>
      <c r="E63" s="25" t="s">
        <v>136</v>
      </c>
      <c r="F63" s="26" t="s">
        <v>102</v>
      </c>
      <c r="G63" s="27">
        <v>2430.8130000000001</v>
      </c>
      <c r="H63" s="28"/>
      <c r="I63" s="28">
        <f>ROUND(ROUND(H63,2)*ROUND(G63,3),2)</f>
        <v>0</v>
      </c>
      <c r="O63">
        <f>(I63*21)/100</f>
        <v>0</v>
      </c>
      <c r="P63" t="s">
        <v>27</v>
      </c>
    </row>
    <row r="64" spans="1:18" x14ac:dyDescent="0.2">
      <c r="A64" s="29" t="s">
        <v>55</v>
      </c>
      <c r="E64" s="30" t="s">
        <v>137</v>
      </c>
    </row>
    <row r="65" spans="1:18" ht="25.5" x14ac:dyDescent="0.2">
      <c r="A65" s="33" t="s">
        <v>57</v>
      </c>
      <c r="E65" s="32" t="s">
        <v>133</v>
      </c>
    </row>
    <row r="66" spans="1:18" x14ac:dyDescent="0.2">
      <c r="A66" s="19" t="s">
        <v>50</v>
      </c>
      <c r="B66" s="24" t="s">
        <v>138</v>
      </c>
      <c r="C66" s="24" t="s">
        <v>139</v>
      </c>
      <c r="D66" s="19" t="s">
        <v>64</v>
      </c>
      <c r="E66" s="25" t="s">
        <v>140</v>
      </c>
      <c r="F66" s="26" t="s">
        <v>102</v>
      </c>
      <c r="G66" s="27">
        <v>2315.06</v>
      </c>
      <c r="H66" s="28"/>
      <c r="I66" s="28">
        <f>ROUND(ROUND(H66,2)*ROUND(G66,3),2)</f>
        <v>0</v>
      </c>
      <c r="O66">
        <f>(I66*21)/100</f>
        <v>0</v>
      </c>
      <c r="P66" t="s">
        <v>27</v>
      </c>
    </row>
    <row r="67" spans="1:18" x14ac:dyDescent="0.2">
      <c r="A67" s="29" t="s">
        <v>55</v>
      </c>
      <c r="E67" s="30" t="s">
        <v>141</v>
      </c>
    </row>
    <row r="68" spans="1:18" ht="25.5" x14ac:dyDescent="0.2">
      <c r="A68" s="33" t="s">
        <v>57</v>
      </c>
      <c r="E68" s="32" t="s">
        <v>142</v>
      </c>
    </row>
    <row r="69" spans="1:18" x14ac:dyDescent="0.2">
      <c r="A69" s="19" t="s">
        <v>50</v>
      </c>
      <c r="B69" s="24" t="s">
        <v>143</v>
      </c>
      <c r="C69" s="24" t="s">
        <v>144</v>
      </c>
      <c r="D69" s="19" t="s">
        <v>64</v>
      </c>
      <c r="E69" s="25" t="s">
        <v>145</v>
      </c>
      <c r="F69" s="26" t="s">
        <v>102</v>
      </c>
      <c r="G69" s="27">
        <v>2430.8130000000001</v>
      </c>
      <c r="H69" s="28"/>
      <c r="I69" s="28">
        <f>ROUND(ROUND(H69,2)*ROUND(G69,3),2)</f>
        <v>0</v>
      </c>
      <c r="O69">
        <f>(I69*21)/100</f>
        <v>0</v>
      </c>
      <c r="P69" t="s">
        <v>27</v>
      </c>
    </row>
    <row r="70" spans="1:18" x14ac:dyDescent="0.2">
      <c r="A70" s="29" t="s">
        <v>55</v>
      </c>
      <c r="E70" s="30" t="s">
        <v>146</v>
      </c>
    </row>
    <row r="71" spans="1:18" ht="25.5" x14ac:dyDescent="0.2">
      <c r="A71" s="33" t="s">
        <v>57</v>
      </c>
      <c r="E71" s="32" t="s">
        <v>147</v>
      </c>
    </row>
    <row r="72" spans="1:18" x14ac:dyDescent="0.2">
      <c r="A72" s="19" t="s">
        <v>50</v>
      </c>
      <c r="B72" s="24" t="s">
        <v>148</v>
      </c>
      <c r="C72" s="24" t="s">
        <v>149</v>
      </c>
      <c r="D72" s="19" t="s">
        <v>64</v>
      </c>
      <c r="E72" s="25" t="s">
        <v>150</v>
      </c>
      <c r="F72" s="26" t="s">
        <v>102</v>
      </c>
      <c r="G72" s="27">
        <v>2430.8130000000001</v>
      </c>
      <c r="H72" s="28"/>
      <c r="I72" s="28">
        <f>ROUND(ROUND(H72,2)*ROUND(G72,3),2)</f>
        <v>0</v>
      </c>
      <c r="O72">
        <f>(I72*21)/100</f>
        <v>0</v>
      </c>
      <c r="P72" t="s">
        <v>27</v>
      </c>
    </row>
    <row r="73" spans="1:18" x14ac:dyDescent="0.2">
      <c r="A73" s="29" t="s">
        <v>55</v>
      </c>
      <c r="E73" s="30" t="s">
        <v>151</v>
      </c>
    </row>
    <row r="74" spans="1:18" ht="25.5" x14ac:dyDescent="0.2">
      <c r="A74" s="33" t="s">
        <v>57</v>
      </c>
      <c r="E74" s="32" t="s">
        <v>152</v>
      </c>
    </row>
    <row r="75" spans="1:18" x14ac:dyDescent="0.2">
      <c r="A75" s="19" t="s">
        <v>50</v>
      </c>
      <c r="B75" s="24" t="s">
        <v>153</v>
      </c>
      <c r="C75" s="24" t="s">
        <v>154</v>
      </c>
      <c r="D75" s="19" t="s">
        <v>64</v>
      </c>
      <c r="E75" s="25" t="s">
        <v>155</v>
      </c>
      <c r="F75" s="26" t="s">
        <v>102</v>
      </c>
      <c r="G75" s="27">
        <v>6.8</v>
      </c>
      <c r="H75" s="28"/>
      <c r="I75" s="28">
        <f>ROUND(ROUND(H75,2)*ROUND(G75,3),2)</f>
        <v>0</v>
      </c>
      <c r="O75">
        <f>(I75*21)/100</f>
        <v>0</v>
      </c>
      <c r="P75" t="s">
        <v>27</v>
      </c>
    </row>
    <row r="76" spans="1:18" ht="51" x14ac:dyDescent="0.2">
      <c r="A76" s="29" t="s">
        <v>55</v>
      </c>
      <c r="E76" s="30" t="s">
        <v>156</v>
      </c>
    </row>
    <row r="77" spans="1:18" ht="25.5" x14ac:dyDescent="0.2">
      <c r="A77" s="31" t="s">
        <v>57</v>
      </c>
      <c r="E77" s="32" t="s">
        <v>157</v>
      </c>
    </row>
    <row r="78" spans="1:18" ht="12.75" customHeight="1" x14ac:dyDescent="0.2">
      <c r="A78" s="5" t="s">
        <v>48</v>
      </c>
      <c r="B78" s="5"/>
      <c r="C78" s="34" t="s">
        <v>44</v>
      </c>
      <c r="D78" s="5"/>
      <c r="E78" s="22" t="s">
        <v>158</v>
      </c>
      <c r="F78" s="5"/>
      <c r="G78" s="5"/>
      <c r="H78" s="5"/>
      <c r="I78" s="35">
        <f>0+Q78</f>
        <v>0</v>
      </c>
      <c r="O78">
        <f>0+R78</f>
        <v>0</v>
      </c>
      <c r="Q78">
        <f>0+I79+I82</f>
        <v>0</v>
      </c>
      <c r="R78">
        <f>0+O79+O82</f>
        <v>0</v>
      </c>
    </row>
    <row r="79" spans="1:18" x14ac:dyDescent="0.2">
      <c r="A79" s="19" t="s">
        <v>50</v>
      </c>
      <c r="B79" s="24" t="s">
        <v>159</v>
      </c>
      <c r="C79" s="24" t="s">
        <v>160</v>
      </c>
      <c r="D79" s="19" t="s">
        <v>64</v>
      </c>
      <c r="E79" s="25" t="s">
        <v>161</v>
      </c>
      <c r="F79" s="26" t="s">
        <v>75</v>
      </c>
      <c r="G79" s="27">
        <v>6</v>
      </c>
      <c r="H79" s="28"/>
      <c r="I79" s="28">
        <f>ROUND(ROUND(H79,2)*ROUND(G79,3),2)</f>
        <v>0</v>
      </c>
      <c r="O79">
        <f>(I79*21)/100</f>
        <v>0</v>
      </c>
      <c r="P79" t="s">
        <v>27</v>
      </c>
    </row>
    <row r="80" spans="1:18" ht="25.5" x14ac:dyDescent="0.2">
      <c r="A80" s="29" t="s">
        <v>55</v>
      </c>
      <c r="E80" s="30" t="s">
        <v>162</v>
      </c>
    </row>
    <row r="81" spans="1:16" ht="25.5" x14ac:dyDescent="0.2">
      <c r="A81" s="33" t="s">
        <v>57</v>
      </c>
      <c r="E81" s="32" t="s">
        <v>163</v>
      </c>
    </row>
    <row r="82" spans="1:16" x14ac:dyDescent="0.2">
      <c r="A82" s="19" t="s">
        <v>50</v>
      </c>
      <c r="B82" s="24" t="s">
        <v>164</v>
      </c>
      <c r="C82" s="24" t="s">
        <v>165</v>
      </c>
      <c r="D82" s="19" t="s">
        <v>64</v>
      </c>
      <c r="E82" s="25" t="s">
        <v>166</v>
      </c>
      <c r="F82" s="26" t="s">
        <v>75</v>
      </c>
      <c r="G82" s="27">
        <v>6</v>
      </c>
      <c r="H82" s="28"/>
      <c r="I82" s="28">
        <f>ROUND(ROUND(H82,2)*ROUND(G82,3),2)</f>
        <v>0</v>
      </c>
      <c r="O82">
        <f>(I82*21)/100</f>
        <v>0</v>
      </c>
      <c r="P82" t="s">
        <v>27</v>
      </c>
    </row>
    <row r="83" spans="1:16" ht="25.5" x14ac:dyDescent="0.2">
      <c r="A83" s="29" t="s">
        <v>55</v>
      </c>
      <c r="E83" s="30" t="s">
        <v>167</v>
      </c>
    </row>
    <row r="84" spans="1:16" ht="25.5" x14ac:dyDescent="0.2">
      <c r="A84" s="31" t="s">
        <v>57</v>
      </c>
      <c r="E84" s="32" t="s">
        <v>77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7"/>
  <sheetViews>
    <sheetView workbookViewId="0">
      <pane ySplit="9" topLeftCell="A115" activePane="bottomLeft" state="frozen"/>
      <selection pane="bottomLeft" activeCell="H11" sqref="H11:H12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0+O10+O14+O63+O70+O80+O108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171</v>
      </c>
      <c r="I3" s="36">
        <f>0+I10+I14+I63+I70+I80+I108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0" t="s">
        <v>18</v>
      </c>
      <c r="C5" s="41" t="s">
        <v>168</v>
      </c>
      <c r="D5" s="37"/>
      <c r="E5" s="11" t="s">
        <v>169</v>
      </c>
      <c r="F5" s="1"/>
      <c r="G5" s="1"/>
      <c r="H5" s="1"/>
      <c r="I5" s="1"/>
      <c r="O5" t="s">
        <v>25</v>
      </c>
      <c r="P5" t="s">
        <v>27</v>
      </c>
    </row>
    <row r="6" spans="1:18" ht="12.75" customHeight="1" x14ac:dyDescent="0.25">
      <c r="A6" t="s">
        <v>170</v>
      </c>
      <c r="B6" s="13" t="s">
        <v>22</v>
      </c>
      <c r="C6" s="42" t="s">
        <v>171</v>
      </c>
      <c r="D6" s="43"/>
      <c r="E6" s="14" t="s">
        <v>172</v>
      </c>
      <c r="F6" s="5"/>
      <c r="G6" s="5"/>
      <c r="H6" s="5"/>
      <c r="I6" s="5"/>
    </row>
    <row r="7" spans="1:18" ht="12.75" customHeight="1" x14ac:dyDescent="0.2">
      <c r="A7" s="40" t="s">
        <v>30</v>
      </c>
      <c r="B7" s="40" t="s">
        <v>32</v>
      </c>
      <c r="C7" s="40" t="s">
        <v>34</v>
      </c>
      <c r="D7" s="40" t="s">
        <v>35</v>
      </c>
      <c r="E7" s="40" t="s">
        <v>36</v>
      </c>
      <c r="F7" s="40" t="s">
        <v>38</v>
      </c>
      <c r="G7" s="40" t="s">
        <v>40</v>
      </c>
      <c r="H7" s="40" t="s">
        <v>42</v>
      </c>
      <c r="I7" s="40"/>
    </row>
    <row r="8" spans="1:18" ht="12.75" customHeight="1" x14ac:dyDescent="0.2">
      <c r="A8" s="40"/>
      <c r="B8" s="40"/>
      <c r="C8" s="40"/>
      <c r="D8" s="40"/>
      <c r="E8" s="40"/>
      <c r="F8" s="40"/>
      <c r="G8" s="40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27</v>
      </c>
      <c r="D9" s="12" t="s">
        <v>26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0" t="s">
        <v>48</v>
      </c>
      <c r="B10" s="20"/>
      <c r="C10" s="21" t="s">
        <v>31</v>
      </c>
      <c r="D10" s="20"/>
      <c r="E10" s="22" t="s">
        <v>49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9" t="s">
        <v>50</v>
      </c>
      <c r="B11" s="24" t="s">
        <v>33</v>
      </c>
      <c r="C11" s="24" t="s">
        <v>51</v>
      </c>
      <c r="D11" s="19" t="s">
        <v>64</v>
      </c>
      <c r="E11" s="25" t="s">
        <v>53</v>
      </c>
      <c r="F11" s="26" t="s">
        <v>54</v>
      </c>
      <c r="G11" s="27">
        <v>3507.0070000000001</v>
      </c>
      <c r="H11" s="28"/>
      <c r="I11" s="28">
        <f>ROUND(ROUND(H11,2)*ROUND(G11,3),2)</f>
        <v>0</v>
      </c>
      <c r="O11">
        <f>(I11*21)/100</f>
        <v>0</v>
      </c>
      <c r="P11" t="s">
        <v>27</v>
      </c>
    </row>
    <row r="12" spans="1:18" x14ac:dyDescent="0.2">
      <c r="A12" s="29" t="s">
        <v>55</v>
      </c>
      <c r="E12" s="30" t="s">
        <v>175</v>
      </c>
    </row>
    <row r="13" spans="1:18" ht="51" x14ac:dyDescent="0.2">
      <c r="A13" s="31" t="s">
        <v>57</v>
      </c>
      <c r="E13" s="32" t="s">
        <v>176</v>
      </c>
    </row>
    <row r="14" spans="1:18" ht="12.75" customHeight="1" x14ac:dyDescent="0.2">
      <c r="A14" s="5" t="s">
        <v>48</v>
      </c>
      <c r="B14" s="5"/>
      <c r="C14" s="34" t="s">
        <v>33</v>
      </c>
      <c r="D14" s="5"/>
      <c r="E14" s="22" t="s">
        <v>62</v>
      </c>
      <c r="F14" s="5"/>
      <c r="G14" s="5"/>
      <c r="H14" s="5"/>
      <c r="I14" s="35">
        <f>0+Q14</f>
        <v>0</v>
      </c>
      <c r="O14">
        <f>0+R14</f>
        <v>0</v>
      </c>
      <c r="Q14">
        <f>0+I15+I18+I21+I24+I27+I30+I33+I36+I39+I42+I45+I48+I51+I54+I57+I60</f>
        <v>0</v>
      </c>
      <c r="R14">
        <f>0+O15+O18+O21+O24+O27+O30+O33+O36+O39+O42+O45+O48+O51+O54+O57+O60</f>
        <v>0</v>
      </c>
    </row>
    <row r="15" spans="1:18" x14ac:dyDescent="0.2">
      <c r="A15" s="19" t="s">
        <v>50</v>
      </c>
      <c r="B15" s="24" t="s">
        <v>27</v>
      </c>
      <c r="C15" s="24" t="s">
        <v>73</v>
      </c>
      <c r="D15" s="19" t="s">
        <v>64</v>
      </c>
      <c r="E15" s="25" t="s">
        <v>74</v>
      </c>
      <c r="F15" s="26" t="s">
        <v>75</v>
      </c>
      <c r="G15" s="27">
        <v>17</v>
      </c>
      <c r="H15" s="28"/>
      <c r="I15" s="28">
        <f>ROUND(ROUND(H15,2)*ROUND(G15,3),2)</f>
        <v>0</v>
      </c>
      <c r="O15">
        <f>(I15*21)/100</f>
        <v>0</v>
      </c>
      <c r="P15" t="s">
        <v>27</v>
      </c>
    </row>
    <row r="16" spans="1:18" ht="25.5" x14ac:dyDescent="0.2">
      <c r="A16" s="29" t="s">
        <v>55</v>
      </c>
      <c r="E16" s="30" t="s">
        <v>76</v>
      </c>
    </row>
    <row r="17" spans="1:16" ht="25.5" x14ac:dyDescent="0.2">
      <c r="A17" s="33" t="s">
        <v>57</v>
      </c>
      <c r="E17" s="32" t="s">
        <v>177</v>
      </c>
    </row>
    <row r="18" spans="1:16" x14ac:dyDescent="0.2">
      <c r="A18" s="19" t="s">
        <v>50</v>
      </c>
      <c r="B18" s="24" t="s">
        <v>26</v>
      </c>
      <c r="C18" s="24" t="s">
        <v>178</v>
      </c>
      <c r="D18" s="19" t="s">
        <v>64</v>
      </c>
      <c r="E18" s="25" t="s">
        <v>179</v>
      </c>
      <c r="F18" s="26" t="s">
        <v>66</v>
      </c>
      <c r="G18" s="27">
        <v>262.613</v>
      </c>
      <c r="H18" s="28"/>
      <c r="I18" s="28">
        <f>ROUND(ROUND(H18,2)*ROUND(G18,3),2)</f>
        <v>0</v>
      </c>
      <c r="O18">
        <f>(I18*21)/100</f>
        <v>0</v>
      </c>
      <c r="P18" t="s">
        <v>27</v>
      </c>
    </row>
    <row r="19" spans="1:16" ht="51" x14ac:dyDescent="0.2">
      <c r="A19" s="29" t="s">
        <v>55</v>
      </c>
      <c r="E19" s="30" t="s">
        <v>180</v>
      </c>
    </row>
    <row r="20" spans="1:16" ht="25.5" x14ac:dyDescent="0.2">
      <c r="A20" s="33" t="s">
        <v>57</v>
      </c>
      <c r="E20" s="32" t="s">
        <v>181</v>
      </c>
    </row>
    <row r="21" spans="1:16" x14ac:dyDescent="0.2">
      <c r="A21" s="19" t="s">
        <v>50</v>
      </c>
      <c r="B21" s="24" t="s">
        <v>37</v>
      </c>
      <c r="C21" s="24" t="s">
        <v>182</v>
      </c>
      <c r="D21" s="19" t="s">
        <v>64</v>
      </c>
      <c r="E21" s="25" t="s">
        <v>183</v>
      </c>
      <c r="F21" s="26" t="s">
        <v>66</v>
      </c>
      <c r="G21" s="27">
        <v>885.38699999999994</v>
      </c>
      <c r="H21" s="28"/>
      <c r="I21" s="28">
        <f>ROUND(ROUND(H21,2)*ROUND(G21,3),2)</f>
        <v>0</v>
      </c>
      <c r="O21">
        <f>(I21*21)/100</f>
        <v>0</v>
      </c>
      <c r="P21" t="s">
        <v>27</v>
      </c>
    </row>
    <row r="22" spans="1:16" ht="76.5" x14ac:dyDescent="0.2">
      <c r="A22" s="29" t="s">
        <v>55</v>
      </c>
      <c r="E22" s="30" t="s">
        <v>184</v>
      </c>
    </row>
    <row r="23" spans="1:16" ht="63.75" x14ac:dyDescent="0.2">
      <c r="A23" s="33" t="s">
        <v>57</v>
      </c>
      <c r="E23" s="32" t="s">
        <v>185</v>
      </c>
    </row>
    <row r="24" spans="1:16" x14ac:dyDescent="0.2">
      <c r="A24" s="19" t="s">
        <v>50</v>
      </c>
      <c r="B24" s="24" t="s">
        <v>39</v>
      </c>
      <c r="C24" s="24" t="s">
        <v>78</v>
      </c>
      <c r="D24" s="19" t="s">
        <v>64</v>
      </c>
      <c r="E24" s="25" t="s">
        <v>79</v>
      </c>
      <c r="F24" s="26" t="s">
        <v>66</v>
      </c>
      <c r="G24" s="27">
        <v>297</v>
      </c>
      <c r="H24" s="28"/>
      <c r="I24" s="28">
        <f>ROUND(ROUND(H24,2)*ROUND(G24,3),2)</f>
        <v>0</v>
      </c>
      <c r="O24">
        <f>(I24*21)/100</f>
        <v>0</v>
      </c>
      <c r="P24" t="s">
        <v>27</v>
      </c>
    </row>
    <row r="25" spans="1:16" ht="51" x14ac:dyDescent="0.2">
      <c r="A25" s="29" t="s">
        <v>55</v>
      </c>
      <c r="E25" s="30" t="s">
        <v>80</v>
      </c>
    </row>
    <row r="26" spans="1:16" x14ac:dyDescent="0.2">
      <c r="A26" s="33" t="s">
        <v>57</v>
      </c>
      <c r="E26" s="32" t="s">
        <v>186</v>
      </c>
    </row>
    <row r="27" spans="1:16" x14ac:dyDescent="0.2">
      <c r="A27" s="19" t="s">
        <v>50</v>
      </c>
      <c r="B27" s="24" t="s">
        <v>41</v>
      </c>
      <c r="C27" s="24" t="s">
        <v>83</v>
      </c>
      <c r="D27" s="19" t="s">
        <v>64</v>
      </c>
      <c r="E27" s="25" t="s">
        <v>84</v>
      </c>
      <c r="F27" s="26" t="s">
        <v>66</v>
      </c>
      <c r="G27" s="27">
        <v>1032</v>
      </c>
      <c r="H27" s="28"/>
      <c r="I27" s="28">
        <f>ROUND(ROUND(H27,2)*ROUND(G27,3),2)</f>
        <v>0</v>
      </c>
      <c r="O27">
        <f>(I27*21)/100</f>
        <v>0</v>
      </c>
      <c r="P27" t="s">
        <v>27</v>
      </c>
    </row>
    <row r="28" spans="1:16" ht="25.5" x14ac:dyDescent="0.2">
      <c r="A28" s="29" t="s">
        <v>55</v>
      </c>
      <c r="E28" s="30" t="s">
        <v>85</v>
      </c>
    </row>
    <row r="29" spans="1:16" ht="51" x14ac:dyDescent="0.2">
      <c r="A29" s="33" t="s">
        <v>57</v>
      </c>
      <c r="E29" s="32" t="s">
        <v>187</v>
      </c>
    </row>
    <row r="30" spans="1:16" x14ac:dyDescent="0.2">
      <c r="A30" s="19" t="s">
        <v>50</v>
      </c>
      <c r="B30" s="24" t="s">
        <v>82</v>
      </c>
      <c r="C30" s="24" t="s">
        <v>88</v>
      </c>
      <c r="D30" s="19" t="s">
        <v>64</v>
      </c>
      <c r="E30" s="25" t="s">
        <v>89</v>
      </c>
      <c r="F30" s="26" t="s">
        <v>66</v>
      </c>
      <c r="G30" s="27">
        <v>518.70000000000005</v>
      </c>
      <c r="H30" s="28"/>
      <c r="I30" s="28">
        <f>ROUND(ROUND(H30,2)*ROUND(G30,3),2)</f>
        <v>0</v>
      </c>
      <c r="O30">
        <f>(I30*21)/100</f>
        <v>0</v>
      </c>
      <c r="P30" t="s">
        <v>27</v>
      </c>
    </row>
    <row r="31" spans="1:16" x14ac:dyDescent="0.2">
      <c r="A31" s="29" t="s">
        <v>55</v>
      </c>
      <c r="E31" s="30" t="s">
        <v>188</v>
      </c>
    </row>
    <row r="32" spans="1:16" ht="38.25" x14ac:dyDescent="0.2">
      <c r="A32" s="33" t="s">
        <v>57</v>
      </c>
      <c r="E32" s="32" t="s">
        <v>189</v>
      </c>
    </row>
    <row r="33" spans="1:16" x14ac:dyDescent="0.2">
      <c r="A33" s="19" t="s">
        <v>50</v>
      </c>
      <c r="B33" s="24" t="s">
        <v>87</v>
      </c>
      <c r="C33" s="24" t="s">
        <v>190</v>
      </c>
      <c r="D33" s="19" t="s">
        <v>64</v>
      </c>
      <c r="E33" s="25" t="s">
        <v>191</v>
      </c>
      <c r="F33" s="26" t="s">
        <v>66</v>
      </c>
      <c r="G33" s="27">
        <v>30.95</v>
      </c>
      <c r="H33" s="28"/>
      <c r="I33" s="28">
        <f>ROUND(ROUND(H33,2)*ROUND(G33,3),2)</f>
        <v>0</v>
      </c>
      <c r="O33">
        <f>(I33*21)/100</f>
        <v>0</v>
      </c>
      <c r="P33" t="s">
        <v>27</v>
      </c>
    </row>
    <row r="34" spans="1:16" ht="38.25" x14ac:dyDescent="0.2">
      <c r="A34" s="29" t="s">
        <v>55</v>
      </c>
      <c r="E34" s="30" t="s">
        <v>192</v>
      </c>
    </row>
    <row r="35" spans="1:16" ht="25.5" x14ac:dyDescent="0.2">
      <c r="A35" s="33" t="s">
        <v>57</v>
      </c>
      <c r="E35" s="32" t="s">
        <v>193</v>
      </c>
    </row>
    <row r="36" spans="1:16" x14ac:dyDescent="0.2">
      <c r="A36" s="19" t="s">
        <v>50</v>
      </c>
      <c r="B36" s="24" t="s">
        <v>44</v>
      </c>
      <c r="C36" s="24" t="s">
        <v>92</v>
      </c>
      <c r="D36" s="19" t="s">
        <v>64</v>
      </c>
      <c r="E36" s="25" t="s">
        <v>93</v>
      </c>
      <c r="F36" s="26" t="s">
        <v>66</v>
      </c>
      <c r="G36" s="27">
        <v>297</v>
      </c>
      <c r="H36" s="28"/>
      <c r="I36" s="28">
        <f>ROUND(ROUND(H36,2)*ROUND(G36,3),2)</f>
        <v>0</v>
      </c>
      <c r="O36">
        <f>(I36*21)/100</f>
        <v>0</v>
      </c>
      <c r="P36" t="s">
        <v>27</v>
      </c>
    </row>
    <row r="37" spans="1:16" x14ac:dyDescent="0.2">
      <c r="A37" s="29" t="s">
        <v>55</v>
      </c>
      <c r="E37" s="30" t="s">
        <v>94</v>
      </c>
    </row>
    <row r="38" spans="1:16" ht="25.5" x14ac:dyDescent="0.2">
      <c r="A38" s="33" t="s">
        <v>57</v>
      </c>
      <c r="E38" s="32" t="s">
        <v>194</v>
      </c>
    </row>
    <row r="39" spans="1:16" x14ac:dyDescent="0.2">
      <c r="A39" s="19" t="s">
        <v>50</v>
      </c>
      <c r="B39" s="24" t="s">
        <v>46</v>
      </c>
      <c r="C39" s="24" t="s">
        <v>96</v>
      </c>
      <c r="D39" s="19" t="s">
        <v>64</v>
      </c>
      <c r="E39" s="25" t="s">
        <v>97</v>
      </c>
      <c r="F39" s="26" t="s">
        <v>66</v>
      </c>
      <c r="G39" s="27">
        <v>2507.9499999999998</v>
      </c>
      <c r="H39" s="28"/>
      <c r="I39" s="28">
        <f>ROUND(ROUND(H39,2)*ROUND(G39,3),2)</f>
        <v>0</v>
      </c>
      <c r="O39">
        <f>(I39*21)/100</f>
        <v>0</v>
      </c>
      <c r="P39" t="s">
        <v>27</v>
      </c>
    </row>
    <row r="40" spans="1:16" x14ac:dyDescent="0.2">
      <c r="A40" s="29" t="s">
        <v>55</v>
      </c>
      <c r="E40" s="30" t="s">
        <v>64</v>
      </c>
    </row>
    <row r="41" spans="1:16" ht="76.5" x14ac:dyDescent="0.2">
      <c r="A41" s="33" t="s">
        <v>57</v>
      </c>
      <c r="E41" s="32" t="s">
        <v>195</v>
      </c>
    </row>
    <row r="42" spans="1:16" x14ac:dyDescent="0.2">
      <c r="A42" s="19" t="s">
        <v>50</v>
      </c>
      <c r="B42" s="24" t="s">
        <v>99</v>
      </c>
      <c r="C42" s="24" t="s">
        <v>196</v>
      </c>
      <c r="D42" s="19" t="s">
        <v>64</v>
      </c>
      <c r="E42" s="25" t="s">
        <v>197</v>
      </c>
      <c r="F42" s="26" t="s">
        <v>66</v>
      </c>
      <c r="G42" s="27">
        <v>1616</v>
      </c>
      <c r="H42" s="28"/>
      <c r="I42" s="28">
        <f>ROUND(ROUND(H42,2)*ROUND(G42,3),2)</f>
        <v>0</v>
      </c>
      <c r="O42">
        <f>(I42*21)/100</f>
        <v>0</v>
      </c>
      <c r="P42" t="s">
        <v>27</v>
      </c>
    </row>
    <row r="43" spans="1:16" ht="25.5" x14ac:dyDescent="0.2">
      <c r="A43" s="29" t="s">
        <v>55</v>
      </c>
      <c r="E43" s="30" t="s">
        <v>198</v>
      </c>
    </row>
    <row r="44" spans="1:16" ht="25.5" x14ac:dyDescent="0.2">
      <c r="A44" s="33" t="s">
        <v>57</v>
      </c>
      <c r="E44" s="32" t="s">
        <v>199</v>
      </c>
    </row>
    <row r="45" spans="1:16" x14ac:dyDescent="0.2">
      <c r="A45" s="19" t="s">
        <v>50</v>
      </c>
      <c r="B45" s="24" t="s">
        <v>105</v>
      </c>
      <c r="C45" s="24" t="s">
        <v>200</v>
      </c>
      <c r="D45" s="19" t="s">
        <v>64</v>
      </c>
      <c r="E45" s="25" t="s">
        <v>201</v>
      </c>
      <c r="F45" s="26" t="s">
        <v>66</v>
      </c>
      <c r="G45" s="27">
        <v>142</v>
      </c>
      <c r="H45" s="28"/>
      <c r="I45" s="28">
        <f>ROUND(ROUND(H45,2)*ROUND(G45,3),2)</f>
        <v>0</v>
      </c>
      <c r="O45">
        <f>(I45*21)/100</f>
        <v>0</v>
      </c>
      <c r="P45" t="s">
        <v>27</v>
      </c>
    </row>
    <row r="46" spans="1:16" ht="25.5" x14ac:dyDescent="0.2">
      <c r="A46" s="29" t="s">
        <v>55</v>
      </c>
      <c r="E46" s="30" t="s">
        <v>202</v>
      </c>
    </row>
    <row r="47" spans="1:16" ht="25.5" x14ac:dyDescent="0.2">
      <c r="A47" s="33" t="s">
        <v>57</v>
      </c>
      <c r="E47" s="32" t="s">
        <v>203</v>
      </c>
    </row>
    <row r="48" spans="1:16" x14ac:dyDescent="0.2">
      <c r="A48" s="19" t="s">
        <v>50</v>
      </c>
      <c r="B48" s="24" t="s">
        <v>110</v>
      </c>
      <c r="C48" s="24" t="s">
        <v>100</v>
      </c>
      <c r="D48" s="19" t="s">
        <v>64</v>
      </c>
      <c r="E48" s="25" t="s">
        <v>101</v>
      </c>
      <c r="F48" s="26" t="s">
        <v>102</v>
      </c>
      <c r="G48" s="27">
        <v>4230.54</v>
      </c>
      <c r="H48" s="28"/>
      <c r="I48" s="28">
        <f>ROUND(ROUND(H48,2)*ROUND(G48,3),2)</f>
        <v>0</v>
      </c>
      <c r="O48">
        <f>(I48*21)/100</f>
        <v>0</v>
      </c>
      <c r="P48" t="s">
        <v>27</v>
      </c>
    </row>
    <row r="49" spans="1:18" x14ac:dyDescent="0.2">
      <c r="A49" s="29" t="s">
        <v>55</v>
      </c>
      <c r="E49" s="30" t="s">
        <v>103</v>
      </c>
    </row>
    <row r="50" spans="1:18" ht="38.25" x14ac:dyDescent="0.2">
      <c r="A50" s="33" t="s">
        <v>57</v>
      </c>
      <c r="E50" s="32" t="s">
        <v>204</v>
      </c>
    </row>
    <row r="51" spans="1:18" x14ac:dyDescent="0.2">
      <c r="A51" s="19" t="s">
        <v>50</v>
      </c>
      <c r="B51" s="24" t="s">
        <v>115</v>
      </c>
      <c r="C51" s="24" t="s">
        <v>106</v>
      </c>
      <c r="D51" s="19" t="s">
        <v>64</v>
      </c>
      <c r="E51" s="25" t="s">
        <v>107</v>
      </c>
      <c r="F51" s="26" t="s">
        <v>102</v>
      </c>
      <c r="G51" s="27">
        <v>1478</v>
      </c>
      <c r="H51" s="28"/>
      <c r="I51" s="28">
        <f>ROUND(ROUND(H51,2)*ROUND(G51,3),2)</f>
        <v>0</v>
      </c>
      <c r="O51">
        <f>(I51*21)/100</f>
        <v>0</v>
      </c>
      <c r="P51" t="s">
        <v>27</v>
      </c>
    </row>
    <row r="52" spans="1:18" x14ac:dyDescent="0.2">
      <c r="A52" s="29" t="s">
        <v>55</v>
      </c>
      <c r="E52" s="30" t="s">
        <v>108</v>
      </c>
    </row>
    <row r="53" spans="1:18" ht="25.5" x14ac:dyDescent="0.2">
      <c r="A53" s="33" t="s">
        <v>57</v>
      </c>
      <c r="E53" s="32" t="s">
        <v>205</v>
      </c>
    </row>
    <row r="54" spans="1:18" x14ac:dyDescent="0.2">
      <c r="A54" s="19" t="s">
        <v>50</v>
      </c>
      <c r="B54" s="24" t="s">
        <v>119</v>
      </c>
      <c r="C54" s="24" t="s">
        <v>111</v>
      </c>
      <c r="D54" s="19" t="s">
        <v>64</v>
      </c>
      <c r="E54" s="25" t="s">
        <v>112</v>
      </c>
      <c r="F54" s="26" t="s">
        <v>102</v>
      </c>
      <c r="G54" s="27">
        <v>1478</v>
      </c>
      <c r="H54" s="28"/>
      <c r="I54" s="28">
        <f>ROUND(ROUND(H54,2)*ROUND(G54,3),2)</f>
        <v>0</v>
      </c>
      <c r="O54">
        <f>(I54*21)/100</f>
        <v>0</v>
      </c>
      <c r="P54" t="s">
        <v>27</v>
      </c>
    </row>
    <row r="55" spans="1:18" ht="25.5" x14ac:dyDescent="0.2">
      <c r="A55" s="29" t="s">
        <v>55</v>
      </c>
      <c r="E55" s="30" t="s">
        <v>206</v>
      </c>
    </row>
    <row r="56" spans="1:18" ht="25.5" x14ac:dyDescent="0.2">
      <c r="A56" s="33" t="s">
        <v>57</v>
      </c>
      <c r="E56" s="32" t="s">
        <v>207</v>
      </c>
    </row>
    <row r="57" spans="1:18" x14ac:dyDescent="0.2">
      <c r="A57" s="19" t="s">
        <v>50</v>
      </c>
      <c r="B57" s="24" t="s">
        <v>124</v>
      </c>
      <c r="C57" s="24" t="s">
        <v>116</v>
      </c>
      <c r="D57" s="19" t="s">
        <v>64</v>
      </c>
      <c r="E57" s="25" t="s">
        <v>117</v>
      </c>
      <c r="F57" s="26" t="s">
        <v>102</v>
      </c>
      <c r="G57" s="27">
        <v>1478</v>
      </c>
      <c r="H57" s="28"/>
      <c r="I57" s="28">
        <f>ROUND(ROUND(H57,2)*ROUND(G57,3),2)</f>
        <v>0</v>
      </c>
      <c r="O57">
        <f>(I57*21)/100</f>
        <v>0</v>
      </c>
      <c r="P57" t="s">
        <v>27</v>
      </c>
    </row>
    <row r="58" spans="1:18" x14ac:dyDescent="0.2">
      <c r="A58" s="29" t="s">
        <v>55</v>
      </c>
      <c r="E58" s="30" t="s">
        <v>118</v>
      </c>
    </row>
    <row r="59" spans="1:18" ht="25.5" x14ac:dyDescent="0.2">
      <c r="A59" s="33" t="s">
        <v>57</v>
      </c>
      <c r="E59" s="32" t="s">
        <v>205</v>
      </c>
    </row>
    <row r="60" spans="1:18" x14ac:dyDescent="0.2">
      <c r="A60" s="19" t="s">
        <v>50</v>
      </c>
      <c r="B60" s="24" t="s">
        <v>129</v>
      </c>
      <c r="C60" s="24" t="s">
        <v>120</v>
      </c>
      <c r="D60" s="19" t="s">
        <v>64</v>
      </c>
      <c r="E60" s="25" t="s">
        <v>121</v>
      </c>
      <c r="F60" s="26" t="s">
        <v>102</v>
      </c>
      <c r="G60" s="27">
        <v>1478</v>
      </c>
      <c r="H60" s="28"/>
      <c r="I60" s="28">
        <f>ROUND(ROUND(H60,2)*ROUND(G60,3),2)</f>
        <v>0</v>
      </c>
      <c r="O60">
        <f>(I60*21)/100</f>
        <v>0</v>
      </c>
      <c r="P60" t="s">
        <v>27</v>
      </c>
    </row>
    <row r="61" spans="1:18" x14ac:dyDescent="0.2">
      <c r="A61" s="29" t="s">
        <v>55</v>
      </c>
      <c r="E61" s="30" t="s">
        <v>122</v>
      </c>
    </row>
    <row r="62" spans="1:18" ht="25.5" x14ac:dyDescent="0.2">
      <c r="A62" s="31" t="s">
        <v>57</v>
      </c>
      <c r="E62" s="32" t="s">
        <v>205</v>
      </c>
    </row>
    <row r="63" spans="1:18" ht="12.75" customHeight="1" x14ac:dyDescent="0.2">
      <c r="A63" s="5" t="s">
        <v>48</v>
      </c>
      <c r="B63" s="5"/>
      <c r="C63" s="34" t="s">
        <v>27</v>
      </c>
      <c r="D63" s="5"/>
      <c r="E63" s="22" t="s">
        <v>208</v>
      </c>
      <c r="F63" s="5"/>
      <c r="G63" s="5"/>
      <c r="H63" s="5"/>
      <c r="I63" s="35">
        <f>0+Q63</f>
        <v>0</v>
      </c>
      <c r="O63">
        <f>0+R63</f>
        <v>0</v>
      </c>
      <c r="Q63">
        <f>0+I64+I67</f>
        <v>0</v>
      </c>
      <c r="R63">
        <f>0+O64+O67</f>
        <v>0</v>
      </c>
    </row>
    <row r="64" spans="1:18" x14ac:dyDescent="0.2">
      <c r="A64" s="19" t="s">
        <v>50</v>
      </c>
      <c r="B64" s="24" t="s">
        <v>134</v>
      </c>
      <c r="C64" s="24" t="s">
        <v>209</v>
      </c>
      <c r="D64" s="19" t="s">
        <v>64</v>
      </c>
      <c r="E64" s="25" t="s">
        <v>210</v>
      </c>
      <c r="F64" s="26" t="s">
        <v>102</v>
      </c>
      <c r="G64" s="27">
        <v>319</v>
      </c>
      <c r="H64" s="28"/>
      <c r="I64" s="28">
        <f>ROUND(ROUND(H64,2)*ROUND(G64,3),2)</f>
        <v>0</v>
      </c>
      <c r="O64">
        <f>(I64*21)/100</f>
        <v>0</v>
      </c>
      <c r="P64" t="s">
        <v>27</v>
      </c>
    </row>
    <row r="65" spans="1:18" x14ac:dyDescent="0.2">
      <c r="A65" s="29" t="s">
        <v>55</v>
      </c>
      <c r="E65" s="30" t="s">
        <v>211</v>
      </c>
    </row>
    <row r="66" spans="1:18" ht="25.5" x14ac:dyDescent="0.2">
      <c r="A66" s="33" t="s">
        <v>57</v>
      </c>
      <c r="E66" s="32" t="s">
        <v>212</v>
      </c>
    </row>
    <row r="67" spans="1:18" x14ac:dyDescent="0.2">
      <c r="A67" s="19" t="s">
        <v>50</v>
      </c>
      <c r="B67" s="24" t="s">
        <v>138</v>
      </c>
      <c r="C67" s="24" t="s">
        <v>213</v>
      </c>
      <c r="D67" s="19" t="s">
        <v>64</v>
      </c>
      <c r="E67" s="25" t="s">
        <v>214</v>
      </c>
      <c r="F67" s="26" t="s">
        <v>75</v>
      </c>
      <c r="G67" s="27">
        <v>137.5</v>
      </c>
      <c r="H67" s="28"/>
      <c r="I67" s="28">
        <f>ROUND(ROUND(H67,2)*ROUND(G67,3),2)</f>
        <v>0</v>
      </c>
      <c r="O67">
        <f>(I67*21)/100</f>
        <v>0</v>
      </c>
      <c r="P67" t="s">
        <v>27</v>
      </c>
    </row>
    <row r="68" spans="1:18" ht="63.75" x14ac:dyDescent="0.2">
      <c r="A68" s="29" t="s">
        <v>55</v>
      </c>
      <c r="E68" s="30" t="s">
        <v>215</v>
      </c>
    </row>
    <row r="69" spans="1:18" ht="25.5" x14ac:dyDescent="0.2">
      <c r="A69" s="31" t="s">
        <v>57</v>
      </c>
      <c r="E69" s="32" t="s">
        <v>216</v>
      </c>
    </row>
    <row r="70" spans="1:18" ht="12.75" customHeight="1" x14ac:dyDescent="0.2">
      <c r="A70" s="5" t="s">
        <v>48</v>
      </c>
      <c r="B70" s="5"/>
      <c r="C70" s="34" t="s">
        <v>37</v>
      </c>
      <c r="D70" s="5"/>
      <c r="E70" s="22" t="s">
        <v>217</v>
      </c>
      <c r="F70" s="5"/>
      <c r="G70" s="5"/>
      <c r="H70" s="5"/>
      <c r="I70" s="35">
        <f>0+Q70</f>
        <v>0</v>
      </c>
      <c r="O70">
        <f>0+R70</f>
        <v>0</v>
      </c>
      <c r="Q70">
        <f>0+I71+I74+I77</f>
        <v>0</v>
      </c>
      <c r="R70">
        <f>0+O71+O74+O77</f>
        <v>0</v>
      </c>
    </row>
    <row r="71" spans="1:18" x14ac:dyDescent="0.2">
      <c r="A71" s="19" t="s">
        <v>50</v>
      </c>
      <c r="B71" s="24" t="s">
        <v>143</v>
      </c>
      <c r="C71" s="24" t="s">
        <v>218</v>
      </c>
      <c r="D71" s="19" t="s">
        <v>64</v>
      </c>
      <c r="E71" s="25" t="s">
        <v>219</v>
      </c>
      <c r="F71" s="26" t="s">
        <v>66</v>
      </c>
      <c r="G71" s="27">
        <v>50.904000000000003</v>
      </c>
      <c r="H71" s="28"/>
      <c r="I71" s="28">
        <f>ROUND(ROUND(H71,2)*ROUND(G71,3),2)</f>
        <v>0</v>
      </c>
      <c r="O71">
        <f>(I71*21)/100</f>
        <v>0</v>
      </c>
      <c r="P71" t="s">
        <v>27</v>
      </c>
    </row>
    <row r="72" spans="1:18" x14ac:dyDescent="0.2">
      <c r="A72" s="29" t="s">
        <v>55</v>
      </c>
      <c r="E72" s="30" t="s">
        <v>220</v>
      </c>
    </row>
    <row r="73" spans="1:18" ht="25.5" x14ac:dyDescent="0.2">
      <c r="A73" s="33" t="s">
        <v>57</v>
      </c>
      <c r="E73" s="32" t="s">
        <v>221</v>
      </c>
    </row>
    <row r="74" spans="1:18" x14ac:dyDescent="0.2">
      <c r="A74" s="19" t="s">
        <v>50</v>
      </c>
      <c r="B74" s="24" t="s">
        <v>148</v>
      </c>
      <c r="C74" s="24" t="s">
        <v>222</v>
      </c>
      <c r="D74" s="19" t="s">
        <v>64</v>
      </c>
      <c r="E74" s="25" t="s">
        <v>223</v>
      </c>
      <c r="F74" s="26" t="s">
        <v>66</v>
      </c>
      <c r="G74" s="27">
        <v>67.872</v>
      </c>
      <c r="H74" s="28"/>
      <c r="I74" s="28">
        <f>ROUND(ROUND(H74,2)*ROUND(G74,3),2)</f>
        <v>0</v>
      </c>
      <c r="O74">
        <f>(I74*21)/100</f>
        <v>0</v>
      </c>
      <c r="P74" t="s">
        <v>27</v>
      </c>
    </row>
    <row r="75" spans="1:18" ht="25.5" x14ac:dyDescent="0.2">
      <c r="A75" s="29" t="s">
        <v>55</v>
      </c>
      <c r="E75" s="30" t="s">
        <v>224</v>
      </c>
    </row>
    <row r="76" spans="1:18" ht="25.5" x14ac:dyDescent="0.2">
      <c r="A76" s="33" t="s">
        <v>57</v>
      </c>
      <c r="E76" s="32" t="s">
        <v>225</v>
      </c>
    </row>
    <row r="77" spans="1:18" x14ac:dyDescent="0.2">
      <c r="A77" s="19" t="s">
        <v>50</v>
      </c>
      <c r="B77" s="24" t="s">
        <v>153</v>
      </c>
      <c r="C77" s="24" t="s">
        <v>226</v>
      </c>
      <c r="D77" s="19" t="s">
        <v>64</v>
      </c>
      <c r="E77" s="25" t="s">
        <v>227</v>
      </c>
      <c r="F77" s="26" t="s">
        <v>66</v>
      </c>
      <c r="G77" s="27">
        <v>30.5</v>
      </c>
      <c r="H77" s="28"/>
      <c r="I77" s="28">
        <f>ROUND(ROUND(H77,2)*ROUND(G77,3),2)</f>
        <v>0</v>
      </c>
      <c r="O77">
        <f>(I77*21)/100</f>
        <v>0</v>
      </c>
      <c r="P77" t="s">
        <v>27</v>
      </c>
    </row>
    <row r="78" spans="1:18" ht="25.5" x14ac:dyDescent="0.2">
      <c r="A78" s="29" t="s">
        <v>55</v>
      </c>
      <c r="E78" s="30" t="s">
        <v>228</v>
      </c>
    </row>
    <row r="79" spans="1:18" ht="25.5" x14ac:dyDescent="0.2">
      <c r="A79" s="31" t="s">
        <v>57</v>
      </c>
      <c r="E79" s="32" t="s">
        <v>229</v>
      </c>
    </row>
    <row r="80" spans="1:18" ht="12.75" customHeight="1" x14ac:dyDescent="0.2">
      <c r="A80" s="5" t="s">
        <v>48</v>
      </c>
      <c r="B80" s="5"/>
      <c r="C80" s="34" t="s">
        <v>39</v>
      </c>
      <c r="D80" s="5"/>
      <c r="E80" s="22" t="s">
        <v>123</v>
      </c>
      <c r="F80" s="5"/>
      <c r="G80" s="5"/>
      <c r="H80" s="5"/>
      <c r="I80" s="35">
        <f>0+Q80</f>
        <v>0</v>
      </c>
      <c r="O80">
        <f>0+R80</f>
        <v>0</v>
      </c>
      <c r="Q80">
        <f>0+I81+I84+I87+I90+I93+I96+I99+I102+I105</f>
        <v>0</v>
      </c>
      <c r="R80">
        <f>0+O81+O84+O87+O90+O93+O96+O99+O102+O105</f>
        <v>0</v>
      </c>
    </row>
    <row r="81" spans="1:16" x14ac:dyDescent="0.2">
      <c r="A81" s="19" t="s">
        <v>50</v>
      </c>
      <c r="B81" s="24" t="s">
        <v>159</v>
      </c>
      <c r="C81" s="24" t="s">
        <v>230</v>
      </c>
      <c r="D81" s="19" t="s">
        <v>64</v>
      </c>
      <c r="E81" s="25" t="s">
        <v>231</v>
      </c>
      <c r="F81" s="26" t="s">
        <v>66</v>
      </c>
      <c r="G81" s="27">
        <v>685.34699999999998</v>
      </c>
      <c r="H81" s="28"/>
      <c r="I81" s="28">
        <f>ROUND(ROUND(H81,2)*ROUND(G81,3),2)</f>
        <v>0</v>
      </c>
      <c r="O81">
        <f>(I81*21)/100</f>
        <v>0</v>
      </c>
      <c r="P81" t="s">
        <v>27</v>
      </c>
    </row>
    <row r="82" spans="1:16" x14ac:dyDescent="0.2">
      <c r="A82" s="29" t="s">
        <v>55</v>
      </c>
      <c r="E82" s="30" t="s">
        <v>232</v>
      </c>
    </row>
    <row r="83" spans="1:16" ht="38.25" x14ac:dyDescent="0.2">
      <c r="A83" s="33" t="s">
        <v>57</v>
      </c>
      <c r="E83" s="32" t="s">
        <v>233</v>
      </c>
    </row>
    <row r="84" spans="1:16" x14ac:dyDescent="0.2">
      <c r="A84" s="19" t="s">
        <v>50</v>
      </c>
      <c r="B84" s="24" t="s">
        <v>164</v>
      </c>
      <c r="C84" s="24" t="s">
        <v>234</v>
      </c>
      <c r="D84" s="19" t="s">
        <v>64</v>
      </c>
      <c r="E84" s="25" t="s">
        <v>235</v>
      </c>
      <c r="F84" s="26" t="s">
        <v>102</v>
      </c>
      <c r="G84" s="27">
        <v>4046.6030000000001</v>
      </c>
      <c r="H84" s="28"/>
      <c r="I84" s="28">
        <f>ROUND(ROUND(H84,2)*ROUND(G84,3),2)</f>
        <v>0</v>
      </c>
      <c r="O84">
        <f>(I84*21)/100</f>
        <v>0</v>
      </c>
      <c r="P84" t="s">
        <v>27</v>
      </c>
    </row>
    <row r="85" spans="1:16" x14ac:dyDescent="0.2">
      <c r="A85" s="29" t="s">
        <v>55</v>
      </c>
      <c r="E85" s="30" t="s">
        <v>236</v>
      </c>
    </row>
    <row r="86" spans="1:16" ht="25.5" x14ac:dyDescent="0.2">
      <c r="A86" s="33" t="s">
        <v>57</v>
      </c>
      <c r="E86" s="32" t="s">
        <v>237</v>
      </c>
    </row>
    <row r="87" spans="1:16" x14ac:dyDescent="0.2">
      <c r="A87" s="19" t="s">
        <v>50</v>
      </c>
      <c r="B87" s="24" t="s">
        <v>238</v>
      </c>
      <c r="C87" s="24" t="s">
        <v>125</v>
      </c>
      <c r="D87" s="19" t="s">
        <v>64</v>
      </c>
      <c r="E87" s="25" t="s">
        <v>126</v>
      </c>
      <c r="F87" s="26" t="s">
        <v>102</v>
      </c>
      <c r="G87" s="27">
        <v>725.2</v>
      </c>
      <c r="H87" s="28"/>
      <c r="I87" s="28">
        <f>ROUND(ROUND(H87,2)*ROUND(G87,3),2)</f>
        <v>0</v>
      </c>
      <c r="O87">
        <f>(I87*21)/100</f>
        <v>0</v>
      </c>
      <c r="P87" t="s">
        <v>27</v>
      </c>
    </row>
    <row r="88" spans="1:16" x14ac:dyDescent="0.2">
      <c r="A88" s="29" t="s">
        <v>55</v>
      </c>
      <c r="E88" s="30" t="s">
        <v>127</v>
      </c>
    </row>
    <row r="89" spans="1:16" ht="25.5" x14ac:dyDescent="0.2">
      <c r="A89" s="33" t="s">
        <v>57</v>
      </c>
      <c r="E89" s="32" t="s">
        <v>239</v>
      </c>
    </row>
    <row r="90" spans="1:16" x14ac:dyDescent="0.2">
      <c r="A90" s="19" t="s">
        <v>50</v>
      </c>
      <c r="B90" s="24" t="s">
        <v>240</v>
      </c>
      <c r="C90" s="24" t="s">
        <v>130</v>
      </c>
      <c r="D90" s="19" t="s">
        <v>64</v>
      </c>
      <c r="E90" s="25" t="s">
        <v>131</v>
      </c>
      <c r="F90" s="26" t="s">
        <v>102</v>
      </c>
      <c r="G90" s="27">
        <v>4046.6030000000001</v>
      </c>
      <c r="H90" s="28"/>
      <c r="I90" s="28">
        <f>ROUND(ROUND(H90,2)*ROUND(G90,3),2)</f>
        <v>0</v>
      </c>
      <c r="O90">
        <f>(I90*21)/100</f>
        <v>0</v>
      </c>
      <c r="P90" t="s">
        <v>27</v>
      </c>
    </row>
    <row r="91" spans="1:16" x14ac:dyDescent="0.2">
      <c r="A91" s="29" t="s">
        <v>55</v>
      </c>
      <c r="E91" s="30" t="s">
        <v>132</v>
      </c>
    </row>
    <row r="92" spans="1:16" ht="38.25" x14ac:dyDescent="0.2">
      <c r="A92" s="33" t="s">
        <v>57</v>
      </c>
      <c r="E92" s="32" t="s">
        <v>241</v>
      </c>
    </row>
    <row r="93" spans="1:16" x14ac:dyDescent="0.2">
      <c r="A93" s="19" t="s">
        <v>50</v>
      </c>
      <c r="B93" s="24" t="s">
        <v>242</v>
      </c>
      <c r="C93" s="24" t="s">
        <v>135</v>
      </c>
      <c r="D93" s="19" t="s">
        <v>64</v>
      </c>
      <c r="E93" s="25" t="s">
        <v>136</v>
      </c>
      <c r="F93" s="26" t="s">
        <v>102</v>
      </c>
      <c r="G93" s="27">
        <v>3828.0169999999998</v>
      </c>
      <c r="H93" s="28"/>
      <c r="I93" s="28">
        <f>ROUND(ROUND(H93,2)*ROUND(G93,3),2)</f>
        <v>0</v>
      </c>
      <c r="O93">
        <f>(I93*21)/100</f>
        <v>0</v>
      </c>
      <c r="P93" t="s">
        <v>27</v>
      </c>
    </row>
    <row r="94" spans="1:16" x14ac:dyDescent="0.2">
      <c r="A94" s="29" t="s">
        <v>55</v>
      </c>
      <c r="E94" s="30" t="s">
        <v>137</v>
      </c>
    </row>
    <row r="95" spans="1:16" ht="25.5" x14ac:dyDescent="0.2">
      <c r="A95" s="33" t="s">
        <v>57</v>
      </c>
      <c r="E95" s="32" t="s">
        <v>243</v>
      </c>
    </row>
    <row r="96" spans="1:16" x14ac:dyDescent="0.2">
      <c r="A96" s="19" t="s">
        <v>50</v>
      </c>
      <c r="B96" s="24" t="s">
        <v>244</v>
      </c>
      <c r="C96" s="24" t="s">
        <v>139</v>
      </c>
      <c r="D96" s="19" t="s">
        <v>64</v>
      </c>
      <c r="E96" s="25" t="s">
        <v>140</v>
      </c>
      <c r="F96" s="26" t="s">
        <v>102</v>
      </c>
      <c r="G96" s="27">
        <v>3645.73</v>
      </c>
      <c r="H96" s="28"/>
      <c r="I96" s="28">
        <f>ROUND(ROUND(H96,2)*ROUND(G96,3),2)</f>
        <v>0</v>
      </c>
      <c r="O96">
        <f>(I96*21)/100</f>
        <v>0</v>
      </c>
      <c r="P96" t="s">
        <v>27</v>
      </c>
    </row>
    <row r="97" spans="1:18" x14ac:dyDescent="0.2">
      <c r="A97" s="29" t="s">
        <v>55</v>
      </c>
      <c r="E97" s="30" t="s">
        <v>141</v>
      </c>
    </row>
    <row r="98" spans="1:18" ht="25.5" x14ac:dyDescent="0.2">
      <c r="A98" s="33" t="s">
        <v>57</v>
      </c>
      <c r="E98" s="32" t="s">
        <v>245</v>
      </c>
    </row>
    <row r="99" spans="1:18" x14ac:dyDescent="0.2">
      <c r="A99" s="19" t="s">
        <v>50</v>
      </c>
      <c r="B99" s="24" t="s">
        <v>246</v>
      </c>
      <c r="C99" s="24" t="s">
        <v>144</v>
      </c>
      <c r="D99" s="19" t="s">
        <v>64</v>
      </c>
      <c r="E99" s="25" t="s">
        <v>145</v>
      </c>
      <c r="F99" s="26" t="s">
        <v>102</v>
      </c>
      <c r="G99" s="27">
        <v>3828.0169999999998</v>
      </c>
      <c r="H99" s="28"/>
      <c r="I99" s="28">
        <f>ROUND(ROUND(H99,2)*ROUND(G99,3),2)</f>
        <v>0</v>
      </c>
      <c r="O99">
        <f>(I99*21)/100</f>
        <v>0</v>
      </c>
      <c r="P99" t="s">
        <v>27</v>
      </c>
    </row>
    <row r="100" spans="1:18" x14ac:dyDescent="0.2">
      <c r="A100" s="29" t="s">
        <v>55</v>
      </c>
      <c r="E100" s="30" t="s">
        <v>146</v>
      </c>
    </row>
    <row r="101" spans="1:18" ht="38.25" x14ac:dyDescent="0.2">
      <c r="A101" s="33" t="s">
        <v>57</v>
      </c>
      <c r="E101" s="32" t="s">
        <v>247</v>
      </c>
    </row>
    <row r="102" spans="1:18" x14ac:dyDescent="0.2">
      <c r="A102" s="19" t="s">
        <v>50</v>
      </c>
      <c r="B102" s="24" t="s">
        <v>248</v>
      </c>
      <c r="C102" s="24" t="s">
        <v>149</v>
      </c>
      <c r="D102" s="19" t="s">
        <v>64</v>
      </c>
      <c r="E102" s="25" t="s">
        <v>150</v>
      </c>
      <c r="F102" s="26" t="s">
        <v>102</v>
      </c>
      <c r="G102" s="27">
        <v>4046.6030000000001</v>
      </c>
      <c r="H102" s="28"/>
      <c r="I102" s="28">
        <f>ROUND(ROUND(H102,2)*ROUND(G102,3),2)</f>
        <v>0</v>
      </c>
      <c r="O102">
        <f>(I102*21)/100</f>
        <v>0</v>
      </c>
      <c r="P102" t="s">
        <v>27</v>
      </c>
    </row>
    <row r="103" spans="1:18" x14ac:dyDescent="0.2">
      <c r="A103" s="29" t="s">
        <v>55</v>
      </c>
      <c r="E103" s="30" t="s">
        <v>151</v>
      </c>
    </row>
    <row r="104" spans="1:18" ht="25.5" x14ac:dyDescent="0.2">
      <c r="A104" s="33" t="s">
        <v>57</v>
      </c>
      <c r="E104" s="32" t="s">
        <v>249</v>
      </c>
    </row>
    <row r="105" spans="1:18" x14ac:dyDescent="0.2">
      <c r="A105" s="19" t="s">
        <v>50</v>
      </c>
      <c r="B105" s="24" t="s">
        <v>250</v>
      </c>
      <c r="C105" s="24" t="s">
        <v>154</v>
      </c>
      <c r="D105" s="19" t="s">
        <v>64</v>
      </c>
      <c r="E105" s="25" t="s">
        <v>155</v>
      </c>
      <c r="F105" s="26" t="s">
        <v>102</v>
      </c>
      <c r="G105" s="27">
        <v>33</v>
      </c>
      <c r="H105" s="28"/>
      <c r="I105" s="28">
        <f>ROUND(ROUND(H105,2)*ROUND(G105,3),2)</f>
        <v>0</v>
      </c>
      <c r="O105">
        <f>(I105*21)/100</f>
        <v>0</v>
      </c>
      <c r="P105" t="s">
        <v>27</v>
      </c>
    </row>
    <row r="106" spans="1:18" ht="38.25" x14ac:dyDescent="0.2">
      <c r="A106" s="29" t="s">
        <v>55</v>
      </c>
      <c r="E106" s="30" t="s">
        <v>251</v>
      </c>
    </row>
    <row r="107" spans="1:18" ht="25.5" x14ac:dyDescent="0.2">
      <c r="A107" s="31" t="s">
        <v>57</v>
      </c>
      <c r="E107" s="32" t="s">
        <v>252</v>
      </c>
    </row>
    <row r="108" spans="1:18" ht="12.75" customHeight="1" x14ac:dyDescent="0.2">
      <c r="A108" s="5" t="s">
        <v>48</v>
      </c>
      <c r="B108" s="5"/>
      <c r="C108" s="34" t="s">
        <v>44</v>
      </c>
      <c r="D108" s="5"/>
      <c r="E108" s="22" t="s">
        <v>158</v>
      </c>
      <c r="F108" s="5"/>
      <c r="G108" s="5"/>
      <c r="H108" s="5"/>
      <c r="I108" s="35">
        <f>0+Q108</f>
        <v>0</v>
      </c>
      <c r="O108">
        <f>0+R108</f>
        <v>0</v>
      </c>
      <c r="Q108">
        <f>0+I109+I112+I115</f>
        <v>0</v>
      </c>
      <c r="R108">
        <f>0+O109+O112+O115</f>
        <v>0</v>
      </c>
    </row>
    <row r="109" spans="1:18" x14ac:dyDescent="0.2">
      <c r="A109" s="19" t="s">
        <v>50</v>
      </c>
      <c r="B109" s="24" t="s">
        <v>253</v>
      </c>
      <c r="C109" s="24" t="s">
        <v>160</v>
      </c>
      <c r="D109" s="19" t="s">
        <v>64</v>
      </c>
      <c r="E109" s="25" t="s">
        <v>161</v>
      </c>
      <c r="F109" s="26" t="s">
        <v>75</v>
      </c>
      <c r="G109" s="27">
        <v>17</v>
      </c>
      <c r="H109" s="28"/>
      <c r="I109" s="28">
        <f>ROUND(ROUND(H109,2)*ROUND(G109,3),2)</f>
        <v>0</v>
      </c>
      <c r="O109">
        <f>(I109*21)/100</f>
        <v>0</v>
      </c>
      <c r="P109" t="s">
        <v>27</v>
      </c>
    </row>
    <row r="110" spans="1:18" ht="25.5" x14ac:dyDescent="0.2">
      <c r="A110" s="29" t="s">
        <v>55</v>
      </c>
      <c r="E110" s="30" t="s">
        <v>162</v>
      </c>
    </row>
    <row r="111" spans="1:18" ht="25.5" x14ac:dyDescent="0.2">
      <c r="A111" s="33" t="s">
        <v>57</v>
      </c>
      <c r="E111" s="32" t="s">
        <v>254</v>
      </c>
    </row>
    <row r="112" spans="1:18" x14ac:dyDescent="0.2">
      <c r="A112" s="19" t="s">
        <v>50</v>
      </c>
      <c r="B112" s="24" t="s">
        <v>255</v>
      </c>
      <c r="C112" s="24" t="s">
        <v>165</v>
      </c>
      <c r="D112" s="19" t="s">
        <v>64</v>
      </c>
      <c r="E112" s="25" t="s">
        <v>166</v>
      </c>
      <c r="F112" s="26" t="s">
        <v>75</v>
      </c>
      <c r="G112" s="27">
        <v>17</v>
      </c>
      <c r="H112" s="28"/>
      <c r="I112" s="28">
        <f>ROUND(ROUND(H112,2)*ROUND(G112,3),2)</f>
        <v>0</v>
      </c>
      <c r="O112">
        <f>(I112*21)/100</f>
        <v>0</v>
      </c>
      <c r="P112" t="s">
        <v>27</v>
      </c>
    </row>
    <row r="113" spans="1:16" ht="25.5" x14ac:dyDescent="0.2">
      <c r="A113" s="29" t="s">
        <v>55</v>
      </c>
      <c r="E113" s="30" t="s">
        <v>167</v>
      </c>
    </row>
    <row r="114" spans="1:16" ht="25.5" x14ac:dyDescent="0.2">
      <c r="A114" s="33" t="s">
        <v>57</v>
      </c>
      <c r="E114" s="32" t="s">
        <v>177</v>
      </c>
    </row>
    <row r="115" spans="1:16" ht="25.5" x14ac:dyDescent="0.2">
      <c r="A115" s="19" t="s">
        <v>50</v>
      </c>
      <c r="B115" s="24" t="s">
        <v>256</v>
      </c>
      <c r="C115" s="24" t="s">
        <v>257</v>
      </c>
      <c r="D115" s="19" t="s">
        <v>64</v>
      </c>
      <c r="E115" s="25" t="s">
        <v>258</v>
      </c>
      <c r="F115" s="26" t="s">
        <v>75</v>
      </c>
      <c r="G115" s="27">
        <v>137.5</v>
      </c>
      <c r="H115" s="28"/>
      <c r="I115" s="28">
        <f>ROUND(ROUND(H115,2)*ROUND(G115,3),2)</f>
        <v>0</v>
      </c>
      <c r="O115">
        <f>(I115*21)/100</f>
        <v>0</v>
      </c>
      <c r="P115" t="s">
        <v>27</v>
      </c>
    </row>
    <row r="116" spans="1:16" ht="51" x14ac:dyDescent="0.2">
      <c r="A116" s="29" t="s">
        <v>55</v>
      </c>
      <c r="E116" s="30" t="s">
        <v>259</v>
      </c>
    </row>
    <row r="117" spans="1:16" ht="25.5" x14ac:dyDescent="0.2">
      <c r="A117" s="31" t="s">
        <v>57</v>
      </c>
      <c r="E117" s="32" t="s">
        <v>216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7"/>
  <sheetViews>
    <sheetView workbookViewId="0">
      <pane ySplit="9" topLeftCell="A39" activePane="bottomLeft" state="frozen"/>
      <selection pane="bottomLeft" activeCell="H11" sqref="H11:H5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0+O10+O14+O27+O34+O50+O54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260</v>
      </c>
      <c r="I3" s="36">
        <f>0+I10+I14+I27+I34+I50+I54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0" t="s">
        <v>18</v>
      </c>
      <c r="C5" s="41" t="s">
        <v>168</v>
      </c>
      <c r="D5" s="37"/>
      <c r="E5" s="11" t="s">
        <v>169</v>
      </c>
      <c r="F5" s="1"/>
      <c r="G5" s="1"/>
      <c r="H5" s="1"/>
      <c r="I5" s="1"/>
      <c r="O5" t="s">
        <v>25</v>
      </c>
      <c r="P5" t="s">
        <v>27</v>
      </c>
    </row>
    <row r="6" spans="1:18" ht="12.75" customHeight="1" x14ac:dyDescent="0.25">
      <c r="A6" t="s">
        <v>170</v>
      </c>
      <c r="B6" s="13" t="s">
        <v>22</v>
      </c>
      <c r="C6" s="42" t="s">
        <v>260</v>
      </c>
      <c r="D6" s="43"/>
      <c r="E6" s="14" t="s">
        <v>261</v>
      </c>
      <c r="F6" s="5"/>
      <c r="G6" s="5"/>
      <c r="H6" s="5"/>
      <c r="I6" s="5"/>
    </row>
    <row r="7" spans="1:18" ht="12.75" customHeight="1" x14ac:dyDescent="0.2">
      <c r="A7" s="40" t="s">
        <v>30</v>
      </c>
      <c r="B7" s="40" t="s">
        <v>32</v>
      </c>
      <c r="C7" s="40" t="s">
        <v>34</v>
      </c>
      <c r="D7" s="40" t="s">
        <v>35</v>
      </c>
      <c r="E7" s="40" t="s">
        <v>36</v>
      </c>
      <c r="F7" s="40" t="s">
        <v>38</v>
      </c>
      <c r="G7" s="40" t="s">
        <v>40</v>
      </c>
      <c r="H7" s="40" t="s">
        <v>42</v>
      </c>
      <c r="I7" s="40"/>
    </row>
    <row r="8" spans="1:18" ht="12.75" customHeight="1" x14ac:dyDescent="0.2">
      <c r="A8" s="40"/>
      <c r="B8" s="40"/>
      <c r="C8" s="40"/>
      <c r="D8" s="40"/>
      <c r="E8" s="40"/>
      <c r="F8" s="40"/>
      <c r="G8" s="40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27</v>
      </c>
      <c r="D9" s="12" t="s">
        <v>26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0" t="s">
        <v>48</v>
      </c>
      <c r="B10" s="20"/>
      <c r="C10" s="21" t="s">
        <v>31</v>
      </c>
      <c r="D10" s="20"/>
      <c r="E10" s="22" t="s">
        <v>49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9" t="s">
        <v>50</v>
      </c>
      <c r="B11" s="24" t="s">
        <v>33</v>
      </c>
      <c r="C11" s="24" t="s">
        <v>51</v>
      </c>
      <c r="D11" s="19" t="s">
        <v>64</v>
      </c>
      <c r="E11" s="25" t="s">
        <v>53</v>
      </c>
      <c r="F11" s="26" t="s">
        <v>54</v>
      </c>
      <c r="G11" s="27">
        <v>63.587000000000003</v>
      </c>
      <c r="H11" s="28"/>
      <c r="I11" s="28">
        <f>ROUND(ROUND(H11,2)*ROUND(G11,3),2)</f>
        <v>0</v>
      </c>
      <c r="O11">
        <f>(I11*21)/100</f>
        <v>0</v>
      </c>
      <c r="P11" t="s">
        <v>27</v>
      </c>
    </row>
    <row r="12" spans="1:18" x14ac:dyDescent="0.2">
      <c r="A12" s="29" t="s">
        <v>55</v>
      </c>
      <c r="E12" s="30" t="s">
        <v>175</v>
      </c>
    </row>
    <row r="13" spans="1:18" x14ac:dyDescent="0.2">
      <c r="A13" s="31" t="s">
        <v>57</v>
      </c>
      <c r="E13" s="32" t="s">
        <v>263</v>
      </c>
    </row>
    <row r="14" spans="1:18" ht="12.75" customHeight="1" x14ac:dyDescent="0.2">
      <c r="A14" s="5" t="s">
        <v>48</v>
      </c>
      <c r="B14" s="5"/>
      <c r="C14" s="34" t="s">
        <v>33</v>
      </c>
      <c r="D14" s="5"/>
      <c r="E14" s="22" t="s">
        <v>62</v>
      </c>
      <c r="F14" s="5"/>
      <c r="G14" s="5"/>
      <c r="H14" s="5"/>
      <c r="I14" s="35">
        <f>0+Q14</f>
        <v>0</v>
      </c>
      <c r="O14">
        <f>0+R14</f>
        <v>0</v>
      </c>
      <c r="Q14">
        <f>0+I15+I18+I21+I24</f>
        <v>0</v>
      </c>
      <c r="R14">
        <f>0+O15+O18+O21+O24</f>
        <v>0</v>
      </c>
    </row>
    <row r="15" spans="1:18" x14ac:dyDescent="0.2">
      <c r="A15" s="19" t="s">
        <v>50</v>
      </c>
      <c r="B15" s="24" t="s">
        <v>27</v>
      </c>
      <c r="C15" s="24" t="s">
        <v>83</v>
      </c>
      <c r="D15" s="19" t="s">
        <v>64</v>
      </c>
      <c r="E15" s="25" t="s">
        <v>84</v>
      </c>
      <c r="F15" s="26" t="s">
        <v>66</v>
      </c>
      <c r="G15" s="27">
        <v>35.326000000000001</v>
      </c>
      <c r="H15" s="28"/>
      <c r="I15" s="28">
        <f>ROUND(ROUND(H15,2)*ROUND(G15,3),2)</f>
        <v>0</v>
      </c>
      <c r="O15">
        <f>(I15*21)/100</f>
        <v>0</v>
      </c>
      <c r="P15" t="s">
        <v>27</v>
      </c>
    </row>
    <row r="16" spans="1:18" ht="25.5" x14ac:dyDescent="0.2">
      <c r="A16" s="29" t="s">
        <v>55</v>
      </c>
      <c r="E16" s="30" t="s">
        <v>85</v>
      </c>
    </row>
    <row r="17" spans="1:18" ht="25.5" x14ac:dyDescent="0.2">
      <c r="A17" s="33" t="s">
        <v>57</v>
      </c>
      <c r="E17" s="32" t="s">
        <v>264</v>
      </c>
    </row>
    <row r="18" spans="1:18" x14ac:dyDescent="0.2">
      <c r="A18" s="19" t="s">
        <v>50</v>
      </c>
      <c r="B18" s="24" t="s">
        <v>26</v>
      </c>
      <c r="C18" s="24" t="s">
        <v>96</v>
      </c>
      <c r="D18" s="19" t="s">
        <v>64</v>
      </c>
      <c r="E18" s="25" t="s">
        <v>97</v>
      </c>
      <c r="F18" s="26" t="s">
        <v>66</v>
      </c>
      <c r="G18" s="27">
        <v>35.326000000000001</v>
      </c>
      <c r="H18" s="28"/>
      <c r="I18" s="28">
        <f>ROUND(ROUND(H18,2)*ROUND(G18,3),2)</f>
        <v>0</v>
      </c>
      <c r="O18">
        <f>(I18*21)/100</f>
        <v>0</v>
      </c>
      <c r="P18" t="s">
        <v>27</v>
      </c>
    </row>
    <row r="19" spans="1:18" x14ac:dyDescent="0.2">
      <c r="A19" s="29" t="s">
        <v>55</v>
      </c>
      <c r="E19" s="30" t="s">
        <v>64</v>
      </c>
    </row>
    <row r="20" spans="1:18" x14ac:dyDescent="0.2">
      <c r="A20" s="33" t="s">
        <v>57</v>
      </c>
      <c r="E20" s="32" t="s">
        <v>265</v>
      </c>
    </row>
    <row r="21" spans="1:18" x14ac:dyDescent="0.2">
      <c r="A21" s="19" t="s">
        <v>50</v>
      </c>
      <c r="B21" s="24" t="s">
        <v>37</v>
      </c>
      <c r="C21" s="24" t="s">
        <v>266</v>
      </c>
      <c r="D21" s="19" t="s">
        <v>64</v>
      </c>
      <c r="E21" s="25" t="s">
        <v>267</v>
      </c>
      <c r="F21" s="26" t="s">
        <v>66</v>
      </c>
      <c r="G21" s="27">
        <v>40.216999999999999</v>
      </c>
      <c r="H21" s="28"/>
      <c r="I21" s="28">
        <f>ROUND(ROUND(H21,2)*ROUND(G21,3),2)</f>
        <v>0</v>
      </c>
      <c r="O21">
        <f>(I21*21)/100</f>
        <v>0</v>
      </c>
      <c r="P21" t="s">
        <v>27</v>
      </c>
    </row>
    <row r="22" spans="1:18" x14ac:dyDescent="0.2">
      <c r="A22" s="29" t="s">
        <v>55</v>
      </c>
      <c r="E22" s="30" t="s">
        <v>64</v>
      </c>
    </row>
    <row r="23" spans="1:18" ht="25.5" x14ac:dyDescent="0.2">
      <c r="A23" s="33" t="s">
        <v>57</v>
      </c>
      <c r="E23" s="32" t="s">
        <v>268</v>
      </c>
    </row>
    <row r="24" spans="1:18" x14ac:dyDescent="0.2">
      <c r="A24" s="19" t="s">
        <v>50</v>
      </c>
      <c r="B24" s="24" t="s">
        <v>39</v>
      </c>
      <c r="C24" s="24" t="s">
        <v>100</v>
      </c>
      <c r="D24" s="19" t="s">
        <v>64</v>
      </c>
      <c r="E24" s="25" t="s">
        <v>101</v>
      </c>
      <c r="F24" s="26" t="s">
        <v>102</v>
      </c>
      <c r="G24" s="27">
        <v>34.075000000000003</v>
      </c>
      <c r="H24" s="28"/>
      <c r="I24" s="28">
        <f>ROUND(ROUND(H24,2)*ROUND(G24,3),2)</f>
        <v>0</v>
      </c>
      <c r="O24">
        <f>(I24*21)/100</f>
        <v>0</v>
      </c>
      <c r="P24" t="s">
        <v>27</v>
      </c>
    </row>
    <row r="25" spans="1:18" x14ac:dyDescent="0.2">
      <c r="A25" s="29" t="s">
        <v>55</v>
      </c>
      <c r="E25" s="30" t="s">
        <v>64</v>
      </c>
    </row>
    <row r="26" spans="1:18" ht="25.5" x14ac:dyDescent="0.2">
      <c r="A26" s="31" t="s">
        <v>57</v>
      </c>
      <c r="E26" s="32" t="s">
        <v>269</v>
      </c>
    </row>
    <row r="27" spans="1:18" ht="12.75" customHeight="1" x14ac:dyDescent="0.2">
      <c r="A27" s="5" t="s">
        <v>48</v>
      </c>
      <c r="B27" s="5"/>
      <c r="C27" s="34" t="s">
        <v>27</v>
      </c>
      <c r="D27" s="5"/>
      <c r="E27" s="22" t="s">
        <v>208</v>
      </c>
      <c r="F27" s="5"/>
      <c r="G27" s="5"/>
      <c r="H27" s="5"/>
      <c r="I27" s="35">
        <f>0+Q27</f>
        <v>0</v>
      </c>
      <c r="O27">
        <f>0+R27</f>
        <v>0</v>
      </c>
      <c r="Q27">
        <f>0+I28+I31</f>
        <v>0</v>
      </c>
      <c r="R27">
        <f>0+O28+O31</f>
        <v>0</v>
      </c>
    </row>
    <row r="28" spans="1:18" x14ac:dyDescent="0.2">
      <c r="A28" s="19" t="s">
        <v>50</v>
      </c>
      <c r="B28" s="24" t="s">
        <v>41</v>
      </c>
      <c r="C28" s="24" t="s">
        <v>270</v>
      </c>
      <c r="D28" s="19" t="s">
        <v>64</v>
      </c>
      <c r="E28" s="25" t="s">
        <v>271</v>
      </c>
      <c r="F28" s="26" t="s">
        <v>66</v>
      </c>
      <c r="G28" s="27">
        <v>1.6639999999999999</v>
      </c>
      <c r="H28" s="28"/>
      <c r="I28" s="28">
        <f>ROUND(ROUND(H28,2)*ROUND(G28,3),2)</f>
        <v>0</v>
      </c>
      <c r="O28">
        <f>(I28*21)/100</f>
        <v>0</v>
      </c>
      <c r="P28" t="s">
        <v>27</v>
      </c>
    </row>
    <row r="29" spans="1:18" x14ac:dyDescent="0.2">
      <c r="A29" s="29" t="s">
        <v>55</v>
      </c>
      <c r="E29" s="30" t="s">
        <v>272</v>
      </c>
    </row>
    <row r="30" spans="1:18" ht="25.5" x14ac:dyDescent="0.2">
      <c r="A30" s="33" t="s">
        <v>57</v>
      </c>
      <c r="E30" s="32" t="s">
        <v>273</v>
      </c>
    </row>
    <row r="31" spans="1:18" x14ac:dyDescent="0.2">
      <c r="A31" s="19" t="s">
        <v>50</v>
      </c>
      <c r="B31" s="24" t="s">
        <v>82</v>
      </c>
      <c r="C31" s="24" t="s">
        <v>274</v>
      </c>
      <c r="D31" s="19" t="s">
        <v>64</v>
      </c>
      <c r="E31" s="25" t="s">
        <v>275</v>
      </c>
      <c r="F31" s="26" t="s">
        <v>54</v>
      </c>
      <c r="G31" s="27">
        <v>3.3000000000000002E-2</v>
      </c>
      <c r="H31" s="28"/>
      <c r="I31" s="28">
        <f>ROUND(ROUND(H31,2)*ROUND(G31,3),2)</f>
        <v>0</v>
      </c>
      <c r="O31">
        <f>(I31*21)/100</f>
        <v>0</v>
      </c>
      <c r="P31" t="s">
        <v>27</v>
      </c>
    </row>
    <row r="32" spans="1:18" x14ac:dyDescent="0.2">
      <c r="A32" s="29" t="s">
        <v>55</v>
      </c>
      <c r="E32" s="30" t="s">
        <v>276</v>
      </c>
    </row>
    <row r="33" spans="1:18" x14ac:dyDescent="0.2">
      <c r="A33" s="31" t="s">
        <v>57</v>
      </c>
      <c r="E33" s="32" t="s">
        <v>277</v>
      </c>
    </row>
    <row r="34" spans="1:18" ht="12.75" customHeight="1" x14ac:dyDescent="0.2">
      <c r="A34" s="5" t="s">
        <v>48</v>
      </c>
      <c r="B34" s="5"/>
      <c r="C34" s="34" t="s">
        <v>37</v>
      </c>
      <c r="D34" s="5"/>
      <c r="E34" s="22" t="s">
        <v>217</v>
      </c>
      <c r="F34" s="5"/>
      <c r="G34" s="5"/>
      <c r="H34" s="5"/>
      <c r="I34" s="35">
        <f>0+Q34</f>
        <v>0</v>
      </c>
      <c r="O34">
        <f>0+R34</f>
        <v>0</v>
      </c>
      <c r="Q34">
        <f>0+I35+I38+I41+I44+I47</f>
        <v>0</v>
      </c>
      <c r="R34">
        <f>0+O35+O38+O41+O44+O47</f>
        <v>0</v>
      </c>
    </row>
    <row r="35" spans="1:18" x14ac:dyDescent="0.2">
      <c r="A35" s="19" t="s">
        <v>50</v>
      </c>
      <c r="B35" s="24" t="s">
        <v>87</v>
      </c>
      <c r="C35" s="24" t="s">
        <v>278</v>
      </c>
      <c r="D35" s="19" t="s">
        <v>64</v>
      </c>
      <c r="E35" s="25" t="s">
        <v>279</v>
      </c>
      <c r="F35" s="26" t="s">
        <v>66</v>
      </c>
      <c r="G35" s="27">
        <v>1.7849999999999999</v>
      </c>
      <c r="H35" s="28"/>
      <c r="I35" s="28">
        <f>ROUND(ROUND(H35,2)*ROUND(G35,3),2)</f>
        <v>0</v>
      </c>
      <c r="O35">
        <f>(I35*21)/100</f>
        <v>0</v>
      </c>
      <c r="P35" t="s">
        <v>27</v>
      </c>
    </row>
    <row r="36" spans="1:18" x14ac:dyDescent="0.2">
      <c r="A36" s="29" t="s">
        <v>55</v>
      </c>
      <c r="E36" s="30" t="s">
        <v>280</v>
      </c>
    </row>
    <row r="37" spans="1:18" ht="38.25" x14ac:dyDescent="0.2">
      <c r="A37" s="33" t="s">
        <v>57</v>
      </c>
      <c r="E37" s="32" t="s">
        <v>281</v>
      </c>
    </row>
    <row r="38" spans="1:18" x14ac:dyDescent="0.2">
      <c r="A38" s="19" t="s">
        <v>50</v>
      </c>
      <c r="B38" s="24" t="s">
        <v>44</v>
      </c>
      <c r="C38" s="24" t="s">
        <v>218</v>
      </c>
      <c r="D38" s="19" t="s">
        <v>64</v>
      </c>
      <c r="E38" s="25" t="s">
        <v>219</v>
      </c>
      <c r="F38" s="26" t="s">
        <v>66</v>
      </c>
      <c r="G38" s="27">
        <v>4.9729999999999999</v>
      </c>
      <c r="H38" s="28"/>
      <c r="I38" s="28">
        <f>ROUND(ROUND(H38,2)*ROUND(G38,3),2)</f>
        <v>0</v>
      </c>
      <c r="O38">
        <f>(I38*21)/100</f>
        <v>0</v>
      </c>
      <c r="P38" t="s">
        <v>27</v>
      </c>
    </row>
    <row r="39" spans="1:18" x14ac:dyDescent="0.2">
      <c r="A39" s="29" t="s">
        <v>55</v>
      </c>
      <c r="E39" s="30" t="s">
        <v>282</v>
      </c>
    </row>
    <row r="40" spans="1:18" ht="63.75" x14ac:dyDescent="0.2">
      <c r="A40" s="33" t="s">
        <v>57</v>
      </c>
      <c r="E40" s="32" t="s">
        <v>283</v>
      </c>
    </row>
    <row r="41" spans="1:18" x14ac:dyDescent="0.2">
      <c r="A41" s="19" t="s">
        <v>50</v>
      </c>
      <c r="B41" s="24" t="s">
        <v>46</v>
      </c>
      <c r="C41" s="24" t="s">
        <v>284</v>
      </c>
      <c r="D41" s="19" t="s">
        <v>64</v>
      </c>
      <c r="E41" s="25" t="s">
        <v>285</v>
      </c>
      <c r="F41" s="26" t="s">
        <v>66</v>
      </c>
      <c r="G41" s="27">
        <v>2.4079999999999999</v>
      </c>
      <c r="H41" s="28"/>
      <c r="I41" s="28">
        <f>ROUND(ROUND(H41,2)*ROUND(G41,3),2)</f>
        <v>0</v>
      </c>
      <c r="O41">
        <f>(I41*21)/100</f>
        <v>0</v>
      </c>
      <c r="P41" t="s">
        <v>27</v>
      </c>
    </row>
    <row r="42" spans="1:18" x14ac:dyDescent="0.2">
      <c r="A42" s="29" t="s">
        <v>55</v>
      </c>
      <c r="E42" s="30" t="s">
        <v>286</v>
      </c>
    </row>
    <row r="43" spans="1:18" ht="25.5" x14ac:dyDescent="0.2">
      <c r="A43" s="33" t="s">
        <v>57</v>
      </c>
      <c r="E43" s="32" t="s">
        <v>287</v>
      </c>
    </row>
    <row r="44" spans="1:18" x14ac:dyDescent="0.2">
      <c r="A44" s="19" t="s">
        <v>50</v>
      </c>
      <c r="B44" s="24" t="s">
        <v>99</v>
      </c>
      <c r="C44" s="24" t="s">
        <v>222</v>
      </c>
      <c r="D44" s="19" t="s">
        <v>64</v>
      </c>
      <c r="E44" s="25" t="s">
        <v>223</v>
      </c>
      <c r="F44" s="26" t="s">
        <v>66</v>
      </c>
      <c r="G44" s="27">
        <v>4.8159999999999998</v>
      </c>
      <c r="H44" s="28"/>
      <c r="I44" s="28">
        <f>ROUND(ROUND(H44,2)*ROUND(G44,3),2)</f>
        <v>0</v>
      </c>
      <c r="O44">
        <f>(I44*21)/100</f>
        <v>0</v>
      </c>
      <c r="P44" t="s">
        <v>27</v>
      </c>
    </row>
    <row r="45" spans="1:18" ht="25.5" x14ac:dyDescent="0.2">
      <c r="A45" s="29" t="s">
        <v>55</v>
      </c>
      <c r="E45" s="30" t="s">
        <v>224</v>
      </c>
    </row>
    <row r="46" spans="1:18" ht="25.5" x14ac:dyDescent="0.2">
      <c r="A46" s="33" t="s">
        <v>57</v>
      </c>
      <c r="E46" s="32" t="s">
        <v>288</v>
      </c>
    </row>
    <row r="47" spans="1:18" x14ac:dyDescent="0.2">
      <c r="A47" s="19" t="s">
        <v>50</v>
      </c>
      <c r="B47" s="24" t="s">
        <v>105</v>
      </c>
      <c r="C47" s="24" t="s">
        <v>289</v>
      </c>
      <c r="D47" s="19" t="s">
        <v>64</v>
      </c>
      <c r="E47" s="25" t="s">
        <v>290</v>
      </c>
      <c r="F47" s="26" t="s">
        <v>66</v>
      </c>
      <c r="G47" s="27">
        <v>0.72</v>
      </c>
      <c r="H47" s="28"/>
      <c r="I47" s="28">
        <f>ROUND(ROUND(H47,2)*ROUND(G47,3),2)</f>
        <v>0</v>
      </c>
      <c r="O47">
        <f>(I47*21)/100</f>
        <v>0</v>
      </c>
      <c r="P47" t="s">
        <v>27</v>
      </c>
    </row>
    <row r="48" spans="1:18" x14ac:dyDescent="0.2">
      <c r="A48" s="29" t="s">
        <v>55</v>
      </c>
      <c r="E48" s="30" t="s">
        <v>291</v>
      </c>
    </row>
    <row r="49" spans="1:18" ht="25.5" x14ac:dyDescent="0.2">
      <c r="A49" s="31" t="s">
        <v>57</v>
      </c>
      <c r="E49" s="32" t="s">
        <v>292</v>
      </c>
    </row>
    <row r="50" spans="1:18" ht="12.75" customHeight="1" x14ac:dyDescent="0.2">
      <c r="A50" s="5" t="s">
        <v>48</v>
      </c>
      <c r="B50" s="5"/>
      <c r="C50" s="34" t="s">
        <v>87</v>
      </c>
      <c r="D50" s="5"/>
      <c r="E50" s="22" t="s">
        <v>293</v>
      </c>
      <c r="F50" s="5"/>
      <c r="G50" s="5"/>
      <c r="H50" s="5"/>
      <c r="I50" s="35">
        <f>0+Q50</f>
        <v>0</v>
      </c>
      <c r="O50">
        <f>0+R50</f>
        <v>0</v>
      </c>
      <c r="Q50">
        <f>0+I51</f>
        <v>0</v>
      </c>
      <c r="R50">
        <f>0+O51</f>
        <v>0</v>
      </c>
    </row>
    <row r="51" spans="1:18" x14ac:dyDescent="0.2">
      <c r="A51" s="19" t="s">
        <v>50</v>
      </c>
      <c r="B51" s="24" t="s">
        <v>110</v>
      </c>
      <c r="C51" s="24" t="s">
        <v>294</v>
      </c>
      <c r="D51" s="19" t="s">
        <v>64</v>
      </c>
      <c r="E51" s="25" t="s">
        <v>295</v>
      </c>
      <c r="F51" s="26" t="s">
        <v>66</v>
      </c>
      <c r="G51" s="27">
        <v>7.8650000000000002</v>
      </c>
      <c r="H51" s="28"/>
      <c r="I51" s="28">
        <f>ROUND(ROUND(H51,2)*ROUND(G51,3),2)</f>
        <v>0</v>
      </c>
      <c r="O51">
        <f>(I51*21)/100</f>
        <v>0</v>
      </c>
      <c r="P51" t="s">
        <v>27</v>
      </c>
    </row>
    <row r="52" spans="1:18" x14ac:dyDescent="0.2">
      <c r="A52" s="29" t="s">
        <v>55</v>
      </c>
      <c r="E52" s="30" t="s">
        <v>282</v>
      </c>
    </row>
    <row r="53" spans="1:18" ht="25.5" x14ac:dyDescent="0.2">
      <c r="A53" s="31" t="s">
        <v>57</v>
      </c>
      <c r="E53" s="32" t="s">
        <v>296</v>
      </c>
    </row>
    <row r="54" spans="1:18" ht="12.75" customHeight="1" x14ac:dyDescent="0.2">
      <c r="A54" s="5" t="s">
        <v>48</v>
      </c>
      <c r="B54" s="5"/>
      <c r="C54" s="34" t="s">
        <v>44</v>
      </c>
      <c r="D54" s="5"/>
      <c r="E54" s="22" t="s">
        <v>158</v>
      </c>
      <c r="F54" s="5"/>
      <c r="G54" s="5"/>
      <c r="H54" s="5"/>
      <c r="I54" s="35">
        <f>0+Q54</f>
        <v>0</v>
      </c>
      <c r="O54">
        <f>0+R54</f>
        <v>0</v>
      </c>
      <c r="Q54">
        <f>0+I55</f>
        <v>0</v>
      </c>
      <c r="R54">
        <f>0+O55</f>
        <v>0</v>
      </c>
    </row>
    <row r="55" spans="1:18" x14ac:dyDescent="0.2">
      <c r="A55" s="19" t="s">
        <v>50</v>
      </c>
      <c r="B55" s="24" t="s">
        <v>115</v>
      </c>
      <c r="C55" s="24" t="s">
        <v>297</v>
      </c>
      <c r="D55" s="19" t="s">
        <v>64</v>
      </c>
      <c r="E55" s="25" t="s">
        <v>298</v>
      </c>
      <c r="F55" s="26" t="s">
        <v>75</v>
      </c>
      <c r="G55" s="27">
        <v>11.6</v>
      </c>
      <c r="H55" s="28"/>
      <c r="I55" s="28">
        <f>ROUND(ROUND(H55,2)*ROUND(G55,3),2)</f>
        <v>0</v>
      </c>
      <c r="O55">
        <f>(I55*21)/100</f>
        <v>0</v>
      </c>
      <c r="P55" t="s">
        <v>27</v>
      </c>
    </row>
    <row r="56" spans="1:18" x14ac:dyDescent="0.2">
      <c r="A56" s="29" t="s">
        <v>55</v>
      </c>
      <c r="E56" s="30" t="s">
        <v>299</v>
      </c>
    </row>
    <row r="57" spans="1:18" ht="25.5" x14ac:dyDescent="0.2">
      <c r="A57" s="31" t="s">
        <v>57</v>
      </c>
      <c r="E57" s="32" t="s">
        <v>300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8"/>
  <sheetViews>
    <sheetView workbookViewId="0">
      <pane ySplit="9" topLeftCell="A17" activePane="bottomLeft" state="frozen"/>
      <selection pane="bottomLeft" activeCell="H11" sqref="H11:H6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0+O10+O14+O27+O34+O41+O45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301</v>
      </c>
      <c r="I3" s="36">
        <f>0+I10+I14+I27+I34+I41+I45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0" t="s">
        <v>18</v>
      </c>
      <c r="C5" s="41" t="s">
        <v>168</v>
      </c>
      <c r="D5" s="37"/>
      <c r="E5" s="11" t="s">
        <v>169</v>
      </c>
      <c r="F5" s="1"/>
      <c r="G5" s="1"/>
      <c r="H5" s="1"/>
      <c r="I5" s="1"/>
      <c r="O5" t="s">
        <v>25</v>
      </c>
      <c r="P5" t="s">
        <v>27</v>
      </c>
    </row>
    <row r="6" spans="1:18" ht="12.75" customHeight="1" x14ac:dyDescent="0.25">
      <c r="A6" t="s">
        <v>170</v>
      </c>
      <c r="B6" s="13" t="s">
        <v>22</v>
      </c>
      <c r="C6" s="42" t="s">
        <v>301</v>
      </c>
      <c r="D6" s="43"/>
      <c r="E6" s="14" t="s">
        <v>302</v>
      </c>
      <c r="F6" s="5"/>
      <c r="G6" s="5"/>
      <c r="H6" s="5"/>
      <c r="I6" s="5"/>
    </row>
    <row r="7" spans="1:18" ht="12.75" customHeight="1" x14ac:dyDescent="0.2">
      <c r="A7" s="40" t="s">
        <v>30</v>
      </c>
      <c r="B7" s="40" t="s">
        <v>32</v>
      </c>
      <c r="C7" s="40" t="s">
        <v>34</v>
      </c>
      <c r="D7" s="40" t="s">
        <v>35</v>
      </c>
      <c r="E7" s="40" t="s">
        <v>36</v>
      </c>
      <c r="F7" s="40" t="s">
        <v>38</v>
      </c>
      <c r="G7" s="40" t="s">
        <v>40</v>
      </c>
      <c r="H7" s="40" t="s">
        <v>42</v>
      </c>
      <c r="I7" s="40"/>
    </row>
    <row r="8" spans="1:18" ht="12.75" customHeight="1" x14ac:dyDescent="0.2">
      <c r="A8" s="40"/>
      <c r="B8" s="40"/>
      <c r="C8" s="40"/>
      <c r="D8" s="40"/>
      <c r="E8" s="40"/>
      <c r="F8" s="40"/>
      <c r="G8" s="40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27</v>
      </c>
      <c r="D9" s="12" t="s">
        <v>26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0" t="s">
        <v>48</v>
      </c>
      <c r="B10" s="20"/>
      <c r="C10" s="21" t="s">
        <v>31</v>
      </c>
      <c r="D10" s="20"/>
      <c r="E10" s="22" t="s">
        <v>49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9" t="s">
        <v>50</v>
      </c>
      <c r="B11" s="24" t="s">
        <v>33</v>
      </c>
      <c r="C11" s="24" t="s">
        <v>51</v>
      </c>
      <c r="D11" s="19" t="s">
        <v>64</v>
      </c>
      <c r="E11" s="25" t="s">
        <v>53</v>
      </c>
      <c r="F11" s="26" t="s">
        <v>54</v>
      </c>
      <c r="G11" s="27">
        <v>27.666</v>
      </c>
      <c r="H11" s="28"/>
      <c r="I11" s="28">
        <f>ROUND(ROUND(H11,2)*ROUND(G11,3),2)</f>
        <v>0</v>
      </c>
      <c r="O11">
        <f>(I11*21)/100</f>
        <v>0</v>
      </c>
      <c r="P11" t="s">
        <v>27</v>
      </c>
    </row>
    <row r="12" spans="1:18" x14ac:dyDescent="0.2">
      <c r="A12" s="29" t="s">
        <v>55</v>
      </c>
      <c r="E12" s="30" t="s">
        <v>175</v>
      </c>
    </row>
    <row r="13" spans="1:18" x14ac:dyDescent="0.2">
      <c r="A13" s="31" t="s">
        <v>57</v>
      </c>
      <c r="E13" s="32" t="s">
        <v>304</v>
      </c>
    </row>
    <row r="14" spans="1:18" ht="12.75" customHeight="1" x14ac:dyDescent="0.2">
      <c r="A14" s="5" t="s">
        <v>48</v>
      </c>
      <c r="B14" s="5"/>
      <c r="C14" s="34" t="s">
        <v>33</v>
      </c>
      <c r="D14" s="5"/>
      <c r="E14" s="22" t="s">
        <v>62</v>
      </c>
      <c r="F14" s="5"/>
      <c r="G14" s="5"/>
      <c r="H14" s="5"/>
      <c r="I14" s="35">
        <f>0+Q14</f>
        <v>0</v>
      </c>
      <c r="O14">
        <f>0+R14</f>
        <v>0</v>
      </c>
      <c r="Q14">
        <f>0+I15+I18+I21+I24</f>
        <v>0</v>
      </c>
      <c r="R14">
        <f>0+O15+O18+O21+O24</f>
        <v>0</v>
      </c>
    </row>
    <row r="15" spans="1:18" x14ac:dyDescent="0.2">
      <c r="A15" s="19" t="s">
        <v>50</v>
      </c>
      <c r="B15" s="24" t="s">
        <v>27</v>
      </c>
      <c r="C15" s="24" t="s">
        <v>83</v>
      </c>
      <c r="D15" s="19" t="s">
        <v>64</v>
      </c>
      <c r="E15" s="25" t="s">
        <v>84</v>
      </c>
      <c r="F15" s="26" t="s">
        <v>66</v>
      </c>
      <c r="G15" s="27">
        <v>15.37</v>
      </c>
      <c r="H15" s="28"/>
      <c r="I15" s="28">
        <f>ROUND(ROUND(H15,2)*ROUND(G15,3),2)</f>
        <v>0</v>
      </c>
      <c r="O15">
        <f>(I15*21)/100</f>
        <v>0</v>
      </c>
      <c r="P15" t="s">
        <v>27</v>
      </c>
    </row>
    <row r="16" spans="1:18" ht="25.5" x14ac:dyDescent="0.2">
      <c r="A16" s="29" t="s">
        <v>55</v>
      </c>
      <c r="E16" s="30" t="s">
        <v>85</v>
      </c>
    </row>
    <row r="17" spans="1:18" ht="25.5" x14ac:dyDescent="0.2">
      <c r="A17" s="33" t="s">
        <v>57</v>
      </c>
      <c r="E17" s="32" t="s">
        <v>305</v>
      </c>
    </row>
    <row r="18" spans="1:18" x14ac:dyDescent="0.2">
      <c r="A18" s="19" t="s">
        <v>50</v>
      </c>
      <c r="B18" s="24" t="s">
        <v>26</v>
      </c>
      <c r="C18" s="24" t="s">
        <v>96</v>
      </c>
      <c r="D18" s="19" t="s">
        <v>64</v>
      </c>
      <c r="E18" s="25" t="s">
        <v>97</v>
      </c>
      <c r="F18" s="26" t="s">
        <v>66</v>
      </c>
      <c r="G18" s="27">
        <v>15.37</v>
      </c>
      <c r="H18" s="28"/>
      <c r="I18" s="28">
        <f>ROUND(ROUND(H18,2)*ROUND(G18,3),2)</f>
        <v>0</v>
      </c>
      <c r="O18">
        <f>(I18*21)/100</f>
        <v>0</v>
      </c>
      <c r="P18" t="s">
        <v>27</v>
      </c>
    </row>
    <row r="19" spans="1:18" x14ac:dyDescent="0.2">
      <c r="A19" s="29" t="s">
        <v>55</v>
      </c>
      <c r="E19" s="30" t="s">
        <v>64</v>
      </c>
    </row>
    <row r="20" spans="1:18" x14ac:dyDescent="0.2">
      <c r="A20" s="33" t="s">
        <v>57</v>
      </c>
      <c r="E20" s="32" t="s">
        <v>306</v>
      </c>
    </row>
    <row r="21" spans="1:18" x14ac:dyDescent="0.2">
      <c r="A21" s="19" t="s">
        <v>50</v>
      </c>
      <c r="B21" s="24" t="s">
        <v>37</v>
      </c>
      <c r="C21" s="24" t="s">
        <v>266</v>
      </c>
      <c r="D21" s="19" t="s">
        <v>64</v>
      </c>
      <c r="E21" s="25" t="s">
        <v>267</v>
      </c>
      <c r="F21" s="26" t="s">
        <v>66</v>
      </c>
      <c r="G21" s="27">
        <v>6.6310000000000002</v>
      </c>
      <c r="H21" s="28"/>
      <c r="I21" s="28">
        <f>ROUND(ROUND(H21,2)*ROUND(G21,3),2)</f>
        <v>0</v>
      </c>
      <c r="O21">
        <f>(I21*21)/100</f>
        <v>0</v>
      </c>
      <c r="P21" t="s">
        <v>27</v>
      </c>
    </row>
    <row r="22" spans="1:18" x14ac:dyDescent="0.2">
      <c r="A22" s="29" t="s">
        <v>55</v>
      </c>
      <c r="E22" s="30" t="s">
        <v>64</v>
      </c>
    </row>
    <row r="23" spans="1:18" ht="25.5" x14ac:dyDescent="0.2">
      <c r="A23" s="33" t="s">
        <v>57</v>
      </c>
      <c r="E23" s="32" t="s">
        <v>307</v>
      </c>
    </row>
    <row r="24" spans="1:18" x14ac:dyDescent="0.2">
      <c r="A24" s="19" t="s">
        <v>50</v>
      </c>
      <c r="B24" s="24" t="s">
        <v>39</v>
      </c>
      <c r="C24" s="24" t="s">
        <v>100</v>
      </c>
      <c r="D24" s="19" t="s">
        <v>64</v>
      </c>
      <c r="E24" s="25" t="s">
        <v>101</v>
      </c>
      <c r="F24" s="26" t="s">
        <v>102</v>
      </c>
      <c r="G24" s="27">
        <v>18.98</v>
      </c>
      <c r="H24" s="28"/>
      <c r="I24" s="28">
        <f>ROUND(ROUND(H24,2)*ROUND(G24,3),2)</f>
        <v>0</v>
      </c>
      <c r="O24">
        <f>(I24*21)/100</f>
        <v>0</v>
      </c>
      <c r="P24" t="s">
        <v>27</v>
      </c>
    </row>
    <row r="25" spans="1:18" x14ac:dyDescent="0.2">
      <c r="A25" s="29" t="s">
        <v>55</v>
      </c>
      <c r="E25" s="30" t="s">
        <v>64</v>
      </c>
    </row>
    <row r="26" spans="1:18" ht="25.5" x14ac:dyDescent="0.2">
      <c r="A26" s="31" t="s">
        <v>57</v>
      </c>
      <c r="E26" s="32" t="s">
        <v>308</v>
      </c>
    </row>
    <row r="27" spans="1:18" ht="12.75" customHeight="1" x14ac:dyDescent="0.2">
      <c r="A27" s="5" t="s">
        <v>48</v>
      </c>
      <c r="B27" s="5"/>
      <c r="C27" s="34" t="s">
        <v>27</v>
      </c>
      <c r="D27" s="5"/>
      <c r="E27" s="22" t="s">
        <v>208</v>
      </c>
      <c r="F27" s="5"/>
      <c r="G27" s="5"/>
      <c r="H27" s="5"/>
      <c r="I27" s="35">
        <f>0+Q27</f>
        <v>0</v>
      </c>
      <c r="O27">
        <f>0+R27</f>
        <v>0</v>
      </c>
      <c r="Q27">
        <f>0+I28+I31</f>
        <v>0</v>
      </c>
      <c r="R27">
        <f>0+O28+O31</f>
        <v>0</v>
      </c>
    </row>
    <row r="28" spans="1:18" x14ac:dyDescent="0.2">
      <c r="A28" s="19" t="s">
        <v>50</v>
      </c>
      <c r="B28" s="24" t="s">
        <v>41</v>
      </c>
      <c r="C28" s="24" t="s">
        <v>270</v>
      </c>
      <c r="D28" s="19" t="s">
        <v>64</v>
      </c>
      <c r="E28" s="25" t="s">
        <v>271</v>
      </c>
      <c r="F28" s="26" t="s">
        <v>66</v>
      </c>
      <c r="G28" s="27">
        <v>1.92</v>
      </c>
      <c r="H28" s="28"/>
      <c r="I28" s="28">
        <f>ROUND(ROUND(H28,2)*ROUND(G28,3),2)</f>
        <v>0</v>
      </c>
      <c r="O28">
        <f>(I28*21)/100</f>
        <v>0</v>
      </c>
      <c r="P28" t="s">
        <v>27</v>
      </c>
    </row>
    <row r="29" spans="1:18" x14ac:dyDescent="0.2">
      <c r="A29" s="29" t="s">
        <v>55</v>
      </c>
      <c r="E29" s="30" t="s">
        <v>272</v>
      </c>
    </row>
    <row r="30" spans="1:18" ht="25.5" x14ac:dyDescent="0.2">
      <c r="A30" s="33" t="s">
        <v>57</v>
      </c>
      <c r="E30" s="32" t="s">
        <v>309</v>
      </c>
    </row>
    <row r="31" spans="1:18" x14ac:dyDescent="0.2">
      <c r="A31" s="19" t="s">
        <v>50</v>
      </c>
      <c r="B31" s="24" t="s">
        <v>82</v>
      </c>
      <c r="C31" s="24" t="s">
        <v>274</v>
      </c>
      <c r="D31" s="19" t="s">
        <v>64</v>
      </c>
      <c r="E31" s="25" t="s">
        <v>275</v>
      </c>
      <c r="F31" s="26" t="s">
        <v>54</v>
      </c>
      <c r="G31" s="27">
        <v>3.7999999999999999E-2</v>
      </c>
      <c r="H31" s="28"/>
      <c r="I31" s="28">
        <f>ROUND(ROUND(H31,2)*ROUND(G31,3),2)</f>
        <v>0</v>
      </c>
      <c r="O31">
        <f>(I31*21)/100</f>
        <v>0</v>
      </c>
      <c r="P31" t="s">
        <v>27</v>
      </c>
    </row>
    <row r="32" spans="1:18" x14ac:dyDescent="0.2">
      <c r="A32" s="29" t="s">
        <v>55</v>
      </c>
      <c r="E32" s="30" t="s">
        <v>276</v>
      </c>
    </row>
    <row r="33" spans="1:18" x14ac:dyDescent="0.2">
      <c r="A33" s="31" t="s">
        <v>57</v>
      </c>
      <c r="E33" s="32" t="s">
        <v>310</v>
      </c>
    </row>
    <row r="34" spans="1:18" ht="12.75" customHeight="1" x14ac:dyDescent="0.2">
      <c r="A34" s="5" t="s">
        <v>48</v>
      </c>
      <c r="B34" s="5"/>
      <c r="C34" s="34" t="s">
        <v>37</v>
      </c>
      <c r="D34" s="5"/>
      <c r="E34" s="22" t="s">
        <v>217</v>
      </c>
      <c r="F34" s="5"/>
      <c r="G34" s="5"/>
      <c r="H34" s="5"/>
      <c r="I34" s="35">
        <f>0+Q34</f>
        <v>0</v>
      </c>
      <c r="O34">
        <f>0+R34</f>
        <v>0</v>
      </c>
      <c r="Q34">
        <f>0+I35+I38</f>
        <v>0</v>
      </c>
      <c r="R34">
        <f>0+O35+O38</f>
        <v>0</v>
      </c>
    </row>
    <row r="35" spans="1:18" x14ac:dyDescent="0.2">
      <c r="A35" s="19" t="s">
        <v>50</v>
      </c>
      <c r="B35" s="24" t="s">
        <v>87</v>
      </c>
      <c r="C35" s="24" t="s">
        <v>278</v>
      </c>
      <c r="D35" s="19" t="s">
        <v>64</v>
      </c>
      <c r="E35" s="25" t="s">
        <v>279</v>
      </c>
      <c r="F35" s="26" t="s">
        <v>66</v>
      </c>
      <c r="G35" s="27">
        <v>1.44</v>
      </c>
      <c r="H35" s="28"/>
      <c r="I35" s="28">
        <f>ROUND(ROUND(H35,2)*ROUND(G35,3),2)</f>
        <v>0</v>
      </c>
      <c r="O35">
        <f>(I35*21)/100</f>
        <v>0</v>
      </c>
      <c r="P35" t="s">
        <v>27</v>
      </c>
    </row>
    <row r="36" spans="1:18" x14ac:dyDescent="0.2">
      <c r="A36" s="29" t="s">
        <v>55</v>
      </c>
      <c r="E36" s="30" t="s">
        <v>280</v>
      </c>
    </row>
    <row r="37" spans="1:18" ht="38.25" x14ac:dyDescent="0.2">
      <c r="A37" s="33" t="s">
        <v>57</v>
      </c>
      <c r="E37" s="32" t="s">
        <v>311</v>
      </c>
    </row>
    <row r="38" spans="1:18" x14ac:dyDescent="0.2">
      <c r="A38" s="19" t="s">
        <v>50</v>
      </c>
      <c r="B38" s="24" t="s">
        <v>44</v>
      </c>
      <c r="C38" s="24" t="s">
        <v>218</v>
      </c>
      <c r="D38" s="19" t="s">
        <v>64</v>
      </c>
      <c r="E38" s="25" t="s">
        <v>219</v>
      </c>
      <c r="F38" s="26" t="s">
        <v>66</v>
      </c>
      <c r="G38" s="27">
        <v>1.98</v>
      </c>
      <c r="H38" s="28"/>
      <c r="I38" s="28">
        <f>ROUND(ROUND(H38,2)*ROUND(G38,3),2)</f>
        <v>0</v>
      </c>
      <c r="O38">
        <f>(I38*21)/100</f>
        <v>0</v>
      </c>
      <c r="P38" t="s">
        <v>27</v>
      </c>
    </row>
    <row r="39" spans="1:18" x14ac:dyDescent="0.2">
      <c r="A39" s="29" t="s">
        <v>55</v>
      </c>
      <c r="E39" s="30" t="s">
        <v>282</v>
      </c>
    </row>
    <row r="40" spans="1:18" ht="25.5" x14ac:dyDescent="0.2">
      <c r="A40" s="31" t="s">
        <v>57</v>
      </c>
      <c r="E40" s="32" t="s">
        <v>312</v>
      </c>
    </row>
    <row r="41" spans="1:18" ht="12.75" customHeight="1" x14ac:dyDescent="0.2">
      <c r="A41" s="5" t="s">
        <v>48</v>
      </c>
      <c r="B41" s="5"/>
      <c r="C41" s="34" t="s">
        <v>87</v>
      </c>
      <c r="D41" s="5"/>
      <c r="E41" s="22" t="s">
        <v>293</v>
      </c>
      <c r="F41" s="5"/>
      <c r="G41" s="5"/>
      <c r="H41" s="5"/>
      <c r="I41" s="35">
        <f>0+Q41</f>
        <v>0</v>
      </c>
      <c r="O41">
        <f>0+R41</f>
        <v>0</v>
      </c>
      <c r="Q41">
        <f>0+I42</f>
        <v>0</v>
      </c>
      <c r="R41">
        <f>0+O42</f>
        <v>0</v>
      </c>
    </row>
    <row r="42" spans="1:18" x14ac:dyDescent="0.2">
      <c r="A42" s="19" t="s">
        <v>50</v>
      </c>
      <c r="B42" s="24" t="s">
        <v>46</v>
      </c>
      <c r="C42" s="24" t="s">
        <v>294</v>
      </c>
      <c r="D42" s="19" t="s">
        <v>64</v>
      </c>
      <c r="E42" s="25" t="s">
        <v>295</v>
      </c>
      <c r="F42" s="26" t="s">
        <v>66</v>
      </c>
      <c r="G42" s="27">
        <v>4.7450000000000001</v>
      </c>
      <c r="H42" s="28"/>
      <c r="I42" s="28">
        <f>ROUND(ROUND(H42,2)*ROUND(G42,3),2)</f>
        <v>0</v>
      </c>
      <c r="O42">
        <f>(I42*21)/100</f>
        <v>0</v>
      </c>
      <c r="P42" t="s">
        <v>27</v>
      </c>
    </row>
    <row r="43" spans="1:18" x14ac:dyDescent="0.2">
      <c r="A43" s="29" t="s">
        <v>55</v>
      </c>
      <c r="E43" s="30" t="s">
        <v>282</v>
      </c>
    </row>
    <row r="44" spans="1:18" ht="25.5" x14ac:dyDescent="0.2">
      <c r="A44" s="31" t="s">
        <v>57</v>
      </c>
      <c r="E44" s="32" t="s">
        <v>313</v>
      </c>
    </row>
    <row r="45" spans="1:18" ht="12.75" customHeight="1" x14ac:dyDescent="0.2">
      <c r="A45" s="5" t="s">
        <v>48</v>
      </c>
      <c r="B45" s="5"/>
      <c r="C45" s="34" t="s">
        <v>44</v>
      </c>
      <c r="D45" s="5"/>
      <c r="E45" s="22" t="s">
        <v>158</v>
      </c>
      <c r="F45" s="5"/>
      <c r="G45" s="5"/>
      <c r="H45" s="5"/>
      <c r="I45" s="35">
        <f>0+Q45</f>
        <v>0</v>
      </c>
      <c r="O45">
        <f>0+R45</f>
        <v>0</v>
      </c>
      <c r="Q45">
        <f>0+I46</f>
        <v>0</v>
      </c>
      <c r="R45">
        <f>0+O46</f>
        <v>0</v>
      </c>
    </row>
    <row r="46" spans="1:18" x14ac:dyDescent="0.2">
      <c r="A46" s="19" t="s">
        <v>50</v>
      </c>
      <c r="B46" s="24" t="s">
        <v>99</v>
      </c>
      <c r="C46" s="24" t="s">
        <v>297</v>
      </c>
      <c r="D46" s="19" t="s">
        <v>64</v>
      </c>
      <c r="E46" s="25" t="s">
        <v>298</v>
      </c>
      <c r="F46" s="26" t="s">
        <v>75</v>
      </c>
      <c r="G46" s="27">
        <v>14.6</v>
      </c>
      <c r="H46" s="28"/>
      <c r="I46" s="28">
        <f>ROUND(ROUND(H46,2)*ROUND(G46,3),2)</f>
        <v>0</v>
      </c>
      <c r="O46">
        <f>(I46*21)/100</f>
        <v>0</v>
      </c>
      <c r="P46" t="s">
        <v>27</v>
      </c>
    </row>
    <row r="47" spans="1:18" x14ac:dyDescent="0.2">
      <c r="A47" s="29" t="s">
        <v>55</v>
      </c>
      <c r="E47" s="30" t="s">
        <v>314</v>
      </c>
    </row>
    <row r="48" spans="1:18" ht="25.5" x14ac:dyDescent="0.2">
      <c r="A48" s="31" t="s">
        <v>57</v>
      </c>
      <c r="E48" s="32" t="s">
        <v>315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6"/>
  <sheetViews>
    <sheetView workbookViewId="0">
      <pane ySplit="9" topLeftCell="A48" activePane="bottomLeft" state="frozen"/>
      <selection pane="bottomLeft" activeCell="H58" sqref="H58:H6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0+O10+O14+O27+O34+O50+O57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316</v>
      </c>
      <c r="I3" s="36">
        <f>0+I10+I14+I27+I34+I50+I57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0" t="s">
        <v>18</v>
      </c>
      <c r="C5" s="41" t="s">
        <v>168</v>
      </c>
      <c r="D5" s="37"/>
      <c r="E5" s="11" t="s">
        <v>169</v>
      </c>
      <c r="F5" s="1"/>
      <c r="G5" s="1"/>
      <c r="H5" s="1"/>
      <c r="I5" s="1"/>
      <c r="O5" t="s">
        <v>25</v>
      </c>
      <c r="P5" t="s">
        <v>27</v>
      </c>
    </row>
    <row r="6" spans="1:18" ht="12.75" customHeight="1" x14ac:dyDescent="0.25">
      <c r="A6" t="s">
        <v>170</v>
      </c>
      <c r="B6" s="13" t="s">
        <v>22</v>
      </c>
      <c r="C6" s="42" t="s">
        <v>316</v>
      </c>
      <c r="D6" s="43"/>
      <c r="E6" s="14" t="s">
        <v>317</v>
      </c>
      <c r="F6" s="5"/>
      <c r="G6" s="5"/>
      <c r="H6" s="5"/>
      <c r="I6" s="5"/>
    </row>
    <row r="7" spans="1:18" ht="12.75" customHeight="1" x14ac:dyDescent="0.2">
      <c r="A7" s="40" t="s">
        <v>30</v>
      </c>
      <c r="B7" s="40" t="s">
        <v>32</v>
      </c>
      <c r="C7" s="40" t="s">
        <v>34</v>
      </c>
      <c r="D7" s="40" t="s">
        <v>35</v>
      </c>
      <c r="E7" s="40" t="s">
        <v>36</v>
      </c>
      <c r="F7" s="40" t="s">
        <v>38</v>
      </c>
      <c r="G7" s="40" t="s">
        <v>40</v>
      </c>
      <c r="H7" s="40" t="s">
        <v>42</v>
      </c>
      <c r="I7" s="40"/>
    </row>
    <row r="8" spans="1:18" ht="12.75" customHeight="1" x14ac:dyDescent="0.2">
      <c r="A8" s="40"/>
      <c r="B8" s="40"/>
      <c r="C8" s="40"/>
      <c r="D8" s="40"/>
      <c r="E8" s="40"/>
      <c r="F8" s="40"/>
      <c r="G8" s="40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27</v>
      </c>
      <c r="D9" s="12" t="s">
        <v>26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0" t="s">
        <v>48</v>
      </c>
      <c r="B10" s="20"/>
      <c r="C10" s="21" t="s">
        <v>31</v>
      </c>
      <c r="D10" s="20"/>
      <c r="E10" s="22" t="s">
        <v>49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9" t="s">
        <v>50</v>
      </c>
      <c r="B11" s="24" t="s">
        <v>33</v>
      </c>
      <c r="C11" s="24" t="s">
        <v>51</v>
      </c>
      <c r="D11" s="19" t="s">
        <v>64</v>
      </c>
      <c r="E11" s="25" t="s">
        <v>53</v>
      </c>
      <c r="F11" s="26" t="s">
        <v>54</v>
      </c>
      <c r="G11" s="27">
        <v>32.881999999999998</v>
      </c>
      <c r="H11" s="28"/>
      <c r="I11" s="28">
        <f>ROUND(ROUND(H11,2)*ROUND(G11,3),2)</f>
        <v>0</v>
      </c>
      <c r="O11">
        <f>(I11*21)/100</f>
        <v>0</v>
      </c>
      <c r="P11" t="s">
        <v>27</v>
      </c>
    </row>
    <row r="12" spans="1:18" x14ac:dyDescent="0.2">
      <c r="A12" s="29" t="s">
        <v>55</v>
      </c>
      <c r="E12" s="30" t="s">
        <v>175</v>
      </c>
    </row>
    <row r="13" spans="1:18" x14ac:dyDescent="0.2">
      <c r="A13" s="31" t="s">
        <v>57</v>
      </c>
      <c r="E13" s="32" t="s">
        <v>319</v>
      </c>
    </row>
    <row r="14" spans="1:18" ht="12.75" customHeight="1" x14ac:dyDescent="0.2">
      <c r="A14" s="5" t="s">
        <v>48</v>
      </c>
      <c r="B14" s="5"/>
      <c r="C14" s="34" t="s">
        <v>33</v>
      </c>
      <c r="D14" s="5"/>
      <c r="E14" s="22" t="s">
        <v>62</v>
      </c>
      <c r="F14" s="5"/>
      <c r="G14" s="5"/>
      <c r="H14" s="5"/>
      <c r="I14" s="35">
        <f>0+Q14</f>
        <v>0</v>
      </c>
      <c r="O14">
        <f>0+R14</f>
        <v>0</v>
      </c>
      <c r="Q14">
        <f>0+I15+I18+I21+I24</f>
        <v>0</v>
      </c>
      <c r="R14">
        <f>0+O15+O18+O21+O24</f>
        <v>0</v>
      </c>
    </row>
    <row r="15" spans="1:18" x14ac:dyDescent="0.2">
      <c r="A15" s="19" t="s">
        <v>50</v>
      </c>
      <c r="B15" s="24" t="s">
        <v>27</v>
      </c>
      <c r="C15" s="24" t="s">
        <v>83</v>
      </c>
      <c r="D15" s="19" t="s">
        <v>64</v>
      </c>
      <c r="E15" s="25" t="s">
        <v>84</v>
      </c>
      <c r="F15" s="26" t="s">
        <v>66</v>
      </c>
      <c r="G15" s="27">
        <v>18.268000000000001</v>
      </c>
      <c r="H15" s="28"/>
      <c r="I15" s="28">
        <f>ROUND(ROUND(H15,2)*ROUND(G15,3),2)</f>
        <v>0</v>
      </c>
      <c r="O15">
        <f>(I15*21)/100</f>
        <v>0</v>
      </c>
      <c r="P15" t="s">
        <v>27</v>
      </c>
    </row>
    <row r="16" spans="1:18" ht="25.5" x14ac:dyDescent="0.2">
      <c r="A16" s="29" t="s">
        <v>55</v>
      </c>
      <c r="E16" s="30" t="s">
        <v>85</v>
      </c>
    </row>
    <row r="17" spans="1:18" ht="25.5" x14ac:dyDescent="0.2">
      <c r="A17" s="33" t="s">
        <v>57</v>
      </c>
      <c r="E17" s="32" t="s">
        <v>320</v>
      </c>
    </row>
    <row r="18" spans="1:18" x14ac:dyDescent="0.2">
      <c r="A18" s="19" t="s">
        <v>50</v>
      </c>
      <c r="B18" s="24" t="s">
        <v>26</v>
      </c>
      <c r="C18" s="24" t="s">
        <v>96</v>
      </c>
      <c r="D18" s="19" t="s">
        <v>64</v>
      </c>
      <c r="E18" s="25" t="s">
        <v>97</v>
      </c>
      <c r="F18" s="26" t="s">
        <v>66</v>
      </c>
      <c r="G18" s="27">
        <v>18.268000000000001</v>
      </c>
      <c r="H18" s="28"/>
      <c r="I18" s="28">
        <f>ROUND(ROUND(H18,2)*ROUND(G18,3),2)</f>
        <v>0</v>
      </c>
      <c r="O18">
        <f>(I18*21)/100</f>
        <v>0</v>
      </c>
      <c r="P18" t="s">
        <v>27</v>
      </c>
    </row>
    <row r="19" spans="1:18" x14ac:dyDescent="0.2">
      <c r="A19" s="29" t="s">
        <v>55</v>
      </c>
      <c r="E19" s="30" t="s">
        <v>64</v>
      </c>
    </row>
    <row r="20" spans="1:18" x14ac:dyDescent="0.2">
      <c r="A20" s="33" t="s">
        <v>57</v>
      </c>
      <c r="E20" s="32" t="s">
        <v>321</v>
      </c>
    </row>
    <row r="21" spans="1:18" x14ac:dyDescent="0.2">
      <c r="A21" s="19" t="s">
        <v>50</v>
      </c>
      <c r="B21" s="24" t="s">
        <v>37</v>
      </c>
      <c r="C21" s="24" t="s">
        <v>266</v>
      </c>
      <c r="D21" s="19" t="s">
        <v>64</v>
      </c>
      <c r="E21" s="25" t="s">
        <v>267</v>
      </c>
      <c r="F21" s="26" t="s">
        <v>66</v>
      </c>
      <c r="G21" s="27">
        <v>8.3119999999999994</v>
      </c>
      <c r="H21" s="28"/>
      <c r="I21" s="28">
        <f>ROUND(ROUND(H21,2)*ROUND(G21,3),2)</f>
        <v>0</v>
      </c>
      <c r="O21">
        <f>(I21*21)/100</f>
        <v>0</v>
      </c>
      <c r="P21" t="s">
        <v>27</v>
      </c>
    </row>
    <row r="22" spans="1:18" x14ac:dyDescent="0.2">
      <c r="A22" s="29" t="s">
        <v>55</v>
      </c>
      <c r="E22" s="30" t="s">
        <v>64</v>
      </c>
    </row>
    <row r="23" spans="1:18" ht="25.5" x14ac:dyDescent="0.2">
      <c r="A23" s="33" t="s">
        <v>57</v>
      </c>
      <c r="E23" s="32" t="s">
        <v>322</v>
      </c>
    </row>
    <row r="24" spans="1:18" x14ac:dyDescent="0.2">
      <c r="A24" s="19" t="s">
        <v>50</v>
      </c>
      <c r="B24" s="24" t="s">
        <v>39</v>
      </c>
      <c r="C24" s="24" t="s">
        <v>100</v>
      </c>
      <c r="D24" s="19" t="s">
        <v>64</v>
      </c>
      <c r="E24" s="25" t="s">
        <v>101</v>
      </c>
      <c r="F24" s="26" t="s">
        <v>102</v>
      </c>
      <c r="G24" s="27">
        <v>14.25</v>
      </c>
      <c r="H24" s="28"/>
      <c r="I24" s="28">
        <f>ROUND(ROUND(H24,2)*ROUND(G24,3),2)</f>
        <v>0</v>
      </c>
      <c r="O24">
        <f>(I24*21)/100</f>
        <v>0</v>
      </c>
      <c r="P24" t="s">
        <v>27</v>
      </c>
    </row>
    <row r="25" spans="1:18" x14ac:dyDescent="0.2">
      <c r="A25" s="29" t="s">
        <v>55</v>
      </c>
      <c r="E25" s="30" t="s">
        <v>64</v>
      </c>
    </row>
    <row r="26" spans="1:18" ht="25.5" x14ac:dyDescent="0.2">
      <c r="A26" s="31" t="s">
        <v>57</v>
      </c>
      <c r="E26" s="32" t="s">
        <v>323</v>
      </c>
    </row>
    <row r="27" spans="1:18" ht="12.75" customHeight="1" x14ac:dyDescent="0.2">
      <c r="A27" s="5" t="s">
        <v>48</v>
      </c>
      <c r="B27" s="5"/>
      <c r="C27" s="34" t="s">
        <v>27</v>
      </c>
      <c r="D27" s="5"/>
      <c r="E27" s="22" t="s">
        <v>208</v>
      </c>
      <c r="F27" s="5"/>
      <c r="G27" s="5"/>
      <c r="H27" s="5"/>
      <c r="I27" s="35">
        <f>0+Q27</f>
        <v>0</v>
      </c>
      <c r="O27">
        <f>0+R27</f>
        <v>0</v>
      </c>
      <c r="Q27">
        <f>0+I28+I31</f>
        <v>0</v>
      </c>
      <c r="R27">
        <f>0+O28+O31</f>
        <v>0</v>
      </c>
    </row>
    <row r="28" spans="1:18" x14ac:dyDescent="0.2">
      <c r="A28" s="19" t="s">
        <v>50</v>
      </c>
      <c r="B28" s="24" t="s">
        <v>41</v>
      </c>
      <c r="C28" s="24" t="s">
        <v>270</v>
      </c>
      <c r="D28" s="19" t="s">
        <v>64</v>
      </c>
      <c r="E28" s="25" t="s">
        <v>271</v>
      </c>
      <c r="F28" s="26" t="s">
        <v>66</v>
      </c>
      <c r="G28" s="27">
        <v>0.83199999999999996</v>
      </c>
      <c r="H28" s="28"/>
      <c r="I28" s="28">
        <f>ROUND(ROUND(H28,2)*ROUND(G28,3),2)</f>
        <v>0</v>
      </c>
      <c r="O28">
        <f>(I28*21)/100</f>
        <v>0</v>
      </c>
      <c r="P28" t="s">
        <v>27</v>
      </c>
    </row>
    <row r="29" spans="1:18" x14ac:dyDescent="0.2">
      <c r="A29" s="29" t="s">
        <v>55</v>
      </c>
      <c r="E29" s="30" t="s">
        <v>324</v>
      </c>
    </row>
    <row r="30" spans="1:18" ht="25.5" x14ac:dyDescent="0.2">
      <c r="A30" s="33" t="s">
        <v>57</v>
      </c>
      <c r="E30" s="32" t="s">
        <v>325</v>
      </c>
    </row>
    <row r="31" spans="1:18" x14ac:dyDescent="0.2">
      <c r="A31" s="19" t="s">
        <v>50</v>
      </c>
      <c r="B31" s="24" t="s">
        <v>82</v>
      </c>
      <c r="C31" s="24" t="s">
        <v>274</v>
      </c>
      <c r="D31" s="19" t="s">
        <v>64</v>
      </c>
      <c r="E31" s="25" t="s">
        <v>275</v>
      </c>
      <c r="F31" s="26" t="s">
        <v>54</v>
      </c>
      <c r="G31" s="27">
        <v>1.7000000000000001E-2</v>
      </c>
      <c r="H31" s="28"/>
      <c r="I31" s="28">
        <f>ROUND(ROUND(H31,2)*ROUND(G31,3),2)</f>
        <v>0</v>
      </c>
      <c r="O31">
        <f>(I31*21)/100</f>
        <v>0</v>
      </c>
      <c r="P31" t="s">
        <v>27</v>
      </c>
    </row>
    <row r="32" spans="1:18" x14ac:dyDescent="0.2">
      <c r="A32" s="29" t="s">
        <v>55</v>
      </c>
      <c r="E32" s="30" t="s">
        <v>326</v>
      </c>
    </row>
    <row r="33" spans="1:18" x14ac:dyDescent="0.2">
      <c r="A33" s="31" t="s">
        <v>57</v>
      </c>
      <c r="E33" s="32" t="s">
        <v>327</v>
      </c>
    </row>
    <row r="34" spans="1:18" ht="12.75" customHeight="1" x14ac:dyDescent="0.2">
      <c r="A34" s="5" t="s">
        <v>48</v>
      </c>
      <c r="B34" s="5"/>
      <c r="C34" s="34" t="s">
        <v>37</v>
      </c>
      <c r="D34" s="5"/>
      <c r="E34" s="22" t="s">
        <v>217</v>
      </c>
      <c r="F34" s="5"/>
      <c r="G34" s="5"/>
      <c r="H34" s="5"/>
      <c r="I34" s="35">
        <f>0+Q34</f>
        <v>0</v>
      </c>
      <c r="O34">
        <f>0+R34</f>
        <v>0</v>
      </c>
      <c r="Q34">
        <f>0+I35+I38+I41+I44+I47</f>
        <v>0</v>
      </c>
      <c r="R34">
        <f>0+O35+O38+O41+O44+O47</f>
        <v>0</v>
      </c>
    </row>
    <row r="35" spans="1:18" x14ac:dyDescent="0.2">
      <c r="A35" s="19" t="s">
        <v>50</v>
      </c>
      <c r="B35" s="24" t="s">
        <v>87</v>
      </c>
      <c r="C35" s="24" t="s">
        <v>278</v>
      </c>
      <c r="D35" s="19" t="s">
        <v>64</v>
      </c>
      <c r="E35" s="25" t="s">
        <v>279</v>
      </c>
      <c r="F35" s="26" t="s">
        <v>66</v>
      </c>
      <c r="G35" s="27">
        <v>0.70599999999999996</v>
      </c>
      <c r="H35" s="28"/>
      <c r="I35" s="28">
        <f>ROUND(ROUND(H35,2)*ROUND(G35,3),2)</f>
        <v>0</v>
      </c>
      <c r="O35">
        <f>(I35*21)/100</f>
        <v>0</v>
      </c>
      <c r="P35" t="s">
        <v>27</v>
      </c>
    </row>
    <row r="36" spans="1:18" x14ac:dyDescent="0.2">
      <c r="A36" s="29" t="s">
        <v>55</v>
      </c>
      <c r="E36" s="30" t="s">
        <v>280</v>
      </c>
    </row>
    <row r="37" spans="1:18" ht="38.25" x14ac:dyDescent="0.2">
      <c r="A37" s="33" t="s">
        <v>57</v>
      </c>
      <c r="E37" s="32" t="s">
        <v>328</v>
      </c>
    </row>
    <row r="38" spans="1:18" x14ac:dyDescent="0.2">
      <c r="A38" s="19" t="s">
        <v>50</v>
      </c>
      <c r="B38" s="24" t="s">
        <v>44</v>
      </c>
      <c r="C38" s="24" t="s">
        <v>218</v>
      </c>
      <c r="D38" s="19" t="s">
        <v>64</v>
      </c>
      <c r="E38" s="25" t="s">
        <v>219</v>
      </c>
      <c r="F38" s="26" t="s">
        <v>66</v>
      </c>
      <c r="G38" s="27">
        <v>1.7509999999999999</v>
      </c>
      <c r="H38" s="28"/>
      <c r="I38" s="28">
        <f>ROUND(ROUND(H38,2)*ROUND(G38,3),2)</f>
        <v>0</v>
      </c>
      <c r="O38">
        <f>(I38*21)/100</f>
        <v>0</v>
      </c>
      <c r="P38" t="s">
        <v>27</v>
      </c>
    </row>
    <row r="39" spans="1:18" x14ac:dyDescent="0.2">
      <c r="A39" s="29" t="s">
        <v>55</v>
      </c>
      <c r="E39" s="30" t="s">
        <v>282</v>
      </c>
    </row>
    <row r="40" spans="1:18" ht="63.75" x14ac:dyDescent="0.2">
      <c r="A40" s="33" t="s">
        <v>57</v>
      </c>
      <c r="E40" s="32" t="s">
        <v>329</v>
      </c>
    </row>
    <row r="41" spans="1:18" x14ac:dyDescent="0.2">
      <c r="A41" s="19" t="s">
        <v>50</v>
      </c>
      <c r="B41" s="24" t="s">
        <v>46</v>
      </c>
      <c r="C41" s="24" t="s">
        <v>284</v>
      </c>
      <c r="D41" s="19" t="s">
        <v>64</v>
      </c>
      <c r="E41" s="25" t="s">
        <v>285</v>
      </c>
      <c r="F41" s="26" t="s">
        <v>66</v>
      </c>
      <c r="G41" s="27">
        <v>0.85099999999999998</v>
      </c>
      <c r="H41" s="28"/>
      <c r="I41" s="28">
        <f>ROUND(ROUND(H41,2)*ROUND(G41,3),2)</f>
        <v>0</v>
      </c>
      <c r="O41">
        <f>(I41*21)/100</f>
        <v>0</v>
      </c>
      <c r="P41" t="s">
        <v>27</v>
      </c>
    </row>
    <row r="42" spans="1:18" x14ac:dyDescent="0.2">
      <c r="A42" s="29" t="s">
        <v>55</v>
      </c>
      <c r="E42" s="30" t="s">
        <v>286</v>
      </c>
    </row>
    <row r="43" spans="1:18" ht="25.5" x14ac:dyDescent="0.2">
      <c r="A43" s="33" t="s">
        <v>57</v>
      </c>
      <c r="E43" s="32" t="s">
        <v>330</v>
      </c>
    </row>
    <row r="44" spans="1:18" x14ac:dyDescent="0.2">
      <c r="A44" s="19" t="s">
        <v>50</v>
      </c>
      <c r="B44" s="24" t="s">
        <v>99</v>
      </c>
      <c r="C44" s="24" t="s">
        <v>222</v>
      </c>
      <c r="D44" s="19" t="s">
        <v>64</v>
      </c>
      <c r="E44" s="25" t="s">
        <v>223</v>
      </c>
      <c r="F44" s="26" t="s">
        <v>66</v>
      </c>
      <c r="G44" s="27">
        <v>1.702</v>
      </c>
      <c r="H44" s="28"/>
      <c r="I44" s="28">
        <f>ROUND(ROUND(H44,2)*ROUND(G44,3),2)</f>
        <v>0</v>
      </c>
      <c r="O44">
        <f>(I44*21)/100</f>
        <v>0</v>
      </c>
      <c r="P44" t="s">
        <v>27</v>
      </c>
    </row>
    <row r="45" spans="1:18" ht="25.5" x14ac:dyDescent="0.2">
      <c r="A45" s="29" t="s">
        <v>55</v>
      </c>
      <c r="E45" s="30" t="s">
        <v>224</v>
      </c>
    </row>
    <row r="46" spans="1:18" ht="25.5" x14ac:dyDescent="0.2">
      <c r="A46" s="33" t="s">
        <v>57</v>
      </c>
      <c r="E46" s="32" t="s">
        <v>331</v>
      </c>
    </row>
    <row r="47" spans="1:18" x14ac:dyDescent="0.2">
      <c r="A47" s="19" t="s">
        <v>50</v>
      </c>
      <c r="B47" s="24" t="s">
        <v>105</v>
      </c>
      <c r="C47" s="24" t="s">
        <v>289</v>
      </c>
      <c r="D47" s="19" t="s">
        <v>64</v>
      </c>
      <c r="E47" s="25" t="s">
        <v>290</v>
      </c>
      <c r="F47" s="26" t="s">
        <v>66</v>
      </c>
      <c r="G47" s="27">
        <v>0.40300000000000002</v>
      </c>
      <c r="H47" s="28"/>
      <c r="I47" s="28">
        <f>ROUND(ROUND(H47,2)*ROUND(G47,3),2)</f>
        <v>0</v>
      </c>
      <c r="O47">
        <f>(I47*21)/100</f>
        <v>0</v>
      </c>
      <c r="P47" t="s">
        <v>27</v>
      </c>
    </row>
    <row r="48" spans="1:18" x14ac:dyDescent="0.2">
      <c r="A48" s="29" t="s">
        <v>55</v>
      </c>
      <c r="E48" s="30" t="s">
        <v>291</v>
      </c>
    </row>
    <row r="49" spans="1:18" ht="25.5" x14ac:dyDescent="0.2">
      <c r="A49" s="31" t="s">
        <v>57</v>
      </c>
      <c r="E49" s="32" t="s">
        <v>332</v>
      </c>
    </row>
    <row r="50" spans="1:18" ht="12.75" customHeight="1" x14ac:dyDescent="0.2">
      <c r="A50" s="5" t="s">
        <v>48</v>
      </c>
      <c r="B50" s="5"/>
      <c r="C50" s="34" t="s">
        <v>87</v>
      </c>
      <c r="D50" s="5"/>
      <c r="E50" s="22" t="s">
        <v>293</v>
      </c>
      <c r="F50" s="5"/>
      <c r="G50" s="5"/>
      <c r="H50" s="5"/>
      <c r="I50" s="35">
        <f>0+Q50</f>
        <v>0</v>
      </c>
      <c r="O50">
        <f>0+R50</f>
        <v>0</v>
      </c>
      <c r="Q50">
        <f>0+I51+I54</f>
        <v>0</v>
      </c>
      <c r="R50">
        <f>0+O51+O54</f>
        <v>0</v>
      </c>
    </row>
    <row r="51" spans="1:18" x14ac:dyDescent="0.2">
      <c r="A51" s="19" t="s">
        <v>50</v>
      </c>
      <c r="B51" s="24" t="s">
        <v>110</v>
      </c>
      <c r="C51" s="24" t="s">
        <v>333</v>
      </c>
      <c r="D51" s="19" t="s">
        <v>64</v>
      </c>
      <c r="E51" s="25" t="s">
        <v>334</v>
      </c>
      <c r="F51" s="26" t="s">
        <v>335</v>
      </c>
      <c r="G51" s="27">
        <v>1</v>
      </c>
      <c r="H51" s="28"/>
      <c r="I51" s="28">
        <f>ROUND(ROUND(H51,2)*ROUND(G51,3),2)</f>
        <v>0</v>
      </c>
      <c r="O51">
        <f>(I51*21)/100</f>
        <v>0</v>
      </c>
      <c r="P51" t="s">
        <v>27</v>
      </c>
    </row>
    <row r="52" spans="1:18" x14ac:dyDescent="0.2">
      <c r="A52" s="29" t="s">
        <v>55</v>
      </c>
      <c r="E52" s="30" t="s">
        <v>336</v>
      </c>
    </row>
    <row r="53" spans="1:18" ht="25.5" x14ac:dyDescent="0.2">
      <c r="A53" s="33" t="s">
        <v>57</v>
      </c>
      <c r="E53" s="32" t="s">
        <v>337</v>
      </c>
    </row>
    <row r="54" spans="1:18" x14ac:dyDescent="0.2">
      <c r="A54" s="19" t="s">
        <v>50</v>
      </c>
      <c r="B54" s="24" t="s">
        <v>115</v>
      </c>
      <c r="C54" s="24" t="s">
        <v>294</v>
      </c>
      <c r="D54" s="19" t="s">
        <v>64</v>
      </c>
      <c r="E54" s="25" t="s">
        <v>295</v>
      </c>
      <c r="F54" s="26" t="s">
        <v>66</v>
      </c>
      <c r="G54" s="27">
        <v>1.86</v>
      </c>
      <c r="H54" s="28"/>
      <c r="I54" s="28">
        <f>ROUND(ROUND(H54,2)*ROUND(G54,3),2)</f>
        <v>0</v>
      </c>
      <c r="O54">
        <f>(I54*21)/100</f>
        <v>0</v>
      </c>
      <c r="P54" t="s">
        <v>27</v>
      </c>
    </row>
    <row r="55" spans="1:18" x14ac:dyDescent="0.2">
      <c r="A55" s="29" t="s">
        <v>55</v>
      </c>
      <c r="E55" s="30" t="s">
        <v>282</v>
      </c>
    </row>
    <row r="56" spans="1:18" ht="25.5" x14ac:dyDescent="0.2">
      <c r="A56" s="31" t="s">
        <v>57</v>
      </c>
      <c r="E56" s="32" t="s">
        <v>338</v>
      </c>
    </row>
    <row r="57" spans="1:18" ht="12.75" customHeight="1" x14ac:dyDescent="0.2">
      <c r="A57" s="5" t="s">
        <v>48</v>
      </c>
      <c r="B57" s="5"/>
      <c r="C57" s="34" t="s">
        <v>44</v>
      </c>
      <c r="D57" s="5"/>
      <c r="E57" s="22" t="s">
        <v>158</v>
      </c>
      <c r="F57" s="5"/>
      <c r="G57" s="5"/>
      <c r="H57" s="5"/>
      <c r="I57" s="35">
        <f>0+Q57</f>
        <v>0</v>
      </c>
      <c r="O57">
        <f>0+R57</f>
        <v>0</v>
      </c>
      <c r="Q57">
        <f>0+I58+I61+I64</f>
        <v>0</v>
      </c>
      <c r="R57">
        <f>0+O58+O61+O64</f>
        <v>0</v>
      </c>
    </row>
    <row r="58" spans="1:18" x14ac:dyDescent="0.2">
      <c r="A58" s="19" t="s">
        <v>50</v>
      </c>
      <c r="B58" s="24" t="s">
        <v>119</v>
      </c>
      <c r="C58" s="24" t="s">
        <v>339</v>
      </c>
      <c r="D58" s="19" t="s">
        <v>64</v>
      </c>
      <c r="E58" s="25" t="s">
        <v>340</v>
      </c>
      <c r="F58" s="26" t="s">
        <v>335</v>
      </c>
      <c r="G58" s="27">
        <v>1</v>
      </c>
      <c r="H58" s="28"/>
      <c r="I58" s="28">
        <f>ROUND(ROUND(H58,2)*ROUND(G58,3),2)</f>
        <v>0</v>
      </c>
      <c r="O58">
        <f>(I58*21)/100</f>
        <v>0</v>
      </c>
      <c r="P58" t="s">
        <v>27</v>
      </c>
    </row>
    <row r="59" spans="1:18" ht="38.25" x14ac:dyDescent="0.2">
      <c r="A59" s="29" t="s">
        <v>55</v>
      </c>
      <c r="E59" s="30" t="s">
        <v>341</v>
      </c>
    </row>
    <row r="60" spans="1:18" ht="25.5" x14ac:dyDescent="0.2">
      <c r="A60" s="33" t="s">
        <v>57</v>
      </c>
      <c r="E60" s="32" t="s">
        <v>337</v>
      </c>
    </row>
    <row r="61" spans="1:18" x14ac:dyDescent="0.2">
      <c r="A61" s="19" t="s">
        <v>50</v>
      </c>
      <c r="B61" s="24" t="s">
        <v>124</v>
      </c>
      <c r="C61" s="24" t="s">
        <v>342</v>
      </c>
      <c r="D61" s="19" t="s">
        <v>64</v>
      </c>
      <c r="E61" s="25" t="s">
        <v>343</v>
      </c>
      <c r="F61" s="26" t="s">
        <v>75</v>
      </c>
      <c r="G61" s="27">
        <v>6</v>
      </c>
      <c r="H61" s="28"/>
      <c r="I61" s="28">
        <f>ROUND(ROUND(H61,2)*ROUND(G61,3),2)</f>
        <v>0</v>
      </c>
      <c r="O61">
        <f>(I61*21)/100</f>
        <v>0</v>
      </c>
      <c r="P61" t="s">
        <v>27</v>
      </c>
    </row>
    <row r="62" spans="1:18" x14ac:dyDescent="0.2">
      <c r="A62" s="29" t="s">
        <v>55</v>
      </c>
      <c r="E62" s="30" t="s">
        <v>344</v>
      </c>
    </row>
    <row r="63" spans="1:18" ht="25.5" x14ac:dyDescent="0.2">
      <c r="A63" s="33" t="s">
        <v>57</v>
      </c>
      <c r="E63" s="32" t="s">
        <v>345</v>
      </c>
    </row>
    <row r="64" spans="1:18" ht="25.5" x14ac:dyDescent="0.2">
      <c r="A64" s="19" t="s">
        <v>50</v>
      </c>
      <c r="B64" s="24" t="s">
        <v>129</v>
      </c>
      <c r="C64" s="24" t="s">
        <v>257</v>
      </c>
      <c r="D64" s="19" t="s">
        <v>64</v>
      </c>
      <c r="E64" s="25" t="s">
        <v>258</v>
      </c>
      <c r="F64" s="26" t="s">
        <v>75</v>
      </c>
      <c r="G64" s="27">
        <v>7</v>
      </c>
      <c r="H64" s="28"/>
      <c r="I64" s="28">
        <f>ROUND(ROUND(H64,2)*ROUND(G64,3),2)</f>
        <v>0</v>
      </c>
      <c r="O64">
        <f>(I64*21)/100</f>
        <v>0</v>
      </c>
      <c r="P64" t="s">
        <v>27</v>
      </c>
    </row>
    <row r="65" spans="1:5" ht="51" x14ac:dyDescent="0.2">
      <c r="A65" s="29" t="s">
        <v>55</v>
      </c>
      <c r="E65" s="30" t="s">
        <v>346</v>
      </c>
    </row>
    <row r="66" spans="1:5" ht="25.5" x14ac:dyDescent="0.2">
      <c r="A66" s="31" t="s">
        <v>57</v>
      </c>
      <c r="E66" s="32" t="s">
        <v>347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6"/>
  <sheetViews>
    <sheetView workbookViewId="0">
      <pane ySplit="9" topLeftCell="A59" activePane="bottomLeft" state="frozen"/>
      <selection pane="bottomLeft" activeCell="H11" sqref="H11:H8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0+O10+O14+O39+O43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348</v>
      </c>
      <c r="I3" s="36">
        <f>0+I10+I14+I39+I43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0" t="s">
        <v>18</v>
      </c>
      <c r="C5" s="41" t="s">
        <v>168</v>
      </c>
      <c r="D5" s="37"/>
      <c r="E5" s="11" t="s">
        <v>169</v>
      </c>
      <c r="F5" s="1"/>
      <c r="G5" s="1"/>
      <c r="H5" s="1"/>
      <c r="I5" s="1"/>
      <c r="O5" t="s">
        <v>25</v>
      </c>
      <c r="P5" t="s">
        <v>27</v>
      </c>
    </row>
    <row r="6" spans="1:18" ht="12.75" customHeight="1" x14ac:dyDescent="0.25">
      <c r="A6" t="s">
        <v>170</v>
      </c>
      <c r="B6" s="13" t="s">
        <v>22</v>
      </c>
      <c r="C6" s="42" t="s">
        <v>348</v>
      </c>
      <c r="D6" s="43"/>
      <c r="E6" s="14" t="s">
        <v>349</v>
      </c>
      <c r="F6" s="5"/>
      <c r="G6" s="5"/>
      <c r="H6" s="5"/>
      <c r="I6" s="5"/>
    </row>
    <row r="7" spans="1:18" ht="12.75" customHeight="1" x14ac:dyDescent="0.2">
      <c r="A7" s="40" t="s">
        <v>30</v>
      </c>
      <c r="B7" s="40" t="s">
        <v>32</v>
      </c>
      <c r="C7" s="40" t="s">
        <v>34</v>
      </c>
      <c r="D7" s="40" t="s">
        <v>35</v>
      </c>
      <c r="E7" s="40" t="s">
        <v>36</v>
      </c>
      <c r="F7" s="40" t="s">
        <v>38</v>
      </c>
      <c r="G7" s="40" t="s">
        <v>40</v>
      </c>
      <c r="H7" s="40" t="s">
        <v>42</v>
      </c>
      <c r="I7" s="40"/>
    </row>
    <row r="8" spans="1:18" ht="12.75" customHeight="1" x14ac:dyDescent="0.2">
      <c r="A8" s="40"/>
      <c r="B8" s="40"/>
      <c r="C8" s="40"/>
      <c r="D8" s="40"/>
      <c r="E8" s="40"/>
      <c r="F8" s="40"/>
      <c r="G8" s="40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27</v>
      </c>
      <c r="D9" s="12" t="s">
        <v>26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0" t="s">
        <v>48</v>
      </c>
      <c r="B10" s="20"/>
      <c r="C10" s="21" t="s">
        <v>31</v>
      </c>
      <c r="D10" s="20"/>
      <c r="E10" s="22" t="s">
        <v>49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9" t="s">
        <v>50</v>
      </c>
      <c r="B11" s="24" t="s">
        <v>33</v>
      </c>
      <c r="C11" s="24" t="s">
        <v>51</v>
      </c>
      <c r="D11" s="19" t="s">
        <v>64</v>
      </c>
      <c r="E11" s="25" t="s">
        <v>53</v>
      </c>
      <c r="F11" s="26" t="s">
        <v>54</v>
      </c>
      <c r="G11" s="27">
        <v>15.048</v>
      </c>
      <c r="H11" s="28"/>
      <c r="I11" s="28">
        <f>ROUND(ROUND(H11,2)*ROUND(G11,3),2)</f>
        <v>0</v>
      </c>
      <c r="O11">
        <f>(I11*21)/100</f>
        <v>0</v>
      </c>
      <c r="P11" t="s">
        <v>27</v>
      </c>
    </row>
    <row r="12" spans="1:18" x14ac:dyDescent="0.2">
      <c r="A12" s="29" t="s">
        <v>55</v>
      </c>
      <c r="E12" s="30" t="s">
        <v>175</v>
      </c>
    </row>
    <row r="13" spans="1:18" x14ac:dyDescent="0.2">
      <c r="A13" s="31" t="s">
        <v>57</v>
      </c>
      <c r="E13" s="32" t="s">
        <v>351</v>
      </c>
    </row>
    <row r="14" spans="1:18" ht="12.75" customHeight="1" x14ac:dyDescent="0.2">
      <c r="A14" s="5" t="s">
        <v>48</v>
      </c>
      <c r="B14" s="5"/>
      <c r="C14" s="34" t="s">
        <v>33</v>
      </c>
      <c r="D14" s="5"/>
      <c r="E14" s="22" t="s">
        <v>62</v>
      </c>
      <c r="F14" s="5"/>
      <c r="G14" s="5"/>
      <c r="H14" s="5"/>
      <c r="I14" s="35">
        <f>0+Q14</f>
        <v>0</v>
      </c>
      <c r="O14">
        <f>0+R14</f>
        <v>0</v>
      </c>
      <c r="Q14">
        <f>0+I15+I18+I21+I24+I27+I30+I33+I36</f>
        <v>0</v>
      </c>
      <c r="R14">
        <f>0+O15+O18+O21+O24+O27+O30+O33+O36</f>
        <v>0</v>
      </c>
    </row>
    <row r="15" spans="1:18" x14ac:dyDescent="0.2">
      <c r="A15" s="19" t="s">
        <v>50</v>
      </c>
      <c r="B15" s="24" t="s">
        <v>27</v>
      </c>
      <c r="C15" s="24" t="s">
        <v>352</v>
      </c>
      <c r="D15" s="19" t="s">
        <v>64</v>
      </c>
      <c r="E15" s="25" t="s">
        <v>353</v>
      </c>
      <c r="F15" s="26" t="s">
        <v>66</v>
      </c>
      <c r="G15" s="27">
        <v>1.6</v>
      </c>
      <c r="H15" s="28"/>
      <c r="I15" s="28">
        <f>ROUND(ROUND(H15,2)*ROUND(G15,3),2)</f>
        <v>0</v>
      </c>
      <c r="O15">
        <f>(I15*21)/100</f>
        <v>0</v>
      </c>
      <c r="P15" t="s">
        <v>27</v>
      </c>
    </row>
    <row r="16" spans="1:18" x14ac:dyDescent="0.2">
      <c r="A16" s="29" t="s">
        <v>55</v>
      </c>
      <c r="E16" s="30" t="s">
        <v>354</v>
      </c>
    </row>
    <row r="17" spans="1:16" ht="25.5" x14ac:dyDescent="0.2">
      <c r="A17" s="33" t="s">
        <v>57</v>
      </c>
      <c r="E17" s="32" t="s">
        <v>355</v>
      </c>
    </row>
    <row r="18" spans="1:16" x14ac:dyDescent="0.2">
      <c r="A18" s="19" t="s">
        <v>50</v>
      </c>
      <c r="B18" s="24" t="s">
        <v>26</v>
      </c>
      <c r="C18" s="24" t="s">
        <v>83</v>
      </c>
      <c r="D18" s="19" t="s">
        <v>64</v>
      </c>
      <c r="E18" s="25" t="s">
        <v>84</v>
      </c>
      <c r="F18" s="26" t="s">
        <v>66</v>
      </c>
      <c r="G18" s="27">
        <v>8.36</v>
      </c>
      <c r="H18" s="28"/>
      <c r="I18" s="28">
        <f>ROUND(ROUND(H18,2)*ROUND(G18,3),2)</f>
        <v>0</v>
      </c>
      <c r="O18">
        <f>(I18*21)/100</f>
        <v>0</v>
      </c>
      <c r="P18" t="s">
        <v>27</v>
      </c>
    </row>
    <row r="19" spans="1:16" ht="25.5" x14ac:dyDescent="0.2">
      <c r="A19" s="29" t="s">
        <v>55</v>
      </c>
      <c r="E19" s="30" t="s">
        <v>85</v>
      </c>
    </row>
    <row r="20" spans="1:16" ht="25.5" x14ac:dyDescent="0.2">
      <c r="A20" s="33" t="s">
        <v>57</v>
      </c>
      <c r="E20" s="32" t="s">
        <v>356</v>
      </c>
    </row>
    <row r="21" spans="1:16" x14ac:dyDescent="0.2">
      <c r="A21" s="19" t="s">
        <v>50</v>
      </c>
      <c r="B21" s="24" t="s">
        <v>37</v>
      </c>
      <c r="C21" s="24" t="s">
        <v>96</v>
      </c>
      <c r="D21" s="19" t="s">
        <v>64</v>
      </c>
      <c r="E21" s="25" t="s">
        <v>97</v>
      </c>
      <c r="F21" s="26" t="s">
        <v>66</v>
      </c>
      <c r="G21" s="27">
        <v>8.36</v>
      </c>
      <c r="H21" s="28"/>
      <c r="I21" s="28">
        <f>ROUND(ROUND(H21,2)*ROUND(G21,3),2)</f>
        <v>0</v>
      </c>
      <c r="O21">
        <f>(I21*21)/100</f>
        <v>0</v>
      </c>
      <c r="P21" t="s">
        <v>27</v>
      </c>
    </row>
    <row r="22" spans="1:16" x14ac:dyDescent="0.2">
      <c r="A22" s="29" t="s">
        <v>55</v>
      </c>
      <c r="E22" s="30" t="s">
        <v>64</v>
      </c>
    </row>
    <row r="23" spans="1:16" x14ac:dyDescent="0.2">
      <c r="A23" s="33" t="s">
        <v>57</v>
      </c>
      <c r="E23" s="32" t="s">
        <v>357</v>
      </c>
    </row>
    <row r="24" spans="1:16" x14ac:dyDescent="0.2">
      <c r="A24" s="19" t="s">
        <v>50</v>
      </c>
      <c r="B24" s="24" t="s">
        <v>39</v>
      </c>
      <c r="C24" s="24" t="s">
        <v>266</v>
      </c>
      <c r="D24" s="19" t="s">
        <v>64</v>
      </c>
      <c r="E24" s="25" t="s">
        <v>267</v>
      </c>
      <c r="F24" s="26" t="s">
        <v>66</v>
      </c>
      <c r="G24" s="27">
        <v>1.76</v>
      </c>
      <c r="H24" s="28"/>
      <c r="I24" s="28">
        <f>ROUND(ROUND(H24,2)*ROUND(G24,3),2)</f>
        <v>0</v>
      </c>
      <c r="O24">
        <f>(I24*21)/100</f>
        <v>0</v>
      </c>
      <c r="P24" t="s">
        <v>27</v>
      </c>
    </row>
    <row r="25" spans="1:16" x14ac:dyDescent="0.2">
      <c r="A25" s="29" t="s">
        <v>55</v>
      </c>
      <c r="E25" s="30" t="s">
        <v>64</v>
      </c>
    </row>
    <row r="26" spans="1:16" ht="25.5" x14ac:dyDescent="0.2">
      <c r="A26" s="33" t="s">
        <v>57</v>
      </c>
      <c r="E26" s="32" t="s">
        <v>358</v>
      </c>
    </row>
    <row r="27" spans="1:16" x14ac:dyDescent="0.2">
      <c r="A27" s="19" t="s">
        <v>50</v>
      </c>
      <c r="B27" s="24" t="s">
        <v>41</v>
      </c>
      <c r="C27" s="24" t="s">
        <v>106</v>
      </c>
      <c r="D27" s="19" t="s">
        <v>64</v>
      </c>
      <c r="E27" s="25" t="s">
        <v>107</v>
      </c>
      <c r="F27" s="26" t="s">
        <v>102</v>
      </c>
      <c r="G27" s="27">
        <v>8</v>
      </c>
      <c r="H27" s="28"/>
      <c r="I27" s="28">
        <f>ROUND(ROUND(H27,2)*ROUND(G27,3),2)</f>
        <v>0</v>
      </c>
      <c r="O27">
        <f>(I27*21)/100</f>
        <v>0</v>
      </c>
      <c r="P27" t="s">
        <v>27</v>
      </c>
    </row>
    <row r="28" spans="1:16" x14ac:dyDescent="0.2">
      <c r="A28" s="29" t="s">
        <v>55</v>
      </c>
      <c r="E28" s="30" t="s">
        <v>359</v>
      </c>
    </row>
    <row r="29" spans="1:16" ht="25.5" x14ac:dyDescent="0.2">
      <c r="A29" s="33" t="s">
        <v>57</v>
      </c>
      <c r="E29" s="32" t="s">
        <v>360</v>
      </c>
    </row>
    <row r="30" spans="1:16" x14ac:dyDescent="0.2">
      <c r="A30" s="19" t="s">
        <v>50</v>
      </c>
      <c r="B30" s="24" t="s">
        <v>82</v>
      </c>
      <c r="C30" s="24" t="s">
        <v>361</v>
      </c>
      <c r="D30" s="19" t="s">
        <v>64</v>
      </c>
      <c r="E30" s="25" t="s">
        <v>362</v>
      </c>
      <c r="F30" s="26" t="s">
        <v>102</v>
      </c>
      <c r="G30" s="27">
        <v>8</v>
      </c>
      <c r="H30" s="28"/>
      <c r="I30" s="28">
        <f>ROUND(ROUND(H30,2)*ROUND(G30,3),2)</f>
        <v>0</v>
      </c>
      <c r="O30">
        <f>(I30*21)/100</f>
        <v>0</v>
      </c>
      <c r="P30" t="s">
        <v>27</v>
      </c>
    </row>
    <row r="31" spans="1:16" ht="38.25" x14ac:dyDescent="0.2">
      <c r="A31" s="29" t="s">
        <v>55</v>
      </c>
      <c r="E31" s="30" t="s">
        <v>363</v>
      </c>
    </row>
    <row r="32" spans="1:16" ht="25.5" x14ac:dyDescent="0.2">
      <c r="A32" s="33" t="s">
        <v>57</v>
      </c>
      <c r="E32" s="32" t="s">
        <v>364</v>
      </c>
    </row>
    <row r="33" spans="1:18" x14ac:dyDescent="0.2">
      <c r="A33" s="19" t="s">
        <v>50</v>
      </c>
      <c r="B33" s="24" t="s">
        <v>87</v>
      </c>
      <c r="C33" s="24" t="s">
        <v>116</v>
      </c>
      <c r="D33" s="19" t="s">
        <v>64</v>
      </c>
      <c r="E33" s="25" t="s">
        <v>117</v>
      </c>
      <c r="F33" s="26" t="s">
        <v>102</v>
      </c>
      <c r="G33" s="27">
        <v>8</v>
      </c>
      <c r="H33" s="28"/>
      <c r="I33" s="28">
        <f>ROUND(ROUND(H33,2)*ROUND(G33,3),2)</f>
        <v>0</v>
      </c>
      <c r="O33">
        <f>(I33*21)/100</f>
        <v>0</v>
      </c>
      <c r="P33" t="s">
        <v>27</v>
      </c>
    </row>
    <row r="34" spans="1:18" x14ac:dyDescent="0.2">
      <c r="A34" s="29" t="s">
        <v>55</v>
      </c>
      <c r="E34" s="30" t="s">
        <v>118</v>
      </c>
    </row>
    <row r="35" spans="1:18" ht="25.5" x14ac:dyDescent="0.2">
      <c r="A35" s="33" t="s">
        <v>57</v>
      </c>
      <c r="E35" s="32" t="s">
        <v>360</v>
      </c>
    </row>
    <row r="36" spans="1:18" x14ac:dyDescent="0.2">
      <c r="A36" s="19" t="s">
        <v>50</v>
      </c>
      <c r="B36" s="24" t="s">
        <v>44</v>
      </c>
      <c r="C36" s="24" t="s">
        <v>120</v>
      </c>
      <c r="D36" s="19" t="s">
        <v>64</v>
      </c>
      <c r="E36" s="25" t="s">
        <v>121</v>
      </c>
      <c r="F36" s="26" t="s">
        <v>102</v>
      </c>
      <c r="G36" s="27">
        <v>8</v>
      </c>
      <c r="H36" s="28"/>
      <c r="I36" s="28">
        <f>ROUND(ROUND(H36,2)*ROUND(G36,3),2)</f>
        <v>0</v>
      </c>
      <c r="O36">
        <f>(I36*21)/100</f>
        <v>0</v>
      </c>
      <c r="P36" t="s">
        <v>27</v>
      </c>
    </row>
    <row r="37" spans="1:18" x14ac:dyDescent="0.2">
      <c r="A37" s="29" t="s">
        <v>55</v>
      </c>
      <c r="E37" s="30" t="s">
        <v>122</v>
      </c>
    </row>
    <row r="38" spans="1:18" ht="25.5" x14ac:dyDescent="0.2">
      <c r="A38" s="31" t="s">
        <v>57</v>
      </c>
      <c r="E38" s="32" t="s">
        <v>360</v>
      </c>
    </row>
    <row r="39" spans="1:18" ht="12.75" customHeight="1" x14ac:dyDescent="0.2">
      <c r="A39" s="5" t="s">
        <v>48</v>
      </c>
      <c r="B39" s="5"/>
      <c r="C39" s="34" t="s">
        <v>37</v>
      </c>
      <c r="D39" s="5"/>
      <c r="E39" s="22" t="s">
        <v>217</v>
      </c>
      <c r="F39" s="5"/>
      <c r="G39" s="5"/>
      <c r="H39" s="5"/>
      <c r="I39" s="35">
        <f>0+Q39</f>
        <v>0</v>
      </c>
      <c r="O39">
        <f>0+R39</f>
        <v>0</v>
      </c>
      <c r="Q39">
        <f>0+I40</f>
        <v>0</v>
      </c>
      <c r="R39">
        <f>0+O40</f>
        <v>0</v>
      </c>
    </row>
    <row r="40" spans="1:18" x14ac:dyDescent="0.2">
      <c r="A40" s="19" t="s">
        <v>50</v>
      </c>
      <c r="B40" s="24" t="s">
        <v>46</v>
      </c>
      <c r="C40" s="24" t="s">
        <v>284</v>
      </c>
      <c r="D40" s="19" t="s">
        <v>64</v>
      </c>
      <c r="E40" s="25" t="s">
        <v>285</v>
      </c>
      <c r="F40" s="26" t="s">
        <v>66</v>
      </c>
      <c r="G40" s="27">
        <v>2</v>
      </c>
      <c r="H40" s="28"/>
      <c r="I40" s="28">
        <f>ROUND(ROUND(H40,2)*ROUND(G40,3),2)</f>
        <v>0</v>
      </c>
      <c r="O40">
        <f>(I40*21)/100</f>
        <v>0</v>
      </c>
      <c r="P40" t="s">
        <v>27</v>
      </c>
    </row>
    <row r="41" spans="1:18" x14ac:dyDescent="0.2">
      <c r="A41" s="29" t="s">
        <v>55</v>
      </c>
      <c r="E41" s="30" t="s">
        <v>365</v>
      </c>
    </row>
    <row r="42" spans="1:18" ht="25.5" x14ac:dyDescent="0.2">
      <c r="A42" s="31" t="s">
        <v>57</v>
      </c>
      <c r="E42" s="32" t="s">
        <v>366</v>
      </c>
    </row>
    <row r="43" spans="1:18" ht="12.75" customHeight="1" x14ac:dyDescent="0.2">
      <c r="A43" s="5" t="s">
        <v>48</v>
      </c>
      <c r="B43" s="5"/>
      <c r="C43" s="34" t="s">
        <v>39</v>
      </c>
      <c r="D43" s="5"/>
      <c r="E43" s="22" t="s">
        <v>123</v>
      </c>
      <c r="F43" s="5"/>
      <c r="G43" s="5"/>
      <c r="H43" s="5"/>
      <c r="I43" s="35">
        <f>0+Q43</f>
        <v>0</v>
      </c>
      <c r="O43">
        <f>0+R43</f>
        <v>0</v>
      </c>
      <c r="Q43">
        <f>0+I44</f>
        <v>0</v>
      </c>
      <c r="R43">
        <f>0+O44</f>
        <v>0</v>
      </c>
    </row>
    <row r="44" spans="1:18" x14ac:dyDescent="0.2">
      <c r="A44" s="19" t="s">
        <v>50</v>
      </c>
      <c r="B44" s="24" t="s">
        <v>99</v>
      </c>
      <c r="C44" s="24" t="s">
        <v>367</v>
      </c>
      <c r="D44" s="19" t="s">
        <v>64</v>
      </c>
      <c r="E44" s="25" t="s">
        <v>368</v>
      </c>
      <c r="F44" s="26" t="s">
        <v>66</v>
      </c>
      <c r="G44" s="27">
        <v>3</v>
      </c>
      <c r="H44" s="28"/>
      <c r="I44" s="28">
        <f>ROUND(ROUND(H44,2)*ROUND(G44,3),2)</f>
        <v>0</v>
      </c>
      <c r="O44">
        <f>(I44*21)/100</f>
        <v>0</v>
      </c>
      <c r="P44" t="s">
        <v>27</v>
      </c>
    </row>
    <row r="45" spans="1:18" ht="25.5" x14ac:dyDescent="0.2">
      <c r="A45" s="29" t="s">
        <v>55</v>
      </c>
      <c r="E45" s="30" t="s">
        <v>369</v>
      </c>
    </row>
    <row r="46" spans="1:18" ht="25.5" x14ac:dyDescent="0.2">
      <c r="A46" s="31" t="s">
        <v>57</v>
      </c>
      <c r="E46" s="32" t="s">
        <v>370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53"/>
  <sheetViews>
    <sheetView workbookViewId="0">
      <pane ySplit="9" topLeftCell="A10" activePane="bottomLeft" state="frozen"/>
      <selection pane="bottomLeft" activeCell="H11" sqref="H11:H5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0+O10+O14+O27+O31+O35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373</v>
      </c>
      <c r="I3" s="36">
        <f>0+I10+I14+I27+I31+I35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0" t="s">
        <v>18</v>
      </c>
      <c r="C5" s="41" t="s">
        <v>371</v>
      </c>
      <c r="D5" s="37"/>
      <c r="E5" s="11" t="s">
        <v>372</v>
      </c>
      <c r="F5" s="1"/>
      <c r="G5" s="1"/>
      <c r="H5" s="1"/>
      <c r="I5" s="1"/>
      <c r="O5" t="s">
        <v>25</v>
      </c>
      <c r="P5" t="s">
        <v>27</v>
      </c>
    </row>
    <row r="6" spans="1:18" ht="12.75" customHeight="1" x14ac:dyDescent="0.25">
      <c r="A6" t="s">
        <v>170</v>
      </c>
      <c r="B6" s="13" t="s">
        <v>22</v>
      </c>
      <c r="C6" s="42" t="s">
        <v>373</v>
      </c>
      <c r="D6" s="43"/>
      <c r="E6" s="14" t="s">
        <v>374</v>
      </c>
      <c r="F6" s="5"/>
      <c r="G6" s="5"/>
      <c r="H6" s="5"/>
      <c r="I6" s="5"/>
    </row>
    <row r="7" spans="1:18" ht="12.75" customHeight="1" x14ac:dyDescent="0.2">
      <c r="A7" s="40" t="s">
        <v>30</v>
      </c>
      <c r="B7" s="40" t="s">
        <v>32</v>
      </c>
      <c r="C7" s="40" t="s">
        <v>34</v>
      </c>
      <c r="D7" s="40" t="s">
        <v>35</v>
      </c>
      <c r="E7" s="40" t="s">
        <v>36</v>
      </c>
      <c r="F7" s="40" t="s">
        <v>38</v>
      </c>
      <c r="G7" s="40" t="s">
        <v>40</v>
      </c>
      <c r="H7" s="40" t="s">
        <v>42</v>
      </c>
      <c r="I7" s="40"/>
    </row>
    <row r="8" spans="1:18" ht="12.75" customHeight="1" x14ac:dyDescent="0.2">
      <c r="A8" s="40"/>
      <c r="B8" s="40"/>
      <c r="C8" s="40"/>
      <c r="D8" s="40"/>
      <c r="E8" s="40"/>
      <c r="F8" s="40"/>
      <c r="G8" s="40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27</v>
      </c>
      <c r="D9" s="12" t="s">
        <v>26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0" t="s">
        <v>48</v>
      </c>
      <c r="B10" s="20"/>
      <c r="C10" s="21" t="s">
        <v>31</v>
      </c>
      <c r="D10" s="20"/>
      <c r="E10" s="22" t="s">
        <v>49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9" t="s">
        <v>50</v>
      </c>
      <c r="B11" s="24" t="s">
        <v>33</v>
      </c>
      <c r="C11" s="24" t="s">
        <v>51</v>
      </c>
      <c r="D11" s="19" t="s">
        <v>64</v>
      </c>
      <c r="E11" s="25" t="s">
        <v>53</v>
      </c>
      <c r="F11" s="26" t="s">
        <v>54</v>
      </c>
      <c r="G11" s="27">
        <v>136.88999999999999</v>
      </c>
      <c r="H11" s="28"/>
      <c r="I11" s="28">
        <f>ROUND(ROUND(H11,2)*ROUND(G11,3),2)</f>
        <v>0</v>
      </c>
      <c r="O11">
        <f>(I11*21)/100</f>
        <v>0</v>
      </c>
      <c r="P11" t="s">
        <v>27</v>
      </c>
    </row>
    <row r="12" spans="1:18" x14ac:dyDescent="0.2">
      <c r="A12" s="29" t="s">
        <v>55</v>
      </c>
      <c r="E12" s="30" t="s">
        <v>175</v>
      </c>
    </row>
    <row r="13" spans="1:18" x14ac:dyDescent="0.2">
      <c r="A13" s="31" t="s">
        <v>57</v>
      </c>
      <c r="E13" s="32" t="s">
        <v>465</v>
      </c>
    </row>
    <row r="14" spans="1:18" ht="12.75" customHeight="1" x14ac:dyDescent="0.2">
      <c r="A14" s="5" t="s">
        <v>48</v>
      </c>
      <c r="B14" s="5"/>
      <c r="C14" s="34" t="s">
        <v>33</v>
      </c>
      <c r="D14" s="5"/>
      <c r="E14" s="22" t="s">
        <v>62</v>
      </c>
      <c r="F14" s="5"/>
      <c r="G14" s="5"/>
      <c r="H14" s="5"/>
      <c r="I14" s="35">
        <f>0+Q14</f>
        <v>0</v>
      </c>
      <c r="O14">
        <f>0+R14</f>
        <v>0</v>
      </c>
      <c r="Q14">
        <f>0+I15+I18+I21+I24</f>
        <v>0</v>
      </c>
      <c r="R14">
        <f>0+O15+O18+O21+O24</f>
        <v>0</v>
      </c>
    </row>
    <row r="15" spans="1:18" x14ac:dyDescent="0.2">
      <c r="A15" s="19" t="s">
        <v>50</v>
      </c>
      <c r="B15" s="24" t="s">
        <v>27</v>
      </c>
      <c r="C15" s="24" t="s">
        <v>377</v>
      </c>
      <c r="D15" s="19" t="s">
        <v>64</v>
      </c>
      <c r="E15" s="25" t="s">
        <v>378</v>
      </c>
      <c r="F15" s="26" t="s">
        <v>66</v>
      </c>
      <c r="G15" s="27">
        <v>361.49400000000003</v>
      </c>
      <c r="H15" s="28"/>
      <c r="I15" s="28">
        <f>ROUND(ROUND(H15,2)*ROUND(G15,3),2)</f>
        <v>0</v>
      </c>
      <c r="O15">
        <f>(I15*21)/100</f>
        <v>0</v>
      </c>
      <c r="P15" t="s">
        <v>27</v>
      </c>
    </row>
    <row r="16" spans="1:18" ht="51" x14ac:dyDescent="0.2">
      <c r="A16" s="29" t="s">
        <v>55</v>
      </c>
      <c r="E16" s="30" t="s">
        <v>462</v>
      </c>
    </row>
    <row r="17" spans="1:18" x14ac:dyDescent="0.2">
      <c r="A17" s="33" t="s">
        <v>57</v>
      </c>
      <c r="E17" s="32" t="s">
        <v>460</v>
      </c>
    </row>
    <row r="18" spans="1:18" x14ac:dyDescent="0.2">
      <c r="A18" s="19" t="s">
        <v>50</v>
      </c>
      <c r="B18" s="24" t="s">
        <v>26</v>
      </c>
      <c r="C18" s="24" t="s">
        <v>190</v>
      </c>
      <c r="D18" s="19" t="s">
        <v>64</v>
      </c>
      <c r="E18" s="25" t="s">
        <v>191</v>
      </c>
      <c r="F18" s="26" t="s">
        <v>66</v>
      </c>
      <c r="G18" s="27">
        <v>76.05</v>
      </c>
      <c r="H18" s="28"/>
      <c r="I18" s="28">
        <f>ROUND(ROUND(H18,2)*ROUND(G18,3),2)</f>
        <v>0</v>
      </c>
      <c r="O18">
        <f>(I18*21)/100</f>
        <v>0</v>
      </c>
      <c r="P18" t="s">
        <v>27</v>
      </c>
    </row>
    <row r="19" spans="1:18" ht="25.5" x14ac:dyDescent="0.2">
      <c r="A19" s="29" t="s">
        <v>55</v>
      </c>
      <c r="E19" s="30" t="s">
        <v>85</v>
      </c>
    </row>
    <row r="20" spans="1:18" ht="63.75" x14ac:dyDescent="0.2">
      <c r="A20" s="33" t="s">
        <v>57</v>
      </c>
      <c r="E20" s="32" t="s">
        <v>461</v>
      </c>
    </row>
    <row r="21" spans="1:18" x14ac:dyDescent="0.2">
      <c r="A21" s="19" t="s">
        <v>50</v>
      </c>
      <c r="B21" s="24" t="s">
        <v>37</v>
      </c>
      <c r="C21" s="24" t="s">
        <v>96</v>
      </c>
      <c r="D21" s="19" t="s">
        <v>64</v>
      </c>
      <c r="E21" s="25" t="s">
        <v>97</v>
      </c>
      <c r="F21" s="26" t="s">
        <v>66</v>
      </c>
      <c r="G21" s="27">
        <v>173.952</v>
      </c>
      <c r="H21" s="28"/>
      <c r="I21" s="28">
        <f>ROUND(ROUND(H21,2)*ROUND(G21,3),2)</f>
        <v>0</v>
      </c>
      <c r="O21">
        <f>(I21*21)/100</f>
        <v>0</v>
      </c>
      <c r="P21" t="s">
        <v>27</v>
      </c>
    </row>
    <row r="22" spans="1:18" x14ac:dyDescent="0.2">
      <c r="A22" s="29" t="s">
        <v>55</v>
      </c>
      <c r="E22" s="30" t="s">
        <v>64</v>
      </c>
    </row>
    <row r="23" spans="1:18" x14ac:dyDescent="0.2">
      <c r="A23" s="33" t="s">
        <v>57</v>
      </c>
      <c r="E23" s="32" t="s">
        <v>380</v>
      </c>
    </row>
    <row r="24" spans="1:18" x14ac:dyDescent="0.2">
      <c r="A24" s="19" t="s">
        <v>50</v>
      </c>
      <c r="B24" s="24" t="s">
        <v>39</v>
      </c>
      <c r="C24" s="24" t="s">
        <v>381</v>
      </c>
      <c r="D24" s="19" t="s">
        <v>64</v>
      </c>
      <c r="E24" s="25" t="s">
        <v>382</v>
      </c>
      <c r="F24" s="26" t="s">
        <v>66</v>
      </c>
      <c r="G24" s="27">
        <v>285.39</v>
      </c>
      <c r="H24" s="28"/>
      <c r="I24" s="28">
        <f>ROUND(ROUND(H24,2)*ROUND(G24,3),2)</f>
        <v>0</v>
      </c>
      <c r="O24">
        <f>(I24*21)/100</f>
        <v>0</v>
      </c>
      <c r="P24" t="s">
        <v>27</v>
      </c>
    </row>
    <row r="25" spans="1:18" x14ac:dyDescent="0.2">
      <c r="A25" s="29" t="s">
        <v>55</v>
      </c>
      <c r="E25" s="30" t="s">
        <v>94</v>
      </c>
    </row>
    <row r="26" spans="1:18" ht="25.5" x14ac:dyDescent="0.2">
      <c r="A26" s="31" t="s">
        <v>57</v>
      </c>
      <c r="E26" s="32" t="s">
        <v>463</v>
      </c>
    </row>
    <row r="27" spans="1:18" ht="12.75" customHeight="1" x14ac:dyDescent="0.2">
      <c r="A27" s="5" t="s">
        <v>48</v>
      </c>
      <c r="B27" s="5"/>
      <c r="C27" s="34" t="s">
        <v>37</v>
      </c>
      <c r="D27" s="5"/>
      <c r="E27" s="22" t="s">
        <v>217</v>
      </c>
      <c r="F27" s="5"/>
      <c r="G27" s="5"/>
      <c r="H27" s="5"/>
      <c r="I27" s="35">
        <f>0+Q27</f>
        <v>0</v>
      </c>
      <c r="O27">
        <f>0+R27</f>
        <v>0</v>
      </c>
      <c r="Q27">
        <f>0+I28</f>
        <v>0</v>
      </c>
      <c r="R27">
        <f>0+O28</f>
        <v>0</v>
      </c>
    </row>
    <row r="28" spans="1:18" x14ac:dyDescent="0.2">
      <c r="A28" s="19" t="s">
        <v>50</v>
      </c>
      <c r="B28" s="24" t="s">
        <v>41</v>
      </c>
      <c r="C28" s="24" t="s">
        <v>284</v>
      </c>
      <c r="D28" s="19" t="s">
        <v>64</v>
      </c>
      <c r="E28" s="25" t="s">
        <v>285</v>
      </c>
      <c r="F28" s="26" t="s">
        <v>66</v>
      </c>
      <c r="G28" s="27">
        <v>76.103999999999999</v>
      </c>
      <c r="H28" s="28"/>
      <c r="I28" s="28">
        <f>ROUND(ROUND(H28,2)*ROUND(G28,3),2)</f>
        <v>0</v>
      </c>
      <c r="O28">
        <f>(I28*21)/100</f>
        <v>0</v>
      </c>
      <c r="P28" t="s">
        <v>27</v>
      </c>
    </row>
    <row r="29" spans="1:18" x14ac:dyDescent="0.2">
      <c r="A29" s="29" t="s">
        <v>55</v>
      </c>
      <c r="E29" s="30" t="s">
        <v>383</v>
      </c>
    </row>
    <row r="30" spans="1:18" ht="25.5" x14ac:dyDescent="0.2">
      <c r="A30" s="31" t="s">
        <v>57</v>
      </c>
      <c r="E30" s="32" t="s">
        <v>464</v>
      </c>
    </row>
    <row r="31" spans="1:18" ht="12.75" customHeight="1" x14ac:dyDescent="0.2">
      <c r="A31" s="5" t="s">
        <v>48</v>
      </c>
      <c r="B31" s="5"/>
      <c r="C31" s="34" t="s">
        <v>82</v>
      </c>
      <c r="D31" s="5"/>
      <c r="E31" s="22" t="s">
        <v>384</v>
      </c>
      <c r="F31" s="5"/>
      <c r="G31" s="5"/>
      <c r="H31" s="5"/>
      <c r="I31" s="35">
        <f>0+Q31</f>
        <v>0</v>
      </c>
      <c r="O31">
        <f>0+R31</f>
        <v>0</v>
      </c>
      <c r="Q31">
        <f>0+I32</f>
        <v>0</v>
      </c>
      <c r="R31">
        <f>0+O32</f>
        <v>0</v>
      </c>
    </row>
    <row r="32" spans="1:18" x14ac:dyDescent="0.2">
      <c r="A32" s="19" t="s">
        <v>50</v>
      </c>
      <c r="B32" s="24" t="s">
        <v>82</v>
      </c>
      <c r="C32" s="24" t="s">
        <v>385</v>
      </c>
      <c r="D32" s="19" t="s">
        <v>64</v>
      </c>
      <c r="E32" s="25" t="s">
        <v>386</v>
      </c>
      <c r="F32" s="26" t="s">
        <v>75</v>
      </c>
      <c r="G32" s="27">
        <v>906</v>
      </c>
      <c r="H32" s="28"/>
      <c r="I32" s="28">
        <f>ROUND(ROUND(H32,2)*ROUND(G32,3),2)</f>
        <v>0</v>
      </c>
      <c r="O32">
        <f>(I32*21)/100</f>
        <v>0</v>
      </c>
      <c r="P32" t="s">
        <v>27</v>
      </c>
    </row>
    <row r="33" spans="1:18" x14ac:dyDescent="0.2">
      <c r="A33" s="29" t="s">
        <v>55</v>
      </c>
      <c r="E33" s="30" t="s">
        <v>387</v>
      </c>
    </row>
    <row r="34" spans="1:18" ht="25.5" x14ac:dyDescent="0.2">
      <c r="A34" s="31" t="s">
        <v>57</v>
      </c>
      <c r="E34" s="32" t="s">
        <v>388</v>
      </c>
    </row>
    <row r="35" spans="1:18" ht="12.75" customHeight="1" x14ac:dyDescent="0.2">
      <c r="A35" s="5" t="s">
        <v>48</v>
      </c>
      <c r="B35" s="5"/>
      <c r="C35" s="34" t="s">
        <v>87</v>
      </c>
      <c r="D35" s="5"/>
      <c r="E35" s="22" t="s">
        <v>293</v>
      </c>
      <c r="F35" s="5"/>
      <c r="G35" s="5"/>
      <c r="H35" s="5"/>
      <c r="I35" s="35">
        <f>0+Q35</f>
        <v>0</v>
      </c>
      <c r="O35">
        <f>0+R35</f>
        <v>0</v>
      </c>
      <c r="Q35">
        <f>0+I36+I39+I42+I45+I48+I51</f>
        <v>0</v>
      </c>
      <c r="R35">
        <f>0+O36+O39+O42+O45+O48+O51</f>
        <v>0</v>
      </c>
    </row>
    <row r="36" spans="1:18" x14ac:dyDescent="0.2">
      <c r="A36" s="19" t="s">
        <v>50</v>
      </c>
      <c r="B36" s="24" t="s">
        <v>87</v>
      </c>
      <c r="C36" s="24" t="s">
        <v>389</v>
      </c>
      <c r="D36" s="19" t="s">
        <v>52</v>
      </c>
      <c r="E36" s="25" t="s">
        <v>390</v>
      </c>
      <c r="F36" s="26" t="s">
        <v>75</v>
      </c>
      <c r="G36" s="27">
        <v>912</v>
      </c>
      <c r="H36" s="28"/>
      <c r="I36" s="28">
        <f>ROUND(ROUND(H36,2)*ROUND(G36,3),2)</f>
        <v>0</v>
      </c>
      <c r="O36">
        <f>(I36*21)/100</f>
        <v>0</v>
      </c>
      <c r="P36" t="s">
        <v>27</v>
      </c>
    </row>
    <row r="37" spans="1:18" x14ac:dyDescent="0.2">
      <c r="A37" s="29" t="s">
        <v>55</v>
      </c>
      <c r="E37" s="30" t="s">
        <v>391</v>
      </c>
    </row>
    <row r="38" spans="1:18" ht="25.5" x14ac:dyDescent="0.2">
      <c r="A38" s="33" t="s">
        <v>57</v>
      </c>
      <c r="E38" s="32" t="s">
        <v>392</v>
      </c>
    </row>
    <row r="39" spans="1:18" x14ac:dyDescent="0.2">
      <c r="A39" s="19" t="s">
        <v>50</v>
      </c>
      <c r="B39" s="24" t="s">
        <v>44</v>
      </c>
      <c r="C39" s="24" t="s">
        <v>389</v>
      </c>
      <c r="D39" s="19" t="s">
        <v>59</v>
      </c>
      <c r="E39" s="25" t="s">
        <v>390</v>
      </c>
      <c r="F39" s="26" t="s">
        <v>75</v>
      </c>
      <c r="G39" s="27">
        <v>912</v>
      </c>
      <c r="H39" s="28"/>
      <c r="I39" s="28">
        <f>ROUND(ROUND(H39,2)*ROUND(G39,3),2)</f>
        <v>0</v>
      </c>
      <c r="O39">
        <f>(I39*21)/100</f>
        <v>0</v>
      </c>
      <c r="P39" t="s">
        <v>27</v>
      </c>
    </row>
    <row r="40" spans="1:18" x14ac:dyDescent="0.2">
      <c r="A40" s="29" t="s">
        <v>55</v>
      </c>
      <c r="E40" s="30" t="s">
        <v>393</v>
      </c>
    </row>
    <row r="41" spans="1:18" ht="25.5" x14ac:dyDescent="0.2">
      <c r="A41" s="33" t="s">
        <v>57</v>
      </c>
      <c r="E41" s="32" t="s">
        <v>392</v>
      </c>
    </row>
    <row r="42" spans="1:18" x14ac:dyDescent="0.2">
      <c r="A42" s="19" t="s">
        <v>50</v>
      </c>
      <c r="B42" s="24" t="s">
        <v>46</v>
      </c>
      <c r="C42" s="24" t="s">
        <v>394</v>
      </c>
      <c r="D42" s="19" t="s">
        <v>64</v>
      </c>
      <c r="E42" s="25" t="s">
        <v>395</v>
      </c>
      <c r="F42" s="26" t="s">
        <v>335</v>
      </c>
      <c r="G42" s="27">
        <v>13</v>
      </c>
      <c r="H42" s="28"/>
      <c r="I42" s="28">
        <f>ROUND(ROUND(H42,2)*ROUND(G42,3),2)</f>
        <v>0</v>
      </c>
      <c r="O42">
        <f>(I42*21)/100</f>
        <v>0</v>
      </c>
      <c r="P42" t="s">
        <v>27</v>
      </c>
    </row>
    <row r="43" spans="1:18" x14ac:dyDescent="0.2">
      <c r="A43" s="29" t="s">
        <v>55</v>
      </c>
      <c r="E43" s="30" t="s">
        <v>64</v>
      </c>
    </row>
    <row r="44" spans="1:18" ht="63.75" x14ac:dyDescent="0.2">
      <c r="A44" s="33" t="s">
        <v>57</v>
      </c>
      <c r="E44" s="32" t="s">
        <v>396</v>
      </c>
    </row>
    <row r="45" spans="1:18" x14ac:dyDescent="0.2">
      <c r="A45" s="19" t="s">
        <v>50</v>
      </c>
      <c r="B45" s="24" t="s">
        <v>99</v>
      </c>
      <c r="C45" s="24" t="s">
        <v>397</v>
      </c>
      <c r="D45" s="19" t="s">
        <v>64</v>
      </c>
      <c r="E45" s="25" t="s">
        <v>398</v>
      </c>
      <c r="F45" s="26" t="s">
        <v>75</v>
      </c>
      <c r="G45" s="27">
        <v>2</v>
      </c>
      <c r="H45" s="28"/>
      <c r="I45" s="28">
        <f>ROUND(ROUND(H45,2)*ROUND(G45,3),2)</f>
        <v>0</v>
      </c>
      <c r="O45">
        <f>(I45*21)/100</f>
        <v>0</v>
      </c>
      <c r="P45" t="s">
        <v>27</v>
      </c>
    </row>
    <row r="46" spans="1:18" x14ac:dyDescent="0.2">
      <c r="A46" s="29" t="s">
        <v>55</v>
      </c>
      <c r="E46" s="30" t="s">
        <v>399</v>
      </c>
    </row>
    <row r="47" spans="1:18" ht="25.5" x14ac:dyDescent="0.2">
      <c r="A47" s="33" t="s">
        <v>57</v>
      </c>
      <c r="E47" s="32" t="s">
        <v>400</v>
      </c>
    </row>
    <row r="48" spans="1:18" x14ac:dyDescent="0.2">
      <c r="A48" s="19" t="s">
        <v>50</v>
      </c>
      <c r="B48" s="24" t="s">
        <v>105</v>
      </c>
      <c r="C48" s="24" t="s">
        <v>401</v>
      </c>
      <c r="D48" s="19" t="s">
        <v>64</v>
      </c>
      <c r="E48" s="25" t="s">
        <v>402</v>
      </c>
      <c r="F48" s="26" t="s">
        <v>75</v>
      </c>
      <c r="G48" s="27">
        <v>2</v>
      </c>
      <c r="H48" s="28"/>
      <c r="I48" s="28">
        <f>ROUND(ROUND(H48,2)*ROUND(G48,3),2)</f>
        <v>0</v>
      </c>
      <c r="O48">
        <f>(I48*21)/100</f>
        <v>0</v>
      </c>
      <c r="P48" t="s">
        <v>27</v>
      </c>
    </row>
    <row r="49" spans="1:16" x14ac:dyDescent="0.2">
      <c r="A49" s="29" t="s">
        <v>55</v>
      </c>
      <c r="E49" s="30" t="s">
        <v>64</v>
      </c>
    </row>
    <row r="50" spans="1:16" x14ac:dyDescent="0.2">
      <c r="A50" s="33" t="s">
        <v>57</v>
      </c>
      <c r="E50" s="32" t="s">
        <v>403</v>
      </c>
    </row>
    <row r="51" spans="1:16" x14ac:dyDescent="0.2">
      <c r="A51" s="19" t="s">
        <v>50</v>
      </c>
      <c r="B51" s="24" t="s">
        <v>110</v>
      </c>
      <c r="C51" s="24" t="s">
        <v>294</v>
      </c>
      <c r="D51" s="19" t="s">
        <v>64</v>
      </c>
      <c r="E51" s="25" t="s">
        <v>295</v>
      </c>
      <c r="F51" s="26" t="s">
        <v>66</v>
      </c>
      <c r="G51" s="27">
        <v>0.13200000000000001</v>
      </c>
      <c r="H51" s="28"/>
      <c r="I51" s="28">
        <f>ROUND(ROUND(H51,2)*ROUND(G51,3),2)</f>
        <v>0</v>
      </c>
      <c r="O51">
        <f>(I51*21)/100</f>
        <v>0</v>
      </c>
      <c r="P51" t="s">
        <v>27</v>
      </c>
    </row>
    <row r="52" spans="1:16" x14ac:dyDescent="0.2">
      <c r="A52" s="29" t="s">
        <v>55</v>
      </c>
      <c r="E52" s="30" t="s">
        <v>282</v>
      </c>
    </row>
    <row r="53" spans="1:16" ht="25.5" x14ac:dyDescent="0.2">
      <c r="A53" s="31" t="s">
        <v>57</v>
      </c>
      <c r="E53" s="32" t="s">
        <v>404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6"/>
  <sheetViews>
    <sheetView workbookViewId="0">
      <pane ySplit="9" topLeftCell="A45" activePane="bottomLeft" state="frozen"/>
      <selection pane="bottomLeft" activeCell="H11" sqref="H11:H5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0+O10+O14+O27+O31+O35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405</v>
      </c>
      <c r="I3" s="36">
        <f>0+I10+I14+I27+I31+I35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0" t="s">
        <v>18</v>
      </c>
      <c r="C5" s="41" t="s">
        <v>371</v>
      </c>
      <c r="D5" s="37"/>
      <c r="E5" s="11" t="s">
        <v>372</v>
      </c>
      <c r="F5" s="1"/>
      <c r="G5" s="1"/>
      <c r="H5" s="1"/>
      <c r="I5" s="1"/>
      <c r="O5" t="s">
        <v>25</v>
      </c>
      <c r="P5" t="s">
        <v>27</v>
      </c>
    </row>
    <row r="6" spans="1:18" ht="12.75" customHeight="1" x14ac:dyDescent="0.25">
      <c r="A6" t="s">
        <v>170</v>
      </c>
      <c r="B6" s="13" t="s">
        <v>22</v>
      </c>
      <c r="C6" s="42" t="s">
        <v>405</v>
      </c>
      <c r="D6" s="43"/>
      <c r="E6" s="14" t="s">
        <v>406</v>
      </c>
      <c r="F6" s="5"/>
      <c r="G6" s="5"/>
      <c r="H6" s="5"/>
      <c r="I6" s="5"/>
    </row>
    <row r="7" spans="1:18" ht="12.75" customHeight="1" x14ac:dyDescent="0.2">
      <c r="A7" s="40" t="s">
        <v>30</v>
      </c>
      <c r="B7" s="40" t="s">
        <v>32</v>
      </c>
      <c r="C7" s="40" t="s">
        <v>34</v>
      </c>
      <c r="D7" s="40" t="s">
        <v>35</v>
      </c>
      <c r="E7" s="40" t="s">
        <v>36</v>
      </c>
      <c r="F7" s="40" t="s">
        <v>38</v>
      </c>
      <c r="G7" s="40" t="s">
        <v>40</v>
      </c>
      <c r="H7" s="40" t="s">
        <v>42</v>
      </c>
      <c r="I7" s="40"/>
    </row>
    <row r="8" spans="1:18" ht="12.75" customHeight="1" x14ac:dyDescent="0.2">
      <c r="A8" s="40"/>
      <c r="B8" s="40"/>
      <c r="C8" s="40"/>
      <c r="D8" s="40"/>
      <c r="E8" s="40"/>
      <c r="F8" s="40"/>
      <c r="G8" s="40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27</v>
      </c>
      <c r="D9" s="12" t="s">
        <v>26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0" t="s">
        <v>48</v>
      </c>
      <c r="B10" s="20"/>
      <c r="C10" s="21" t="s">
        <v>31</v>
      </c>
      <c r="D10" s="20"/>
      <c r="E10" s="22" t="s">
        <v>49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19" t="s">
        <v>50</v>
      </c>
      <c r="B11" s="24" t="s">
        <v>33</v>
      </c>
      <c r="C11" s="24" t="s">
        <v>51</v>
      </c>
      <c r="D11" s="19" t="s">
        <v>64</v>
      </c>
      <c r="E11" s="25" t="s">
        <v>53</v>
      </c>
      <c r="F11" s="26" t="s">
        <v>54</v>
      </c>
      <c r="G11" s="27">
        <v>225.19900000000001</v>
      </c>
      <c r="H11" s="28"/>
      <c r="I11" s="28">
        <f>ROUND(ROUND(H11,2)*ROUND(G11,3),2)</f>
        <v>0</v>
      </c>
      <c r="O11">
        <f>(I11*21)/100</f>
        <v>0</v>
      </c>
      <c r="P11" t="s">
        <v>27</v>
      </c>
    </row>
    <row r="12" spans="1:18" x14ac:dyDescent="0.2">
      <c r="A12" s="29" t="s">
        <v>55</v>
      </c>
      <c r="E12" s="30" t="s">
        <v>175</v>
      </c>
    </row>
    <row r="13" spans="1:18" x14ac:dyDescent="0.2">
      <c r="A13" s="31" t="s">
        <v>57</v>
      </c>
      <c r="E13" s="32" t="s">
        <v>470</v>
      </c>
    </row>
    <row r="14" spans="1:18" ht="12.75" customHeight="1" x14ac:dyDescent="0.2">
      <c r="A14" s="5" t="s">
        <v>48</v>
      </c>
      <c r="B14" s="5"/>
      <c r="C14" s="34" t="s">
        <v>33</v>
      </c>
      <c r="D14" s="5"/>
      <c r="E14" s="22" t="s">
        <v>62</v>
      </c>
      <c r="F14" s="5"/>
      <c r="G14" s="5"/>
      <c r="H14" s="5"/>
      <c r="I14" s="35">
        <f>0+Q14</f>
        <v>0</v>
      </c>
      <c r="O14">
        <f>0+R14</f>
        <v>0</v>
      </c>
      <c r="Q14">
        <f>0+I15+I18+I21+I24</f>
        <v>0</v>
      </c>
      <c r="R14">
        <f>0+O15+O18+O21+O24</f>
        <v>0</v>
      </c>
    </row>
    <row r="15" spans="1:18" x14ac:dyDescent="0.2">
      <c r="A15" s="19" t="s">
        <v>50</v>
      </c>
      <c r="B15" s="24" t="s">
        <v>27</v>
      </c>
      <c r="C15" s="24" t="s">
        <v>377</v>
      </c>
      <c r="D15" s="19" t="s">
        <v>64</v>
      </c>
      <c r="E15" s="25" t="s">
        <v>378</v>
      </c>
      <c r="F15" s="26" t="s">
        <v>66</v>
      </c>
      <c r="G15" s="27">
        <v>594.30999999999995</v>
      </c>
      <c r="H15" s="28"/>
      <c r="I15" s="28">
        <f>ROUND(ROUND(H15,2)*ROUND(G15,3),2)</f>
        <v>0</v>
      </c>
      <c r="O15">
        <f>(I15*21)/100</f>
        <v>0</v>
      </c>
      <c r="P15" t="s">
        <v>27</v>
      </c>
    </row>
    <row r="16" spans="1:18" ht="38.25" x14ac:dyDescent="0.2">
      <c r="A16" s="29" t="s">
        <v>55</v>
      </c>
      <c r="E16" s="30" t="s">
        <v>379</v>
      </c>
    </row>
    <row r="17" spans="1:18" x14ac:dyDescent="0.2">
      <c r="A17" s="33" t="s">
        <v>57</v>
      </c>
      <c r="E17" s="32" t="s">
        <v>466</v>
      </c>
    </row>
    <row r="18" spans="1:18" x14ac:dyDescent="0.2">
      <c r="A18" s="19" t="s">
        <v>50</v>
      </c>
      <c r="B18" s="24" t="s">
        <v>26</v>
      </c>
      <c r="C18" s="24" t="s">
        <v>190</v>
      </c>
      <c r="D18" s="19" t="s">
        <v>64</v>
      </c>
      <c r="E18" s="25" t="s">
        <v>191</v>
      </c>
      <c r="F18" s="26" t="s">
        <v>66</v>
      </c>
      <c r="G18" s="27">
        <v>125.111</v>
      </c>
      <c r="H18" s="28"/>
      <c r="I18" s="28">
        <f>ROUND(ROUND(H18,2)*ROUND(G18,3),2)</f>
        <v>0</v>
      </c>
      <c r="O18">
        <f>(I18*21)/100</f>
        <v>0</v>
      </c>
      <c r="P18" t="s">
        <v>27</v>
      </c>
    </row>
    <row r="19" spans="1:18" ht="25.5" x14ac:dyDescent="0.2">
      <c r="A19" s="29" t="s">
        <v>55</v>
      </c>
      <c r="E19" s="30" t="s">
        <v>85</v>
      </c>
    </row>
    <row r="20" spans="1:18" ht="51" x14ac:dyDescent="0.2">
      <c r="A20" s="33" t="s">
        <v>57</v>
      </c>
      <c r="E20" s="32" t="s">
        <v>469</v>
      </c>
    </row>
    <row r="21" spans="1:18" x14ac:dyDescent="0.2">
      <c r="A21" s="19" t="s">
        <v>50</v>
      </c>
      <c r="B21" s="24" t="s">
        <v>37</v>
      </c>
      <c r="C21" s="24" t="s">
        <v>96</v>
      </c>
      <c r="D21" s="19" t="s">
        <v>64</v>
      </c>
      <c r="E21" s="25" t="s">
        <v>97</v>
      </c>
      <c r="F21" s="26" t="s">
        <v>66</v>
      </c>
      <c r="G21" s="27">
        <v>285.98399999999998</v>
      </c>
      <c r="H21" s="28"/>
      <c r="I21" s="28">
        <f>ROUND(ROUND(H21,2)*ROUND(G21,3),2)</f>
        <v>0</v>
      </c>
      <c r="O21">
        <f>(I21*21)/100</f>
        <v>0</v>
      </c>
      <c r="P21" t="s">
        <v>27</v>
      </c>
    </row>
    <row r="22" spans="1:18" x14ac:dyDescent="0.2">
      <c r="A22" s="29" t="s">
        <v>55</v>
      </c>
      <c r="E22" s="30" t="s">
        <v>64</v>
      </c>
    </row>
    <row r="23" spans="1:18" x14ac:dyDescent="0.2">
      <c r="A23" s="33" t="s">
        <v>57</v>
      </c>
      <c r="E23" s="32" t="s">
        <v>408</v>
      </c>
    </row>
    <row r="24" spans="1:18" x14ac:dyDescent="0.2">
      <c r="A24" s="19" t="s">
        <v>50</v>
      </c>
      <c r="B24" s="24" t="s">
        <v>39</v>
      </c>
      <c r="C24" s="24" t="s">
        <v>381</v>
      </c>
      <c r="D24" s="19" t="s">
        <v>64</v>
      </c>
      <c r="E24" s="25" t="s">
        <v>382</v>
      </c>
      <c r="F24" s="26" t="s">
        <v>66</v>
      </c>
      <c r="G24" s="27">
        <v>469.19</v>
      </c>
      <c r="H24" s="28"/>
      <c r="I24" s="28">
        <f>ROUND(ROUND(H24,2)*ROUND(G24,3),2)</f>
        <v>0</v>
      </c>
      <c r="O24">
        <f>(I24*21)/100</f>
        <v>0</v>
      </c>
      <c r="P24" t="s">
        <v>27</v>
      </c>
    </row>
    <row r="25" spans="1:18" x14ac:dyDescent="0.2">
      <c r="A25" s="29" t="s">
        <v>55</v>
      </c>
      <c r="E25" s="30" t="s">
        <v>94</v>
      </c>
    </row>
    <row r="26" spans="1:18" ht="25.5" x14ac:dyDescent="0.2">
      <c r="A26" s="31" t="s">
        <v>57</v>
      </c>
      <c r="E26" s="32" t="s">
        <v>468</v>
      </c>
    </row>
    <row r="27" spans="1:18" ht="12.75" customHeight="1" x14ac:dyDescent="0.2">
      <c r="A27" s="5" t="s">
        <v>48</v>
      </c>
      <c r="B27" s="5"/>
      <c r="C27" s="34" t="s">
        <v>37</v>
      </c>
      <c r="D27" s="5"/>
      <c r="E27" s="22" t="s">
        <v>217</v>
      </c>
      <c r="F27" s="5"/>
      <c r="G27" s="5"/>
      <c r="H27" s="5"/>
      <c r="I27" s="35">
        <f>0+Q27</f>
        <v>0</v>
      </c>
      <c r="O27">
        <f>0+R27</f>
        <v>0</v>
      </c>
      <c r="Q27">
        <f>0+I28</f>
        <v>0</v>
      </c>
      <c r="R27">
        <f>0+O28</f>
        <v>0</v>
      </c>
    </row>
    <row r="28" spans="1:18" x14ac:dyDescent="0.2">
      <c r="A28" s="19" t="s">
        <v>50</v>
      </c>
      <c r="B28" s="24" t="s">
        <v>41</v>
      </c>
      <c r="C28" s="24" t="s">
        <v>284</v>
      </c>
      <c r="D28" s="19" t="s">
        <v>64</v>
      </c>
      <c r="E28" s="25" t="s">
        <v>285</v>
      </c>
      <c r="F28" s="26" t="s">
        <v>66</v>
      </c>
      <c r="G28" s="27">
        <v>125.18</v>
      </c>
      <c r="H28" s="28"/>
      <c r="I28" s="28">
        <f>ROUND(ROUND(H28,2)*ROUND(G28,3),2)</f>
        <v>0</v>
      </c>
      <c r="O28">
        <f>(I28*21)/100</f>
        <v>0</v>
      </c>
      <c r="P28" t="s">
        <v>27</v>
      </c>
    </row>
    <row r="29" spans="1:18" x14ac:dyDescent="0.2">
      <c r="A29" s="29" t="s">
        <v>55</v>
      </c>
      <c r="E29" s="30" t="s">
        <v>383</v>
      </c>
    </row>
    <row r="30" spans="1:18" ht="25.5" x14ac:dyDescent="0.2">
      <c r="A30" s="31" t="s">
        <v>57</v>
      </c>
      <c r="E30" s="32" t="s">
        <v>467</v>
      </c>
    </row>
    <row r="31" spans="1:18" ht="12.75" customHeight="1" x14ac:dyDescent="0.2">
      <c r="A31" s="5" t="s">
        <v>48</v>
      </c>
      <c r="B31" s="5"/>
      <c r="C31" s="34" t="s">
        <v>82</v>
      </c>
      <c r="D31" s="5"/>
      <c r="E31" s="22" t="s">
        <v>384</v>
      </c>
      <c r="F31" s="5"/>
      <c r="G31" s="5"/>
      <c r="H31" s="5"/>
      <c r="I31" s="35">
        <f>0+Q31</f>
        <v>0</v>
      </c>
      <c r="O31">
        <f>0+R31</f>
        <v>0</v>
      </c>
      <c r="Q31">
        <f>0+I32</f>
        <v>0</v>
      </c>
      <c r="R31">
        <f>0+O32</f>
        <v>0</v>
      </c>
    </row>
    <row r="32" spans="1:18" x14ac:dyDescent="0.2">
      <c r="A32" s="19" t="s">
        <v>50</v>
      </c>
      <c r="B32" s="24" t="s">
        <v>82</v>
      </c>
      <c r="C32" s="24" t="s">
        <v>385</v>
      </c>
      <c r="D32" s="19" t="s">
        <v>64</v>
      </c>
      <c r="E32" s="25" t="s">
        <v>386</v>
      </c>
      <c r="F32" s="26" t="s">
        <v>75</v>
      </c>
      <c r="G32" s="27">
        <v>1489.5</v>
      </c>
      <c r="H32" s="28"/>
      <c r="I32" s="28">
        <f>ROUND(ROUND(H32,2)*ROUND(G32,3),2)</f>
        <v>0</v>
      </c>
      <c r="O32">
        <f>(I32*21)/100</f>
        <v>0</v>
      </c>
      <c r="P32" t="s">
        <v>27</v>
      </c>
    </row>
    <row r="33" spans="1:18" x14ac:dyDescent="0.2">
      <c r="A33" s="29" t="s">
        <v>55</v>
      </c>
      <c r="E33" s="30" t="s">
        <v>387</v>
      </c>
    </row>
    <row r="34" spans="1:18" ht="25.5" x14ac:dyDescent="0.2">
      <c r="A34" s="31" t="s">
        <v>57</v>
      </c>
      <c r="E34" s="32" t="s">
        <v>409</v>
      </c>
    </row>
    <row r="35" spans="1:18" ht="12.75" customHeight="1" x14ac:dyDescent="0.2">
      <c r="A35" s="5" t="s">
        <v>48</v>
      </c>
      <c r="B35" s="5"/>
      <c r="C35" s="34" t="s">
        <v>87</v>
      </c>
      <c r="D35" s="5"/>
      <c r="E35" s="22" t="s">
        <v>293</v>
      </c>
      <c r="F35" s="5"/>
      <c r="G35" s="5"/>
      <c r="H35" s="5"/>
      <c r="I35" s="35">
        <f>0+Q35</f>
        <v>0</v>
      </c>
      <c r="O35">
        <f>0+R35</f>
        <v>0</v>
      </c>
      <c r="Q35">
        <f>0+I36+I39+I42+I45+I48+I51+I54</f>
        <v>0</v>
      </c>
      <c r="R35">
        <f>0+O36+O39+O42+O45+O48+O51+O54</f>
        <v>0</v>
      </c>
    </row>
    <row r="36" spans="1:18" x14ac:dyDescent="0.2">
      <c r="A36" s="19" t="s">
        <v>50</v>
      </c>
      <c r="B36" s="24" t="s">
        <v>87</v>
      </c>
      <c r="C36" s="24" t="s">
        <v>410</v>
      </c>
      <c r="D36" s="19" t="s">
        <v>64</v>
      </c>
      <c r="E36" s="25" t="s">
        <v>411</v>
      </c>
      <c r="F36" s="26" t="s">
        <v>75</v>
      </c>
      <c r="G36" s="27">
        <v>16</v>
      </c>
      <c r="H36" s="28"/>
      <c r="I36" s="28">
        <f>ROUND(ROUND(H36,2)*ROUND(G36,3),2)</f>
        <v>0</v>
      </c>
      <c r="O36">
        <f>(I36*21)/100</f>
        <v>0</v>
      </c>
      <c r="P36" t="s">
        <v>27</v>
      </c>
    </row>
    <row r="37" spans="1:18" x14ac:dyDescent="0.2">
      <c r="A37" s="29" t="s">
        <v>55</v>
      </c>
      <c r="E37" s="30" t="s">
        <v>64</v>
      </c>
    </row>
    <row r="38" spans="1:18" ht="25.5" x14ac:dyDescent="0.2">
      <c r="A38" s="33" t="s">
        <v>57</v>
      </c>
      <c r="E38" s="32" t="s">
        <v>412</v>
      </c>
    </row>
    <row r="39" spans="1:18" x14ac:dyDescent="0.2">
      <c r="A39" s="19" t="s">
        <v>50</v>
      </c>
      <c r="B39" s="24" t="s">
        <v>44</v>
      </c>
      <c r="C39" s="24" t="s">
        <v>389</v>
      </c>
      <c r="D39" s="19" t="s">
        <v>52</v>
      </c>
      <c r="E39" s="25" t="s">
        <v>390</v>
      </c>
      <c r="F39" s="26" t="s">
        <v>75</v>
      </c>
      <c r="G39" s="27">
        <v>1500.5</v>
      </c>
      <c r="H39" s="28"/>
      <c r="I39" s="28">
        <f>ROUND(ROUND(H39,2)*ROUND(G39,3),2)</f>
        <v>0</v>
      </c>
      <c r="O39">
        <f>(I39*21)/100</f>
        <v>0</v>
      </c>
      <c r="P39" t="s">
        <v>27</v>
      </c>
    </row>
    <row r="40" spans="1:18" x14ac:dyDescent="0.2">
      <c r="A40" s="29" t="s">
        <v>55</v>
      </c>
      <c r="E40" s="30" t="s">
        <v>391</v>
      </c>
    </row>
    <row r="41" spans="1:18" ht="25.5" x14ac:dyDescent="0.2">
      <c r="A41" s="33" t="s">
        <v>57</v>
      </c>
      <c r="E41" s="32" t="s">
        <v>413</v>
      </c>
    </row>
    <row r="42" spans="1:18" x14ac:dyDescent="0.2">
      <c r="A42" s="19" t="s">
        <v>50</v>
      </c>
      <c r="B42" s="24" t="s">
        <v>46</v>
      </c>
      <c r="C42" s="24" t="s">
        <v>389</v>
      </c>
      <c r="D42" s="19" t="s">
        <v>59</v>
      </c>
      <c r="E42" s="25" t="s">
        <v>390</v>
      </c>
      <c r="F42" s="26" t="s">
        <v>75</v>
      </c>
      <c r="G42" s="27">
        <v>1500.5</v>
      </c>
      <c r="H42" s="28"/>
      <c r="I42" s="28">
        <f>ROUND(ROUND(H42,2)*ROUND(G42,3),2)</f>
        <v>0</v>
      </c>
      <c r="O42">
        <f>(I42*21)/100</f>
        <v>0</v>
      </c>
      <c r="P42" t="s">
        <v>27</v>
      </c>
    </row>
    <row r="43" spans="1:18" x14ac:dyDescent="0.2">
      <c r="A43" s="29" t="s">
        <v>55</v>
      </c>
      <c r="E43" s="30" t="s">
        <v>393</v>
      </c>
    </row>
    <row r="44" spans="1:18" ht="25.5" x14ac:dyDescent="0.2">
      <c r="A44" s="33" t="s">
        <v>57</v>
      </c>
      <c r="E44" s="32" t="s">
        <v>413</v>
      </c>
    </row>
    <row r="45" spans="1:18" x14ac:dyDescent="0.2">
      <c r="A45" s="19" t="s">
        <v>50</v>
      </c>
      <c r="B45" s="24" t="s">
        <v>99</v>
      </c>
      <c r="C45" s="24" t="s">
        <v>394</v>
      </c>
      <c r="D45" s="19" t="s">
        <v>64</v>
      </c>
      <c r="E45" s="25" t="s">
        <v>395</v>
      </c>
      <c r="F45" s="26" t="s">
        <v>335</v>
      </c>
      <c r="G45" s="27">
        <v>23</v>
      </c>
      <c r="H45" s="28"/>
      <c r="I45" s="28">
        <f>ROUND(ROUND(H45,2)*ROUND(G45,3),2)</f>
        <v>0</v>
      </c>
      <c r="O45">
        <f>(I45*21)/100</f>
        <v>0</v>
      </c>
      <c r="P45" t="s">
        <v>27</v>
      </c>
    </row>
    <row r="46" spans="1:18" x14ac:dyDescent="0.2">
      <c r="A46" s="29" t="s">
        <v>55</v>
      </c>
      <c r="E46" s="30" t="s">
        <v>64</v>
      </c>
    </row>
    <row r="47" spans="1:18" ht="63.75" x14ac:dyDescent="0.2">
      <c r="A47" s="33" t="s">
        <v>57</v>
      </c>
      <c r="E47" s="32" t="s">
        <v>414</v>
      </c>
    </row>
    <row r="48" spans="1:18" x14ac:dyDescent="0.2">
      <c r="A48" s="19" t="s">
        <v>50</v>
      </c>
      <c r="B48" s="24" t="s">
        <v>105</v>
      </c>
      <c r="C48" s="24" t="s">
        <v>397</v>
      </c>
      <c r="D48" s="19" t="s">
        <v>64</v>
      </c>
      <c r="E48" s="25" t="s">
        <v>398</v>
      </c>
      <c r="F48" s="26" t="s">
        <v>75</v>
      </c>
      <c r="G48" s="27">
        <v>28.87</v>
      </c>
      <c r="H48" s="28"/>
      <c r="I48" s="28">
        <f>ROUND(ROUND(H48,2)*ROUND(G48,3),2)</f>
        <v>0</v>
      </c>
      <c r="O48">
        <f>(I48*21)/100</f>
        <v>0</v>
      </c>
      <c r="P48" t="s">
        <v>27</v>
      </c>
    </row>
    <row r="49" spans="1:16" x14ac:dyDescent="0.2">
      <c r="A49" s="29" t="s">
        <v>55</v>
      </c>
      <c r="E49" s="30" t="s">
        <v>399</v>
      </c>
    </row>
    <row r="50" spans="1:16" ht="25.5" x14ac:dyDescent="0.2">
      <c r="A50" s="33" t="s">
        <v>57</v>
      </c>
      <c r="E50" s="32" t="s">
        <v>415</v>
      </c>
    </row>
    <row r="51" spans="1:16" x14ac:dyDescent="0.2">
      <c r="A51" s="19" t="s">
        <v>50</v>
      </c>
      <c r="B51" s="24" t="s">
        <v>110</v>
      </c>
      <c r="C51" s="24" t="s">
        <v>401</v>
      </c>
      <c r="D51" s="19" t="s">
        <v>64</v>
      </c>
      <c r="E51" s="25" t="s">
        <v>402</v>
      </c>
      <c r="F51" s="26" t="s">
        <v>75</v>
      </c>
      <c r="G51" s="27">
        <v>44.87</v>
      </c>
      <c r="H51" s="28"/>
      <c r="I51" s="28">
        <f>ROUND(ROUND(H51,2)*ROUND(G51,3),2)</f>
        <v>0</v>
      </c>
      <c r="O51">
        <f>(I51*21)/100</f>
        <v>0</v>
      </c>
      <c r="P51" t="s">
        <v>27</v>
      </c>
    </row>
    <row r="52" spans="1:16" x14ac:dyDescent="0.2">
      <c r="A52" s="29" t="s">
        <v>55</v>
      </c>
      <c r="E52" s="30" t="s">
        <v>64</v>
      </c>
    </row>
    <row r="53" spans="1:16" ht="38.25" x14ac:dyDescent="0.2">
      <c r="A53" s="33" t="s">
        <v>57</v>
      </c>
      <c r="E53" s="32" t="s">
        <v>416</v>
      </c>
    </row>
    <row r="54" spans="1:16" x14ac:dyDescent="0.2">
      <c r="A54" s="19" t="s">
        <v>50</v>
      </c>
      <c r="B54" s="24" t="s">
        <v>115</v>
      </c>
      <c r="C54" s="24" t="s">
        <v>294</v>
      </c>
      <c r="D54" s="19" t="s">
        <v>64</v>
      </c>
      <c r="E54" s="25" t="s">
        <v>295</v>
      </c>
      <c r="F54" s="26" t="s">
        <v>66</v>
      </c>
      <c r="G54" s="27">
        <v>1.905</v>
      </c>
      <c r="H54" s="28"/>
      <c r="I54" s="28">
        <f>ROUND(ROUND(H54,2)*ROUND(G54,3),2)</f>
        <v>0</v>
      </c>
      <c r="O54">
        <f>(I54*21)/100</f>
        <v>0</v>
      </c>
      <c r="P54" t="s">
        <v>27</v>
      </c>
    </row>
    <row r="55" spans="1:16" x14ac:dyDescent="0.2">
      <c r="A55" s="29" t="s">
        <v>55</v>
      </c>
      <c r="E55" s="30" t="s">
        <v>282</v>
      </c>
    </row>
    <row r="56" spans="1:16" ht="25.5" x14ac:dyDescent="0.2">
      <c r="A56" s="31" t="s">
        <v>57</v>
      </c>
      <c r="E56" s="32" t="s">
        <v>417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1"/>
  <sheetViews>
    <sheetView workbookViewId="0">
      <pane ySplit="8" topLeftCell="A9" activePane="bottomLeft" state="frozen"/>
      <selection pane="bottomLeft" activeCell="H10" sqref="H10:H3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0+O9+O13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418</v>
      </c>
      <c r="I3" s="36">
        <f>0+I9+I13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8" ht="12.75" customHeight="1" x14ac:dyDescent="0.25">
      <c r="A5" t="s">
        <v>21</v>
      </c>
      <c r="B5" s="13" t="s">
        <v>22</v>
      </c>
      <c r="C5" s="42" t="s">
        <v>418</v>
      </c>
      <c r="D5" s="43"/>
      <c r="E5" s="14" t="s">
        <v>419</v>
      </c>
      <c r="F5" s="5"/>
      <c r="G5" s="5"/>
      <c r="H5" s="5"/>
      <c r="I5" s="5"/>
      <c r="O5" t="s">
        <v>25</v>
      </c>
      <c r="P5" t="s">
        <v>27</v>
      </c>
    </row>
    <row r="6" spans="1:18" ht="12.75" customHeight="1" x14ac:dyDescent="0.2">
      <c r="A6" s="40" t="s">
        <v>30</v>
      </c>
      <c r="B6" s="40" t="s">
        <v>32</v>
      </c>
      <c r="C6" s="40" t="s">
        <v>34</v>
      </c>
      <c r="D6" s="40" t="s">
        <v>35</v>
      </c>
      <c r="E6" s="40" t="s">
        <v>36</v>
      </c>
      <c r="F6" s="40" t="s">
        <v>38</v>
      </c>
      <c r="G6" s="40" t="s">
        <v>40</v>
      </c>
      <c r="H6" s="40" t="s">
        <v>42</v>
      </c>
      <c r="I6" s="40"/>
    </row>
    <row r="7" spans="1:18" ht="12.75" customHeight="1" x14ac:dyDescent="0.2">
      <c r="A7" s="40"/>
      <c r="B7" s="40"/>
      <c r="C7" s="40"/>
      <c r="D7" s="40"/>
      <c r="E7" s="40"/>
      <c r="F7" s="40"/>
      <c r="G7" s="40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27</v>
      </c>
      <c r="D8" s="12" t="s">
        <v>26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20" t="s">
        <v>48</v>
      </c>
      <c r="B9" s="20"/>
      <c r="C9" s="21" t="s">
        <v>33</v>
      </c>
      <c r="D9" s="20"/>
      <c r="E9" s="22" t="s">
        <v>62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19" t="s">
        <v>50</v>
      </c>
      <c r="B10" s="24" t="s">
        <v>33</v>
      </c>
      <c r="C10" s="24" t="s">
        <v>421</v>
      </c>
      <c r="D10" s="19" t="s">
        <v>64</v>
      </c>
      <c r="E10" s="25" t="s">
        <v>422</v>
      </c>
      <c r="F10" s="26" t="s">
        <v>335</v>
      </c>
      <c r="G10" s="27">
        <v>21</v>
      </c>
      <c r="H10" s="28"/>
      <c r="I10" s="28">
        <f>ROUND(ROUND(H10,2)*ROUND(G10,3),2)</f>
        <v>0</v>
      </c>
      <c r="O10">
        <f>(I10*21)/100</f>
        <v>0</v>
      </c>
      <c r="P10" t="s">
        <v>27</v>
      </c>
    </row>
    <row r="11" spans="1:18" ht="25.5" x14ac:dyDescent="0.2">
      <c r="A11" s="29" t="s">
        <v>55</v>
      </c>
      <c r="E11" s="30" t="s">
        <v>423</v>
      </c>
    </row>
    <row r="12" spans="1:18" ht="25.5" x14ac:dyDescent="0.2">
      <c r="A12" s="31" t="s">
        <v>57</v>
      </c>
      <c r="E12" s="32" t="s">
        <v>424</v>
      </c>
    </row>
    <row r="13" spans="1:18" ht="12.75" customHeight="1" x14ac:dyDescent="0.2">
      <c r="A13" s="5" t="s">
        <v>48</v>
      </c>
      <c r="B13" s="5"/>
      <c r="C13" s="34" t="s">
        <v>44</v>
      </c>
      <c r="D13" s="5"/>
      <c r="E13" s="22" t="s">
        <v>158</v>
      </c>
      <c r="F13" s="5"/>
      <c r="G13" s="5"/>
      <c r="H13" s="5"/>
      <c r="I13" s="35">
        <f>0+Q13</f>
        <v>0</v>
      </c>
      <c r="O13">
        <f>0+R13</f>
        <v>0</v>
      </c>
      <c r="Q13">
        <f>0+I14+I17+I20+I23+I26+I29</f>
        <v>0</v>
      </c>
      <c r="R13">
        <f>0+O14+O17+O20+O23+O26+O29</f>
        <v>0</v>
      </c>
    </row>
    <row r="14" spans="1:18" x14ac:dyDescent="0.2">
      <c r="A14" s="19" t="s">
        <v>50</v>
      </c>
      <c r="B14" s="24" t="s">
        <v>27</v>
      </c>
      <c r="C14" s="24" t="s">
        <v>425</v>
      </c>
      <c r="D14" s="19" t="s">
        <v>64</v>
      </c>
      <c r="E14" s="25" t="s">
        <v>426</v>
      </c>
      <c r="F14" s="26" t="s">
        <v>335</v>
      </c>
      <c r="G14" s="27">
        <v>10</v>
      </c>
      <c r="H14" s="28"/>
      <c r="I14" s="28">
        <f>ROUND(ROUND(H14,2)*ROUND(G14,3),2)</f>
        <v>0</v>
      </c>
      <c r="O14">
        <f>(I14*21)/100</f>
        <v>0</v>
      </c>
      <c r="P14" t="s">
        <v>27</v>
      </c>
    </row>
    <row r="15" spans="1:18" x14ac:dyDescent="0.2">
      <c r="A15" s="29" t="s">
        <v>55</v>
      </c>
      <c r="E15" s="30" t="s">
        <v>64</v>
      </c>
    </row>
    <row r="16" spans="1:18" ht="51" x14ac:dyDescent="0.2">
      <c r="A16" s="33" t="s">
        <v>57</v>
      </c>
      <c r="E16" s="32" t="s">
        <v>427</v>
      </c>
    </row>
    <row r="17" spans="1:16" ht="25.5" x14ac:dyDescent="0.2">
      <c r="A17" s="19" t="s">
        <v>50</v>
      </c>
      <c r="B17" s="24" t="s">
        <v>26</v>
      </c>
      <c r="C17" s="24" t="s">
        <v>428</v>
      </c>
      <c r="D17" s="19" t="s">
        <v>64</v>
      </c>
      <c r="E17" s="25" t="s">
        <v>429</v>
      </c>
      <c r="F17" s="26" t="s">
        <v>335</v>
      </c>
      <c r="G17" s="27">
        <v>9</v>
      </c>
      <c r="H17" s="28"/>
      <c r="I17" s="28">
        <f>ROUND(ROUND(H17,2)*ROUND(G17,3),2)</f>
        <v>0</v>
      </c>
      <c r="O17">
        <f>(I17*21)/100</f>
        <v>0</v>
      </c>
      <c r="P17" t="s">
        <v>27</v>
      </c>
    </row>
    <row r="18" spans="1:16" x14ac:dyDescent="0.2">
      <c r="A18" s="29" t="s">
        <v>55</v>
      </c>
      <c r="E18" s="30" t="s">
        <v>64</v>
      </c>
    </row>
    <row r="19" spans="1:16" ht="38.25" x14ac:dyDescent="0.2">
      <c r="A19" s="33" t="s">
        <v>57</v>
      </c>
      <c r="E19" s="32" t="s">
        <v>430</v>
      </c>
    </row>
    <row r="20" spans="1:16" x14ac:dyDescent="0.2">
      <c r="A20" s="19" t="s">
        <v>50</v>
      </c>
      <c r="B20" s="24" t="s">
        <v>37</v>
      </c>
      <c r="C20" s="24" t="s">
        <v>431</v>
      </c>
      <c r="D20" s="19" t="s">
        <v>64</v>
      </c>
      <c r="E20" s="25" t="s">
        <v>432</v>
      </c>
      <c r="F20" s="26" t="s">
        <v>335</v>
      </c>
      <c r="G20" s="27">
        <v>3</v>
      </c>
      <c r="H20" s="28"/>
      <c r="I20" s="28">
        <f>ROUND(ROUND(H20,2)*ROUND(G20,3),2)</f>
        <v>0</v>
      </c>
      <c r="O20">
        <f>(I20*21)/100</f>
        <v>0</v>
      </c>
      <c r="P20" t="s">
        <v>27</v>
      </c>
    </row>
    <row r="21" spans="1:16" x14ac:dyDescent="0.2">
      <c r="A21" s="29" t="s">
        <v>55</v>
      </c>
      <c r="E21" s="30" t="s">
        <v>433</v>
      </c>
    </row>
    <row r="22" spans="1:16" x14ac:dyDescent="0.2">
      <c r="A22" s="33" t="s">
        <v>57</v>
      </c>
      <c r="E22" s="32" t="s">
        <v>64</v>
      </c>
    </row>
    <row r="23" spans="1:16" x14ac:dyDescent="0.2">
      <c r="A23" s="19" t="s">
        <v>50</v>
      </c>
      <c r="B23" s="24" t="s">
        <v>39</v>
      </c>
      <c r="C23" s="24" t="s">
        <v>434</v>
      </c>
      <c r="D23" s="19" t="s">
        <v>64</v>
      </c>
      <c r="E23" s="25" t="s">
        <v>435</v>
      </c>
      <c r="F23" s="26" t="s">
        <v>335</v>
      </c>
      <c r="G23" s="27">
        <v>2</v>
      </c>
      <c r="H23" s="28"/>
      <c r="I23" s="28">
        <f>ROUND(ROUND(H23,2)*ROUND(G23,3),2)</f>
        <v>0</v>
      </c>
      <c r="O23">
        <f>(I23*21)/100</f>
        <v>0</v>
      </c>
      <c r="P23" t="s">
        <v>27</v>
      </c>
    </row>
    <row r="24" spans="1:16" x14ac:dyDescent="0.2">
      <c r="A24" s="29" t="s">
        <v>55</v>
      </c>
      <c r="E24" s="30" t="s">
        <v>433</v>
      </c>
    </row>
    <row r="25" spans="1:16" x14ac:dyDescent="0.2">
      <c r="A25" s="33" t="s">
        <v>57</v>
      </c>
      <c r="E25" s="32" t="s">
        <v>64</v>
      </c>
    </row>
    <row r="26" spans="1:16" x14ac:dyDescent="0.2">
      <c r="A26" s="19" t="s">
        <v>50</v>
      </c>
      <c r="B26" s="24" t="s">
        <v>41</v>
      </c>
      <c r="C26" s="24" t="s">
        <v>436</v>
      </c>
      <c r="D26" s="19" t="s">
        <v>64</v>
      </c>
      <c r="E26" s="25" t="s">
        <v>437</v>
      </c>
      <c r="F26" s="26" t="s">
        <v>335</v>
      </c>
      <c r="G26" s="27">
        <v>4</v>
      </c>
      <c r="H26" s="28"/>
      <c r="I26" s="28">
        <f>ROUND(ROUND(H26,2)*ROUND(G26,3),2)</f>
        <v>0</v>
      </c>
      <c r="O26">
        <f>(I26*21)/100</f>
        <v>0</v>
      </c>
      <c r="P26" t="s">
        <v>27</v>
      </c>
    </row>
    <row r="27" spans="1:16" x14ac:dyDescent="0.2">
      <c r="A27" s="29" t="s">
        <v>55</v>
      </c>
      <c r="E27" s="30" t="s">
        <v>433</v>
      </c>
    </row>
    <row r="28" spans="1:16" x14ac:dyDescent="0.2">
      <c r="A28" s="33" t="s">
        <v>57</v>
      </c>
      <c r="E28" s="32" t="s">
        <v>64</v>
      </c>
    </row>
    <row r="29" spans="1:16" x14ac:dyDescent="0.2">
      <c r="A29" s="19" t="s">
        <v>50</v>
      </c>
      <c r="B29" s="24" t="s">
        <v>82</v>
      </c>
      <c r="C29" s="24" t="s">
        <v>438</v>
      </c>
      <c r="D29" s="19" t="s">
        <v>64</v>
      </c>
      <c r="E29" s="25" t="s">
        <v>439</v>
      </c>
      <c r="F29" s="26" t="s">
        <v>335</v>
      </c>
      <c r="G29" s="27">
        <v>3</v>
      </c>
      <c r="H29" s="28"/>
      <c r="I29" s="28">
        <f>ROUND(ROUND(H29,2)*ROUND(G29,3),2)</f>
        <v>0</v>
      </c>
      <c r="O29">
        <f>(I29*21)/100</f>
        <v>0</v>
      </c>
      <c r="P29" t="s">
        <v>27</v>
      </c>
    </row>
    <row r="30" spans="1:16" x14ac:dyDescent="0.2">
      <c r="A30" s="29" t="s">
        <v>55</v>
      </c>
      <c r="E30" s="30" t="s">
        <v>433</v>
      </c>
    </row>
    <row r="31" spans="1:16" x14ac:dyDescent="0.2">
      <c r="A31" s="31" t="s">
        <v>57</v>
      </c>
      <c r="E31" s="32" t="s">
        <v>64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440</v>
      </c>
      <c r="I3" s="36">
        <f>0+I8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3" t="s">
        <v>22</v>
      </c>
      <c r="C4" s="42" t="s">
        <v>440</v>
      </c>
      <c r="D4" s="43"/>
      <c r="E4" s="14" t="s">
        <v>441</v>
      </c>
      <c r="F4" s="5"/>
      <c r="G4" s="5"/>
      <c r="H4" s="20"/>
      <c r="I4" s="20"/>
      <c r="O4" t="s">
        <v>24</v>
      </c>
      <c r="P4" t="s">
        <v>27</v>
      </c>
    </row>
    <row r="5" spans="1:18" ht="12.75" customHeight="1" x14ac:dyDescent="0.2">
      <c r="A5" s="40" t="s">
        <v>30</v>
      </c>
      <c r="B5" s="40" t="s">
        <v>32</v>
      </c>
      <c r="C5" s="40" t="s">
        <v>34</v>
      </c>
      <c r="D5" s="40" t="s">
        <v>35</v>
      </c>
      <c r="E5" s="40" t="s">
        <v>36</v>
      </c>
      <c r="F5" s="40" t="s">
        <v>38</v>
      </c>
      <c r="G5" s="40" t="s">
        <v>40</v>
      </c>
      <c r="H5" s="40" t="s">
        <v>42</v>
      </c>
      <c r="I5" s="40"/>
      <c r="O5" t="s">
        <v>25</v>
      </c>
      <c r="P5" t="s">
        <v>27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43</v>
      </c>
      <c r="I6" s="12" t="s">
        <v>45</v>
      </c>
    </row>
    <row r="7" spans="1:18" ht="12.75" customHeight="1" x14ac:dyDescent="0.2">
      <c r="A7" s="12" t="s">
        <v>31</v>
      </c>
      <c r="B7" s="12" t="s">
        <v>33</v>
      </c>
      <c r="C7" s="12" t="s">
        <v>27</v>
      </c>
      <c r="D7" s="12" t="s">
        <v>26</v>
      </c>
      <c r="E7" s="12" t="s">
        <v>37</v>
      </c>
      <c r="F7" s="12" t="s">
        <v>39</v>
      </c>
      <c r="G7" s="12" t="s">
        <v>41</v>
      </c>
      <c r="H7" s="12" t="s">
        <v>44</v>
      </c>
      <c r="I7" s="12" t="s">
        <v>46</v>
      </c>
    </row>
    <row r="8" spans="1:18" ht="12.75" customHeight="1" x14ac:dyDescent="0.2">
      <c r="A8" s="20" t="s">
        <v>48</v>
      </c>
      <c r="B8" s="20"/>
      <c r="C8" s="21" t="s">
        <v>31</v>
      </c>
      <c r="D8" s="20"/>
      <c r="E8" s="22" t="s">
        <v>49</v>
      </c>
      <c r="F8" s="20"/>
      <c r="G8" s="20"/>
      <c r="H8" s="20"/>
      <c r="I8" s="23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9" t="s">
        <v>50</v>
      </c>
      <c r="B9" s="24" t="s">
        <v>33</v>
      </c>
      <c r="C9" s="24" t="s">
        <v>442</v>
      </c>
      <c r="D9" s="19" t="s">
        <v>64</v>
      </c>
      <c r="E9" s="25" t="s">
        <v>443</v>
      </c>
      <c r="F9" s="26" t="s">
        <v>444</v>
      </c>
      <c r="G9" s="27">
        <v>1</v>
      </c>
      <c r="H9" s="28"/>
      <c r="I9" s="28">
        <f>ROUND(ROUND(H9,2)*ROUND(G9,3),2)</f>
        <v>0</v>
      </c>
      <c r="O9">
        <f>(I9*21)/100</f>
        <v>0</v>
      </c>
      <c r="P9" t="s">
        <v>27</v>
      </c>
    </row>
    <row r="10" spans="1:18" ht="102" x14ac:dyDescent="0.2">
      <c r="A10" s="29" t="s">
        <v>55</v>
      </c>
      <c r="E10" s="30" t="s">
        <v>445</v>
      </c>
    </row>
    <row r="11" spans="1:18" x14ac:dyDescent="0.2">
      <c r="A11" s="31" t="s">
        <v>57</v>
      </c>
      <c r="E11" s="32" t="s">
        <v>64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0"/>
  <sheetViews>
    <sheetView workbookViewId="0">
      <pane ySplit="7" topLeftCell="A8" activePane="bottomLeft" state="frozen"/>
      <selection pane="bottomLeft" activeCell="H9" sqref="H9:H1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26</v>
      </c>
    </row>
    <row r="3" spans="1:18" ht="15" customHeight="1" x14ac:dyDescent="0.25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446</v>
      </c>
      <c r="I3" s="36">
        <f>0+I8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3" t="s">
        <v>22</v>
      </c>
      <c r="C4" s="42" t="s">
        <v>446</v>
      </c>
      <c r="D4" s="43"/>
      <c r="E4" s="14" t="s">
        <v>447</v>
      </c>
      <c r="F4" s="5"/>
      <c r="G4" s="5"/>
      <c r="H4" s="20"/>
      <c r="I4" s="20"/>
      <c r="O4" t="s">
        <v>24</v>
      </c>
      <c r="P4" t="s">
        <v>27</v>
      </c>
    </row>
    <row r="5" spans="1:18" ht="12.75" customHeight="1" x14ac:dyDescent="0.2">
      <c r="A5" s="40" t="s">
        <v>30</v>
      </c>
      <c r="B5" s="40" t="s">
        <v>32</v>
      </c>
      <c r="C5" s="40" t="s">
        <v>34</v>
      </c>
      <c r="D5" s="40" t="s">
        <v>35</v>
      </c>
      <c r="E5" s="40" t="s">
        <v>36</v>
      </c>
      <c r="F5" s="40" t="s">
        <v>38</v>
      </c>
      <c r="G5" s="40" t="s">
        <v>40</v>
      </c>
      <c r="H5" s="40" t="s">
        <v>42</v>
      </c>
      <c r="I5" s="40"/>
      <c r="O5" t="s">
        <v>25</v>
      </c>
      <c r="P5" t="s">
        <v>27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2" t="s">
        <v>43</v>
      </c>
      <c r="I6" s="12" t="s">
        <v>45</v>
      </c>
    </row>
    <row r="7" spans="1:18" ht="12.75" customHeight="1" x14ac:dyDescent="0.2">
      <c r="A7" s="12" t="s">
        <v>31</v>
      </c>
      <c r="B7" s="12" t="s">
        <v>33</v>
      </c>
      <c r="C7" s="12" t="s">
        <v>27</v>
      </c>
      <c r="D7" s="12" t="s">
        <v>26</v>
      </c>
      <c r="E7" s="12" t="s">
        <v>37</v>
      </c>
      <c r="F7" s="12" t="s">
        <v>39</v>
      </c>
      <c r="G7" s="12" t="s">
        <v>41</v>
      </c>
      <c r="H7" s="12" t="s">
        <v>44</v>
      </c>
      <c r="I7" s="12" t="s">
        <v>46</v>
      </c>
    </row>
    <row r="8" spans="1:18" ht="12.75" customHeight="1" x14ac:dyDescent="0.2">
      <c r="A8" s="20" t="s">
        <v>48</v>
      </c>
      <c r="B8" s="20"/>
      <c r="C8" s="21" t="s">
        <v>31</v>
      </c>
      <c r="D8" s="20"/>
      <c r="E8" s="22" t="s">
        <v>49</v>
      </c>
      <c r="F8" s="20"/>
      <c r="G8" s="20"/>
      <c r="H8" s="20"/>
      <c r="I8" s="23">
        <f>0+Q8</f>
        <v>0</v>
      </c>
      <c r="O8">
        <f>0+R8</f>
        <v>0</v>
      </c>
      <c r="Q8">
        <f>0+I9+I12+I15+I18</f>
        <v>0</v>
      </c>
      <c r="R8">
        <f>0+O9+O12+O15+O18</f>
        <v>0</v>
      </c>
    </row>
    <row r="9" spans="1:18" x14ac:dyDescent="0.2">
      <c r="A9" s="19" t="s">
        <v>50</v>
      </c>
      <c r="B9" s="24" t="s">
        <v>33</v>
      </c>
      <c r="C9" s="24" t="s">
        <v>448</v>
      </c>
      <c r="D9" s="19" t="s">
        <v>64</v>
      </c>
      <c r="E9" s="25" t="s">
        <v>449</v>
      </c>
      <c r="F9" s="26" t="s">
        <v>444</v>
      </c>
      <c r="G9" s="27">
        <v>1</v>
      </c>
      <c r="H9" s="28"/>
      <c r="I9" s="28">
        <f>ROUND(ROUND(H9,2)*ROUND(G9,3),2)</f>
        <v>0</v>
      </c>
      <c r="O9">
        <f>(I9*21)/100</f>
        <v>0</v>
      </c>
      <c r="P9" t="s">
        <v>27</v>
      </c>
    </row>
    <row r="10" spans="1:18" ht="114.75" x14ac:dyDescent="0.2">
      <c r="A10" s="29" t="s">
        <v>55</v>
      </c>
      <c r="E10" s="30" t="s">
        <v>450</v>
      </c>
    </row>
    <row r="11" spans="1:18" x14ac:dyDescent="0.2">
      <c r="A11" s="33" t="s">
        <v>57</v>
      </c>
      <c r="E11" s="32" t="s">
        <v>64</v>
      </c>
    </row>
    <row r="12" spans="1:18" x14ac:dyDescent="0.2">
      <c r="A12" s="19" t="s">
        <v>50</v>
      </c>
      <c r="B12" s="24" t="s">
        <v>27</v>
      </c>
      <c r="C12" s="24" t="s">
        <v>451</v>
      </c>
      <c r="D12" s="19" t="s">
        <v>64</v>
      </c>
      <c r="E12" s="25" t="s">
        <v>452</v>
      </c>
      <c r="F12" s="26" t="s">
        <v>444</v>
      </c>
      <c r="G12" s="27">
        <v>1</v>
      </c>
      <c r="H12" s="28"/>
      <c r="I12" s="28">
        <f>ROUND(ROUND(H12,2)*ROUND(G12,3),2)</f>
        <v>0</v>
      </c>
      <c r="O12">
        <f>(I12*21)/100</f>
        <v>0</v>
      </c>
      <c r="P12" t="s">
        <v>27</v>
      </c>
    </row>
    <row r="13" spans="1:18" ht="76.5" x14ac:dyDescent="0.2">
      <c r="A13" s="29" t="s">
        <v>55</v>
      </c>
      <c r="E13" s="30" t="s">
        <v>453</v>
      </c>
    </row>
    <row r="14" spans="1:18" x14ac:dyDescent="0.2">
      <c r="A14" s="33" t="s">
        <v>57</v>
      </c>
      <c r="E14" s="32" t="s">
        <v>64</v>
      </c>
    </row>
    <row r="15" spans="1:18" x14ac:dyDescent="0.2">
      <c r="A15" s="19" t="s">
        <v>50</v>
      </c>
      <c r="B15" s="24" t="s">
        <v>26</v>
      </c>
      <c r="C15" s="24" t="s">
        <v>454</v>
      </c>
      <c r="D15" s="19" t="s">
        <v>64</v>
      </c>
      <c r="E15" s="25" t="s">
        <v>455</v>
      </c>
      <c r="F15" s="26" t="s">
        <v>444</v>
      </c>
      <c r="G15" s="27">
        <v>1</v>
      </c>
      <c r="H15" s="28"/>
      <c r="I15" s="28">
        <f>ROUND(ROUND(H15,2)*ROUND(G15,3),2)</f>
        <v>0</v>
      </c>
      <c r="O15">
        <f>(I15*21)/100</f>
        <v>0</v>
      </c>
      <c r="P15" t="s">
        <v>27</v>
      </c>
    </row>
    <row r="16" spans="1:18" ht="51" x14ac:dyDescent="0.2">
      <c r="A16" s="29" t="s">
        <v>55</v>
      </c>
      <c r="E16" s="30" t="s">
        <v>456</v>
      </c>
    </row>
    <row r="17" spans="1:16" x14ac:dyDescent="0.2">
      <c r="A17" s="33" t="s">
        <v>57</v>
      </c>
      <c r="E17" s="32" t="s">
        <v>64</v>
      </c>
    </row>
    <row r="18" spans="1:16" x14ac:dyDescent="0.2">
      <c r="A18" s="19" t="s">
        <v>50</v>
      </c>
      <c r="B18" s="24" t="s">
        <v>37</v>
      </c>
      <c r="C18" s="24" t="s">
        <v>457</v>
      </c>
      <c r="D18" s="19" t="s">
        <v>64</v>
      </c>
      <c r="E18" s="25" t="s">
        <v>458</v>
      </c>
      <c r="F18" s="26" t="s">
        <v>444</v>
      </c>
      <c r="G18" s="27">
        <v>1</v>
      </c>
      <c r="H18" s="28"/>
      <c r="I18" s="28">
        <f>ROUND(ROUND(H18,2)*ROUND(G18,3),2)</f>
        <v>0</v>
      </c>
      <c r="O18">
        <f>(I18*21)/100</f>
        <v>0</v>
      </c>
      <c r="P18" t="s">
        <v>27</v>
      </c>
    </row>
    <row r="19" spans="1:16" ht="38.25" x14ac:dyDescent="0.2">
      <c r="A19" s="29" t="s">
        <v>55</v>
      </c>
      <c r="E19" s="30" t="s">
        <v>459</v>
      </c>
    </row>
    <row r="20" spans="1:16" x14ac:dyDescent="0.2">
      <c r="A20" s="31" t="s">
        <v>57</v>
      </c>
      <c r="E20" s="32" t="s">
        <v>64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Rekapitulace</vt:lpstr>
      <vt:lpstr>SO 101_SO 101.1</vt:lpstr>
      <vt:lpstr>SO 101_SO 101.2_SO 101.2.1</vt:lpstr>
      <vt:lpstr>SO 101_SO 101.2_SO 101.2.2</vt:lpstr>
      <vt:lpstr>SO 101_SO 101.2_SO 101.2.3</vt:lpstr>
      <vt:lpstr>SO 101_SO 101.2_SO 101.2.4</vt:lpstr>
      <vt:lpstr>SO 101_SO 101.2_SO 101.2.5</vt:lpstr>
      <vt:lpstr>SO 101_SO 101.3_SO 101.3.1</vt:lpstr>
      <vt:lpstr>SO 101_SO 101.3_SO 101.3.2</vt:lpstr>
      <vt:lpstr>SO 101_SO 101.4</vt:lpstr>
      <vt:lpstr>SO 191</vt:lpstr>
      <vt:lpstr>VRN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Mayer</dc:creator>
  <cp:keywords/>
  <dc:description/>
  <cp:lastModifiedBy>Pavlína Tůmová</cp:lastModifiedBy>
  <dcterms:created xsi:type="dcterms:W3CDTF">2024-09-06T10:59:21Z</dcterms:created>
  <dcterms:modified xsi:type="dcterms:W3CDTF">2024-09-09T07:33:39Z</dcterms:modified>
  <cp:category/>
  <cp:contentStatus/>
</cp:coreProperties>
</file>