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řejné zakázky 2024\VZ Stavební práce\VZMR\Oprava střechy Knihovna\"/>
    </mc:Choice>
  </mc:AlternateContent>
  <xr:revisionPtr revIDLastSave="0" documentId="8_{F5677DB8-A3D6-4D4B-8716-73A779CB806D}" xr6:coauthVersionLast="36" xr6:coauthVersionMax="36" xr10:uidLastSave="{00000000-0000-0000-0000-000000000000}"/>
  <bookViews>
    <workbookView xWindow="0" yWindow="0" windowWidth="28800" windowHeight="12105" xr2:uid="{5C01BF58-3F50-47A2-A9C4-6D2B7FBC3F6E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75" i="1" l="1"/>
  <c r="BK274" i="1" s="1"/>
  <c r="J274" i="1" s="1"/>
  <c r="J111" i="1" s="1"/>
  <c r="BI275" i="1"/>
  <c r="BH275" i="1"/>
  <c r="BG275" i="1"/>
  <c r="BF275" i="1"/>
  <c r="T275" i="1"/>
  <c r="T274" i="1" s="1"/>
  <c r="R275" i="1"/>
  <c r="R274" i="1" s="1"/>
  <c r="P275" i="1"/>
  <c r="P274" i="1" s="1"/>
  <c r="J275" i="1"/>
  <c r="BE275" i="1" s="1"/>
  <c r="BK269" i="1"/>
  <c r="BI269" i="1"/>
  <c r="BH269" i="1"/>
  <c r="BG269" i="1"/>
  <c r="BF269" i="1"/>
  <c r="T269" i="1"/>
  <c r="R269" i="1"/>
  <c r="P269" i="1"/>
  <c r="J269" i="1"/>
  <c r="BE269" i="1" s="1"/>
  <c r="BK267" i="1"/>
  <c r="BK264" i="1" s="1"/>
  <c r="J264" i="1" s="1"/>
  <c r="J110" i="1" s="1"/>
  <c r="BI267" i="1"/>
  <c r="BH267" i="1"/>
  <c r="BG267" i="1"/>
  <c r="BF267" i="1"/>
  <c r="T267" i="1"/>
  <c r="R267" i="1"/>
  <c r="P267" i="1"/>
  <c r="J267" i="1"/>
  <c r="BE267" i="1" s="1"/>
  <c r="BK265" i="1"/>
  <c r="BI265" i="1"/>
  <c r="BH265" i="1"/>
  <c r="BG265" i="1"/>
  <c r="BF265" i="1"/>
  <c r="BE265" i="1"/>
  <c r="T265" i="1"/>
  <c r="T264" i="1" s="1"/>
  <c r="R265" i="1"/>
  <c r="P265" i="1"/>
  <c r="P264" i="1" s="1"/>
  <c r="J265" i="1"/>
  <c r="BK263" i="1"/>
  <c r="BI263" i="1"/>
  <c r="BH263" i="1"/>
  <c r="BG263" i="1"/>
  <c r="BF263" i="1"/>
  <c r="T263" i="1"/>
  <c r="R263" i="1"/>
  <c r="P263" i="1"/>
  <c r="J263" i="1"/>
  <c r="BE263" i="1" s="1"/>
  <c r="BK261" i="1"/>
  <c r="BI261" i="1"/>
  <c r="BH261" i="1"/>
  <c r="BG261" i="1"/>
  <c r="BF261" i="1"/>
  <c r="T261" i="1"/>
  <c r="R261" i="1"/>
  <c r="P261" i="1"/>
  <c r="J261" i="1"/>
  <c r="BE261" i="1" s="1"/>
  <c r="BK255" i="1"/>
  <c r="BI255" i="1"/>
  <c r="BH255" i="1"/>
  <c r="BG255" i="1"/>
  <c r="BF255" i="1"/>
  <c r="T255" i="1"/>
  <c r="R255" i="1"/>
  <c r="P255" i="1"/>
  <c r="J255" i="1"/>
  <c r="BE255" i="1" s="1"/>
  <c r="BK253" i="1"/>
  <c r="BI253" i="1"/>
  <c r="BH253" i="1"/>
  <c r="BG253" i="1"/>
  <c r="BF253" i="1"/>
  <c r="T253" i="1"/>
  <c r="R253" i="1"/>
  <c r="P253" i="1"/>
  <c r="J253" i="1"/>
  <c r="BE253" i="1" s="1"/>
  <c r="BK248" i="1"/>
  <c r="BI248" i="1"/>
  <c r="BH248" i="1"/>
  <c r="BG248" i="1"/>
  <c r="BF248" i="1"/>
  <c r="BE248" i="1"/>
  <c r="T248" i="1"/>
  <c r="R248" i="1"/>
  <c r="P248" i="1"/>
  <c r="J248" i="1"/>
  <c r="BK245" i="1"/>
  <c r="BK244" i="1" s="1"/>
  <c r="BI245" i="1"/>
  <c r="BH245" i="1"/>
  <c r="BG245" i="1"/>
  <c r="BF245" i="1"/>
  <c r="BE245" i="1"/>
  <c r="T245" i="1"/>
  <c r="T244" i="1" s="1"/>
  <c r="R245" i="1"/>
  <c r="R244" i="1" s="1"/>
  <c r="P245" i="1"/>
  <c r="P244" i="1" s="1"/>
  <c r="J245" i="1"/>
  <c r="J244" i="1"/>
  <c r="J108" i="1" s="1"/>
  <c r="BK243" i="1"/>
  <c r="BK238" i="1" s="1"/>
  <c r="J238" i="1" s="1"/>
  <c r="J107" i="1" s="1"/>
  <c r="BI243" i="1"/>
  <c r="BH243" i="1"/>
  <c r="BG243" i="1"/>
  <c r="BF243" i="1"/>
  <c r="T243" i="1"/>
  <c r="R243" i="1"/>
  <c r="P243" i="1"/>
  <c r="J243" i="1"/>
  <c r="BE243" i="1" s="1"/>
  <c r="BK241" i="1"/>
  <c r="BI241" i="1"/>
  <c r="BH241" i="1"/>
  <c r="BG241" i="1"/>
  <c r="BF241" i="1"/>
  <c r="T241" i="1"/>
  <c r="R241" i="1"/>
  <c r="P241" i="1"/>
  <c r="J241" i="1"/>
  <c r="BE241" i="1" s="1"/>
  <c r="BK240" i="1"/>
  <c r="BI240" i="1"/>
  <c r="BH240" i="1"/>
  <c r="BG240" i="1"/>
  <c r="BF240" i="1"/>
  <c r="BE240" i="1"/>
  <c r="T240" i="1"/>
  <c r="R240" i="1"/>
  <c r="P240" i="1"/>
  <c r="J240" i="1"/>
  <c r="BK239" i="1"/>
  <c r="BI239" i="1"/>
  <c r="BH239" i="1"/>
  <c r="BG239" i="1"/>
  <c r="BF239" i="1"/>
  <c r="T239" i="1"/>
  <c r="T238" i="1" s="1"/>
  <c r="R239" i="1"/>
  <c r="P239" i="1"/>
  <c r="J239" i="1"/>
  <c r="BE239" i="1" s="1"/>
  <c r="BK237" i="1"/>
  <c r="BI237" i="1"/>
  <c r="BH237" i="1"/>
  <c r="BG237" i="1"/>
  <c r="BF237" i="1"/>
  <c r="T237" i="1"/>
  <c r="R237" i="1"/>
  <c r="P237" i="1"/>
  <c r="J237" i="1"/>
  <c r="BE237" i="1" s="1"/>
  <c r="BK235" i="1"/>
  <c r="BI235" i="1"/>
  <c r="BH235" i="1"/>
  <c r="BG235" i="1"/>
  <c r="BF235" i="1"/>
  <c r="T235" i="1"/>
  <c r="R235" i="1"/>
  <c r="P235" i="1"/>
  <c r="J235" i="1"/>
  <c r="BE235" i="1" s="1"/>
  <c r="BK233" i="1"/>
  <c r="BI233" i="1"/>
  <c r="BH233" i="1"/>
  <c r="BG233" i="1"/>
  <c r="BF233" i="1"/>
  <c r="T233" i="1"/>
  <c r="R233" i="1"/>
  <c r="P233" i="1"/>
  <c r="J233" i="1"/>
  <c r="BE233" i="1" s="1"/>
  <c r="BK231" i="1"/>
  <c r="BI231" i="1"/>
  <c r="BH231" i="1"/>
  <c r="BG231" i="1"/>
  <c r="BF231" i="1"/>
  <c r="BE231" i="1"/>
  <c r="T231" i="1"/>
  <c r="R231" i="1"/>
  <c r="P231" i="1"/>
  <c r="J231" i="1"/>
  <c r="BK229" i="1"/>
  <c r="BI229" i="1"/>
  <c r="BH229" i="1"/>
  <c r="BG229" i="1"/>
  <c r="BF229" i="1"/>
  <c r="T229" i="1"/>
  <c r="R229" i="1"/>
  <c r="P229" i="1"/>
  <c r="J229" i="1"/>
  <c r="BE229" i="1" s="1"/>
  <c r="BK227" i="1"/>
  <c r="BI227" i="1"/>
  <c r="BH227" i="1"/>
  <c r="BG227" i="1"/>
  <c r="BF227" i="1"/>
  <c r="T227" i="1"/>
  <c r="R227" i="1"/>
  <c r="P227" i="1"/>
  <c r="J227" i="1"/>
  <c r="BE227" i="1" s="1"/>
  <c r="BK225" i="1"/>
  <c r="BI225" i="1"/>
  <c r="BH225" i="1"/>
  <c r="BG225" i="1"/>
  <c r="BF225" i="1"/>
  <c r="T225" i="1"/>
  <c r="R225" i="1"/>
  <c r="P225" i="1"/>
  <c r="J225" i="1"/>
  <c r="BE225" i="1" s="1"/>
  <c r="BK223" i="1"/>
  <c r="BI223" i="1"/>
  <c r="BH223" i="1"/>
  <c r="BG223" i="1"/>
  <c r="BF223" i="1"/>
  <c r="BE223" i="1"/>
  <c r="T223" i="1"/>
  <c r="R223" i="1"/>
  <c r="P223" i="1"/>
  <c r="J223" i="1"/>
  <c r="BK221" i="1"/>
  <c r="BI221" i="1"/>
  <c r="BH221" i="1"/>
  <c r="BG221" i="1"/>
  <c r="BF221" i="1"/>
  <c r="T221" i="1"/>
  <c r="R221" i="1"/>
  <c r="P221" i="1"/>
  <c r="J221" i="1"/>
  <c r="BE221" i="1" s="1"/>
  <c r="BK219" i="1"/>
  <c r="BI219" i="1"/>
  <c r="BH219" i="1"/>
  <c r="BG219" i="1"/>
  <c r="BF219" i="1"/>
  <c r="T219" i="1"/>
  <c r="R219" i="1"/>
  <c r="P219" i="1"/>
  <c r="J219" i="1"/>
  <c r="BE219" i="1" s="1"/>
  <c r="BK217" i="1"/>
  <c r="BI217" i="1"/>
  <c r="BH217" i="1"/>
  <c r="BG217" i="1"/>
  <c r="BF217" i="1"/>
  <c r="T217" i="1"/>
  <c r="R217" i="1"/>
  <c r="P217" i="1"/>
  <c r="J217" i="1"/>
  <c r="BE217" i="1" s="1"/>
  <c r="BK212" i="1"/>
  <c r="BI212" i="1"/>
  <c r="BH212" i="1"/>
  <c r="BG212" i="1"/>
  <c r="BF212" i="1"/>
  <c r="T212" i="1"/>
  <c r="R212" i="1"/>
  <c r="P212" i="1"/>
  <c r="J212" i="1"/>
  <c r="BE212" i="1" s="1"/>
  <c r="BK207" i="1"/>
  <c r="BK206" i="1" s="1"/>
  <c r="J206" i="1" s="1"/>
  <c r="J106" i="1" s="1"/>
  <c r="BI207" i="1"/>
  <c r="BH207" i="1"/>
  <c r="BG207" i="1"/>
  <c r="BF207" i="1"/>
  <c r="T207" i="1"/>
  <c r="R207" i="1"/>
  <c r="P207" i="1"/>
  <c r="J207" i="1"/>
  <c r="BE207" i="1" s="1"/>
  <c r="BK205" i="1"/>
  <c r="BI205" i="1"/>
  <c r="BH205" i="1"/>
  <c r="BG205" i="1"/>
  <c r="BF205" i="1"/>
  <c r="BE205" i="1"/>
  <c r="T205" i="1"/>
  <c r="R205" i="1"/>
  <c r="P205" i="1"/>
  <c r="J205" i="1"/>
  <c r="BK202" i="1"/>
  <c r="BI202" i="1"/>
  <c r="BH202" i="1"/>
  <c r="BG202" i="1"/>
  <c r="BF202" i="1"/>
  <c r="T202" i="1"/>
  <c r="R202" i="1"/>
  <c r="P202" i="1"/>
  <c r="J202" i="1"/>
  <c r="BE202" i="1" s="1"/>
  <c r="BK201" i="1"/>
  <c r="BI201" i="1"/>
  <c r="BH201" i="1"/>
  <c r="BG201" i="1"/>
  <c r="BF201" i="1"/>
  <c r="T201" i="1"/>
  <c r="R201" i="1"/>
  <c r="P201" i="1"/>
  <c r="J201" i="1"/>
  <c r="BE201" i="1" s="1"/>
  <c r="BK200" i="1"/>
  <c r="BI200" i="1"/>
  <c r="BH200" i="1"/>
  <c r="BG200" i="1"/>
  <c r="BF200" i="1"/>
  <c r="T200" i="1"/>
  <c r="R200" i="1"/>
  <c r="P200" i="1"/>
  <c r="J200" i="1"/>
  <c r="BE200" i="1" s="1"/>
  <c r="BK194" i="1"/>
  <c r="BI194" i="1"/>
  <c r="BH194" i="1"/>
  <c r="BG194" i="1"/>
  <c r="BF194" i="1"/>
  <c r="BE194" i="1"/>
  <c r="T194" i="1"/>
  <c r="R194" i="1"/>
  <c r="P194" i="1"/>
  <c r="J194" i="1"/>
  <c r="BK192" i="1"/>
  <c r="BI192" i="1"/>
  <c r="BH192" i="1"/>
  <c r="BG192" i="1"/>
  <c r="BF192" i="1"/>
  <c r="T192" i="1"/>
  <c r="R192" i="1"/>
  <c r="P192" i="1"/>
  <c r="J192" i="1"/>
  <c r="BE192" i="1" s="1"/>
  <c r="BK189" i="1"/>
  <c r="BI189" i="1"/>
  <c r="BH189" i="1"/>
  <c r="BG189" i="1"/>
  <c r="BF189" i="1"/>
  <c r="T189" i="1"/>
  <c r="R189" i="1"/>
  <c r="P189" i="1"/>
  <c r="J189" i="1"/>
  <c r="BE189" i="1" s="1"/>
  <c r="BK187" i="1"/>
  <c r="BI187" i="1"/>
  <c r="BH187" i="1"/>
  <c r="BG187" i="1"/>
  <c r="BF187" i="1"/>
  <c r="T187" i="1"/>
  <c r="R187" i="1"/>
  <c r="P187" i="1"/>
  <c r="J187" i="1"/>
  <c r="BE187" i="1" s="1"/>
  <c r="BK176" i="1"/>
  <c r="BI176" i="1"/>
  <c r="BH176" i="1"/>
  <c r="BG176" i="1"/>
  <c r="BF176" i="1"/>
  <c r="T176" i="1"/>
  <c r="R176" i="1"/>
  <c r="P176" i="1"/>
  <c r="J176" i="1"/>
  <c r="BE176" i="1" s="1"/>
  <c r="BK174" i="1"/>
  <c r="BI174" i="1"/>
  <c r="BH174" i="1"/>
  <c r="BG174" i="1"/>
  <c r="BF174" i="1"/>
  <c r="T174" i="1"/>
  <c r="R174" i="1"/>
  <c r="P174" i="1"/>
  <c r="J174" i="1"/>
  <c r="BE174" i="1" s="1"/>
  <c r="BK172" i="1"/>
  <c r="BI172" i="1"/>
  <c r="BH172" i="1"/>
  <c r="BG172" i="1"/>
  <c r="BF172" i="1"/>
  <c r="T172" i="1"/>
  <c r="R172" i="1"/>
  <c r="P172" i="1"/>
  <c r="J172" i="1"/>
  <c r="BE172" i="1" s="1"/>
  <c r="BK170" i="1"/>
  <c r="BI170" i="1"/>
  <c r="BH170" i="1"/>
  <c r="BG170" i="1"/>
  <c r="BF170" i="1"/>
  <c r="BE170" i="1"/>
  <c r="T170" i="1"/>
  <c r="R170" i="1"/>
  <c r="P170" i="1"/>
  <c r="J170" i="1"/>
  <c r="BK168" i="1"/>
  <c r="BI168" i="1"/>
  <c r="BH168" i="1"/>
  <c r="BG168" i="1"/>
  <c r="BF168" i="1"/>
  <c r="T168" i="1"/>
  <c r="R168" i="1"/>
  <c r="P168" i="1"/>
  <c r="J168" i="1"/>
  <c r="BE168" i="1" s="1"/>
  <c r="BK166" i="1"/>
  <c r="BI166" i="1"/>
  <c r="BH166" i="1"/>
  <c r="BG166" i="1"/>
  <c r="BF166" i="1"/>
  <c r="T166" i="1"/>
  <c r="R166" i="1"/>
  <c r="P166" i="1"/>
  <c r="J166" i="1"/>
  <c r="BE166" i="1" s="1"/>
  <c r="BK164" i="1"/>
  <c r="BK163" i="1" s="1"/>
  <c r="J163" i="1" s="1"/>
  <c r="J105" i="1" s="1"/>
  <c r="BI164" i="1"/>
  <c r="BH164" i="1"/>
  <c r="BG164" i="1"/>
  <c r="BF164" i="1"/>
  <c r="T164" i="1"/>
  <c r="R164" i="1"/>
  <c r="P164" i="1"/>
  <c r="J164" i="1"/>
  <c r="BE164" i="1" s="1"/>
  <c r="BK161" i="1"/>
  <c r="BK160" i="1" s="1"/>
  <c r="J160" i="1" s="1"/>
  <c r="J103" i="1" s="1"/>
  <c r="BI161" i="1"/>
  <c r="BH161" i="1"/>
  <c r="BG161" i="1"/>
  <c r="BF161" i="1"/>
  <c r="T161" i="1"/>
  <c r="T160" i="1" s="1"/>
  <c r="R161" i="1"/>
  <c r="R160" i="1" s="1"/>
  <c r="P161" i="1"/>
  <c r="J161" i="1"/>
  <c r="BE161" i="1" s="1"/>
  <c r="P160" i="1"/>
  <c r="BK159" i="1"/>
  <c r="BI159" i="1"/>
  <c r="BH159" i="1"/>
  <c r="BG159" i="1"/>
  <c r="BF159" i="1"/>
  <c r="T159" i="1"/>
  <c r="R159" i="1"/>
  <c r="P159" i="1"/>
  <c r="J159" i="1"/>
  <c r="BE159" i="1" s="1"/>
  <c r="BK158" i="1"/>
  <c r="BI158" i="1"/>
  <c r="BH158" i="1"/>
  <c r="BG158" i="1"/>
  <c r="BF158" i="1"/>
  <c r="T158" i="1"/>
  <c r="R158" i="1"/>
  <c r="P158" i="1"/>
  <c r="J158" i="1"/>
  <c r="BE158" i="1" s="1"/>
  <c r="BK157" i="1"/>
  <c r="BI157" i="1"/>
  <c r="BH157" i="1"/>
  <c r="BG157" i="1"/>
  <c r="BF157" i="1"/>
  <c r="T157" i="1"/>
  <c r="R157" i="1"/>
  <c r="P157" i="1"/>
  <c r="J157" i="1"/>
  <c r="BE157" i="1" s="1"/>
  <c r="BK155" i="1"/>
  <c r="BI155" i="1"/>
  <c r="BH155" i="1"/>
  <c r="BG155" i="1"/>
  <c r="BF155" i="1"/>
  <c r="BE155" i="1"/>
  <c r="T155" i="1"/>
  <c r="R155" i="1"/>
  <c r="P155" i="1"/>
  <c r="J155" i="1"/>
  <c r="BK154" i="1"/>
  <c r="BI154" i="1"/>
  <c r="BH154" i="1"/>
  <c r="BG154" i="1"/>
  <c r="BF154" i="1"/>
  <c r="BE154" i="1"/>
  <c r="T154" i="1"/>
  <c r="R154" i="1"/>
  <c r="P154" i="1"/>
  <c r="J154" i="1"/>
  <c r="BK153" i="1"/>
  <c r="BI153" i="1"/>
  <c r="BH153" i="1"/>
  <c r="BG153" i="1"/>
  <c r="BF153" i="1"/>
  <c r="T153" i="1"/>
  <c r="R153" i="1"/>
  <c r="P153" i="1"/>
  <c r="J153" i="1"/>
  <c r="BE153" i="1" s="1"/>
  <c r="R152" i="1"/>
  <c r="BK149" i="1"/>
  <c r="BI149" i="1"/>
  <c r="BH149" i="1"/>
  <c r="BG149" i="1"/>
  <c r="BF149" i="1"/>
  <c r="T149" i="1"/>
  <c r="R149" i="1"/>
  <c r="P149" i="1"/>
  <c r="J149" i="1"/>
  <c r="BE149" i="1" s="1"/>
  <c r="BK146" i="1"/>
  <c r="BI146" i="1"/>
  <c r="BH146" i="1"/>
  <c r="BG146" i="1"/>
  <c r="BF146" i="1"/>
  <c r="T146" i="1"/>
  <c r="R146" i="1"/>
  <c r="P146" i="1"/>
  <c r="J146" i="1"/>
  <c r="BE146" i="1" s="1"/>
  <c r="BK144" i="1"/>
  <c r="BI144" i="1"/>
  <c r="BH144" i="1"/>
  <c r="BG144" i="1"/>
  <c r="BF144" i="1"/>
  <c r="T144" i="1"/>
  <c r="R144" i="1"/>
  <c r="P144" i="1"/>
  <c r="J144" i="1"/>
  <c r="BE144" i="1" s="1"/>
  <c r="BK143" i="1"/>
  <c r="BI143" i="1"/>
  <c r="BH143" i="1"/>
  <c r="BG143" i="1"/>
  <c r="F37" i="1" s="1"/>
  <c r="BF143" i="1"/>
  <c r="BE143" i="1"/>
  <c r="T143" i="1"/>
  <c r="R143" i="1"/>
  <c r="P143" i="1"/>
  <c r="J143" i="1"/>
  <c r="BK141" i="1"/>
  <c r="BI141" i="1"/>
  <c r="BH141" i="1"/>
  <c r="BG141" i="1"/>
  <c r="BF141" i="1"/>
  <c r="T141" i="1"/>
  <c r="R141" i="1"/>
  <c r="R140" i="1" s="1"/>
  <c r="P141" i="1"/>
  <c r="J141" i="1"/>
  <c r="BE141" i="1" s="1"/>
  <c r="BK136" i="1"/>
  <c r="BK135" i="1" s="1"/>
  <c r="J135" i="1" s="1"/>
  <c r="J100" i="1" s="1"/>
  <c r="BI136" i="1"/>
  <c r="BH136" i="1"/>
  <c r="BG136" i="1"/>
  <c r="BF136" i="1"/>
  <c r="BE136" i="1"/>
  <c r="T136" i="1"/>
  <c r="T135" i="1" s="1"/>
  <c r="R136" i="1"/>
  <c r="P136" i="1"/>
  <c r="P135" i="1" s="1"/>
  <c r="J136" i="1"/>
  <c r="R135" i="1"/>
  <c r="J130" i="1"/>
  <c r="J129" i="1"/>
  <c r="F129" i="1"/>
  <c r="F127" i="1"/>
  <c r="E125" i="1"/>
  <c r="E121" i="1"/>
  <c r="J94" i="1"/>
  <c r="J93" i="1"/>
  <c r="F93" i="1"/>
  <c r="F91" i="1"/>
  <c r="E89" i="1"/>
  <c r="E85" i="1"/>
  <c r="J39" i="1"/>
  <c r="J38" i="1"/>
  <c r="J37" i="1"/>
  <c r="J91" i="1"/>
  <c r="P163" i="1" l="1"/>
  <c r="T163" i="1"/>
  <c r="BK140" i="1"/>
  <c r="J140" i="1" s="1"/>
  <c r="J101" i="1" s="1"/>
  <c r="T140" i="1"/>
  <c r="P140" i="1"/>
  <c r="T152" i="1"/>
  <c r="BK152" i="1"/>
  <c r="J152" i="1" s="1"/>
  <c r="J102" i="1" s="1"/>
  <c r="R238" i="1"/>
  <c r="BK247" i="1"/>
  <c r="J247" i="1" s="1"/>
  <c r="J109" i="1" s="1"/>
  <c r="T206" i="1"/>
  <c r="P247" i="1"/>
  <c r="R206" i="1"/>
  <c r="R264" i="1"/>
  <c r="T134" i="1"/>
  <c r="J35" i="1"/>
  <c r="F35" i="1"/>
  <c r="F39" i="1"/>
  <c r="J127" i="1"/>
  <c r="R134" i="1"/>
  <c r="F38" i="1"/>
  <c r="R163" i="1"/>
  <c r="P206" i="1"/>
  <c r="R247" i="1"/>
  <c r="F36" i="1"/>
  <c r="T247" i="1"/>
  <c r="T162" i="1" s="1"/>
  <c r="F94" i="1"/>
  <c r="F130" i="1"/>
  <c r="J36" i="1"/>
  <c r="P152" i="1"/>
  <c r="P134" i="1" s="1"/>
  <c r="BK162" i="1"/>
  <c r="J162" i="1" s="1"/>
  <c r="J104" i="1" s="1"/>
  <c r="P238" i="1"/>
  <c r="BK134" i="1" l="1"/>
  <c r="P162" i="1"/>
  <c r="P133" i="1" s="1"/>
  <c r="R162" i="1"/>
  <c r="R133" i="1" s="1"/>
  <c r="J134" i="1"/>
  <c r="J99" i="1" s="1"/>
  <c r="BK133" i="1"/>
  <c r="J133" i="1" s="1"/>
  <c r="T133" i="1"/>
  <c r="J32" i="1" l="1"/>
  <c r="J41" i="1" s="1"/>
  <c r="J98" i="1"/>
</calcChain>
</file>

<file path=xl/sharedStrings.xml><?xml version="1.0" encoding="utf-8"?>
<sst xmlns="http://schemas.openxmlformats.org/spreadsheetml/2006/main" count="1731" uniqueCount="389">
  <si>
    <t>&gt;&gt;  skryté sloupce  &lt;&lt;</t>
  </si>
  <si>
    <t>{1d81770a-5719-41ff-99fd-0237203208ef}</t>
  </si>
  <si>
    <t>střecha</t>
  </si>
  <si>
    <t/>
  </si>
  <si>
    <t>638</t>
  </si>
  <si>
    <t>2</t>
  </si>
  <si>
    <t>vytažení</t>
  </si>
  <si>
    <t>125,56</t>
  </si>
  <si>
    <t>KRYCÍ LIST SOUPISU PRACÍ</t>
  </si>
  <si>
    <t>v ---  níže se nacházejí doplnkové a pomocné údaje k sestavám  --- v</t>
  </si>
  <si>
    <t>False</t>
  </si>
  <si>
    <t>nátěr</t>
  </si>
  <si>
    <t>315,56</t>
  </si>
  <si>
    <t>Stavba:</t>
  </si>
  <si>
    <t>Objekt:</t>
  </si>
  <si>
    <t>001 - Objekt knihovny</t>
  </si>
  <si>
    <t>Soupis:</t>
  </si>
  <si>
    <t>001-10 - Střecha</t>
  </si>
  <si>
    <t>KSO:</t>
  </si>
  <si>
    <t>CC-CZ:</t>
  </si>
  <si>
    <t>Místo:</t>
  </si>
  <si>
    <t>Benešov</t>
  </si>
  <si>
    <t>Datum:</t>
  </si>
  <si>
    <t>Zadavatel:</t>
  </si>
  <si>
    <t>IČ:</t>
  </si>
  <si>
    <t>Město Benešov</t>
  </si>
  <si>
    <t>DIČ:</t>
  </si>
  <si>
    <t>Uchazeč:</t>
  </si>
  <si>
    <t>Projektant:</t>
  </si>
  <si>
    <t>Ing. arch. Tomáš Havlíček</t>
  </si>
  <si>
    <t>Zpracovatel:</t>
  </si>
  <si>
    <t>Ing. Lenka Kasperová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</si>
  <si>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</si>
  <si>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</si>
  <si>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</si>
  <si>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</si>
  <si>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</si>
  <si>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</si>
  <si>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</si>
  <si>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</si>
  <si>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</si>
  <si>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</si>
  <si>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</si>
  <si>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</si>
  <si>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</si>
  <si>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</si>
  <si>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</si>
  <si>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</si>
  <si>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</si>
  <si>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</si>
  <si>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</si>
  <si>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</si>
  <si>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</si>
  <si>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</si>
  <si>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</si>
  <si>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</si>
  <si>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</si>
  <si>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</si>
  <si>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</si>
  <si>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</si>
  <si>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</si>
  <si>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</si>
  <si>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</si>
  <si>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</si>
  <si>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</si>
  <si>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</si>
  <si>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</si>
  <si>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</si>
  <si>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783 - Dokončovací práce - nátěry</t>
  </si>
  <si>
    <t>OST - Ostatní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</si>
  <si>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</si>
  <si>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</si>
  <si>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</si>
  <si>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</si>
  <si>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</si>
  <si>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</si>
  <si>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</si>
  <si>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</si>
  <si>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</si>
  <si>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</si>
  <si>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</si>
  <si>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</si>
  <si>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</si>
  <si>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</si>
  <si>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</si>
  <si>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</si>
  <si>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</si>
  <si>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</si>
  <si>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</si>
  <si>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</si>
  <si>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</si>
  <si>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</si>
  <si>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6</t>
  </si>
  <si>
    <t>Úpravy povrchů, podlahy a osazování výplní</t>
  </si>
  <si>
    <t>K</t>
  </si>
  <si>
    <t>622325103R</t>
  </si>
  <si>
    <t>Oprava vnější  omítky  - lokální oprava v části kolem atiky</t>
  </si>
  <si>
    <t>m2</t>
  </si>
  <si>
    <t>4</t>
  </si>
  <si>
    <t>1673353609</t>
  </si>
  <si>
    <t>VV</t>
  </si>
  <si>
    <t>(15,6+12,7)*2*0,5</t>
  </si>
  <si>
    <t>True</t>
  </si>
  <si>
    <t>(24,7+15,6)*2*0,5</t>
  </si>
  <si>
    <t>Součet</t>
  </si>
  <si>
    <t>9</t>
  </si>
  <si>
    <t>Ostatní konstrukce a práce, bourání</t>
  </si>
  <si>
    <t>945412112</t>
  </si>
  <si>
    <t>Teleskopická hydraulická montážní plošina výška zdvihu do 21 m</t>
  </si>
  <si>
    <t>den</t>
  </si>
  <si>
    <t>CS ÚRS 2024 01</t>
  </si>
  <si>
    <t>317726836</t>
  </si>
  <si>
    <t>P</t>
  </si>
  <si>
    <t>Poznámka k položce:_x000D_
pro nátěr a opravu omítky</t>
  </si>
  <si>
    <t>3</t>
  </si>
  <si>
    <t>949101112</t>
  </si>
  <si>
    <t>Lešení pomocné pro objekty pozemních staveb s lešeňovou podlahou v přes 1,9 do 3,5 m zatížení do 150 kg/m2</t>
  </si>
  <si>
    <t>-478522714</t>
  </si>
  <si>
    <t>965041441</t>
  </si>
  <si>
    <t>Bourání podkladů pod dlažby nebo mazanin škvárobetonových tl přes 100 mm pl přes 4 m2</t>
  </si>
  <si>
    <t>m3</t>
  </si>
  <si>
    <t>-1628859712</t>
  </si>
  <si>
    <t>střecha*0,16</t>
  </si>
  <si>
    <t>5</t>
  </si>
  <si>
    <t>965042141</t>
  </si>
  <si>
    <t>Bourání podkladů pod dlažby nebo mazanin betonových nebo z litého asfaltu tl do 100 mm pl přes 4 m2</t>
  </si>
  <si>
    <t>903219766</t>
  </si>
  <si>
    <t>"spádový beton"</t>
  </si>
  <si>
    <t>střecha*(0,04+0,105)*0,5</t>
  </si>
  <si>
    <t>985312131R</t>
  </si>
  <si>
    <t>Sanace a případné vyspravení povrchu stávajících dutinových panelů</t>
  </si>
  <si>
    <t>-1858504848</t>
  </si>
  <si>
    <t>Poznámka k položce:_x000D_
bude upřesněno po odkrytí konstrukcí</t>
  </si>
  <si>
    <t>997</t>
  </si>
  <si>
    <t>Přesun sutě</t>
  </si>
  <si>
    <t>7</t>
  </si>
  <si>
    <t>997013113</t>
  </si>
  <si>
    <t>Vnitrostaveništní doprava suti a vybouraných hmot pro budovy v přes 9 do 12 m</t>
  </si>
  <si>
    <t>t</t>
  </si>
  <si>
    <t>-1139317115</t>
  </si>
  <si>
    <t>8</t>
  </si>
  <si>
    <t>997013501</t>
  </si>
  <si>
    <t>Odvoz suti a vybouraných hmot na skládku nebo meziskládku do 1 km se složením</t>
  </si>
  <si>
    <t>-909338231</t>
  </si>
  <si>
    <t>997013509</t>
  </si>
  <si>
    <t>Příplatek k odvozu suti a vybouraných hmot na skládku ZKD 1 km přes 1 km</t>
  </si>
  <si>
    <t>1637086122</t>
  </si>
  <si>
    <t>303,895*29 'Přepočtené koeficientem množství</t>
  </si>
  <si>
    <t>10</t>
  </si>
  <si>
    <t>997013631</t>
  </si>
  <si>
    <t>Poplatek za uložení na skládce (skládkovné) stavebního odpadu směsného kód odpadu 17 09 04</t>
  </si>
  <si>
    <t>1901820428</t>
  </si>
  <si>
    <t>11</t>
  </si>
  <si>
    <t>997013645</t>
  </si>
  <si>
    <t>Poplatek za uložení na skládce (skládkovné) odpadu asfaltového bez dehtu kód odpadu 17 03 02</t>
  </si>
  <si>
    <t>-2013297877</t>
  </si>
  <si>
    <t>12</t>
  </si>
  <si>
    <t>997013814</t>
  </si>
  <si>
    <t>Poplatek za uložení na skládce (skládkovné) stavebního odpadu izolací kód odpadu 17 06 04</t>
  </si>
  <si>
    <t>-889354833</t>
  </si>
  <si>
    <t>998</t>
  </si>
  <si>
    <t>Přesun hmot</t>
  </si>
  <si>
    <t>13</t>
  </si>
  <si>
    <t>998011002</t>
  </si>
  <si>
    <t>Přesun hmot pro budovy zděné v přes 6 do 12 m</t>
  </si>
  <si>
    <t>-1992267875</t>
  </si>
  <si>
    <t>PSV</t>
  </si>
  <si>
    <t>Práce a dodávky PSV</t>
  </si>
  <si>
    <t>712</t>
  </si>
  <si>
    <t>Povlakové krytiny</t>
  </si>
  <si>
    <t>14</t>
  </si>
  <si>
    <t>712331801R</t>
  </si>
  <si>
    <t>Odstranění povlakové krytiny střech do 10°  - pryžová folie</t>
  </si>
  <si>
    <t>16</t>
  </si>
  <si>
    <t>1877461518</t>
  </si>
  <si>
    <t>15</t>
  </si>
  <si>
    <t>712340832</t>
  </si>
  <si>
    <t>Odstranění povlakové krytiny střech do 10° z pásů NAIP přitavených v plné ploše dvouvrstvé</t>
  </si>
  <si>
    <t>-272069296</t>
  </si>
  <si>
    <t>2*(střecha+vytažení)</t>
  </si>
  <si>
    <t>712311101</t>
  </si>
  <si>
    <t>Provedení povlakové krytiny střech do 10° za studena lakem penetračním nebo asfaltovým</t>
  </si>
  <si>
    <t>2073254096</t>
  </si>
  <si>
    <t>střecha+vytažení</t>
  </si>
  <si>
    <t>17</t>
  </si>
  <si>
    <t>M</t>
  </si>
  <si>
    <t>11163150</t>
  </si>
  <si>
    <t>lak penetrační asfaltový</t>
  </si>
  <si>
    <t>32</t>
  </si>
  <si>
    <t>-92218479</t>
  </si>
  <si>
    <t>(střecha+vytažení)*0,00035</t>
  </si>
  <si>
    <t>18</t>
  </si>
  <si>
    <t>712334503</t>
  </si>
  <si>
    <t>Provedení povlakové krytiny střech do 10° pásy mechanicky kotvené do betonu tl TI přes 240 mm v počtu kotev přes 5 do 6 kusů/m2</t>
  </si>
  <si>
    <t>-512846594</t>
  </si>
  <si>
    <t>19</t>
  </si>
  <si>
    <t>62853004</t>
  </si>
  <si>
    <t>pás asfaltový natavitelný modifikovaný SBS s vložkou ze skleněné tkaniny a spalitelnou PE fólií nebo jemnozrnným minerálním posypem na horním povrchu tl 4,0mm</t>
  </si>
  <si>
    <t>1166491350</t>
  </si>
  <si>
    <t>(střecha+vytažení)*1,15</t>
  </si>
  <si>
    <t>20</t>
  </si>
  <si>
    <t>712341559</t>
  </si>
  <si>
    <t>Provedení povlakové krytiny střech do 10° pásy NAIP přitavením v plné ploše</t>
  </si>
  <si>
    <t>867266514</t>
  </si>
  <si>
    <t>"dle skladby R3"</t>
  </si>
  <si>
    <t>384+198+56</t>
  </si>
  <si>
    <t>Mezisoučet</t>
  </si>
  <si>
    <t>"vytažení na stěnu"</t>
  </si>
  <si>
    <t>2*11*0,5</t>
  </si>
  <si>
    <t>"vytažení na atiku"</t>
  </si>
  <si>
    <t>(15,6+12,7)*2*0,6</t>
  </si>
  <si>
    <t>(24,7+15,6)*2</t>
  </si>
  <si>
    <t>21</t>
  </si>
  <si>
    <t>62857007</t>
  </si>
  <si>
    <t>pás asfaltový natavitelný modifikovaný SBS s vložkou z polyesterové rohože s odolností proti prorůstání kořínků a hrubozrnným břidličným posypem na horním povrchu tl 5,0mm</t>
  </si>
  <si>
    <t>715318427</t>
  </si>
  <si>
    <t>22</t>
  </si>
  <si>
    <t>786626661</t>
  </si>
  <si>
    <t>"parotěsnící vrstva"</t>
  </si>
  <si>
    <t>23</t>
  </si>
  <si>
    <t>628570371</t>
  </si>
  <si>
    <t>pás asfaltový natavitelný modifikovaný SBS s  hliníkovou fólií  tl 3,8mm</t>
  </si>
  <si>
    <t>1564358171</t>
  </si>
  <si>
    <t>24</t>
  </si>
  <si>
    <t>712341715</t>
  </si>
  <si>
    <t>Provedení povlakové krytiny střech do 10° pásy NAIP přitavením zaizolování prostupů kruhového průřezu D do 300 mm</t>
  </si>
  <si>
    <t>kus</t>
  </si>
  <si>
    <t>1927010037</t>
  </si>
  <si>
    <t>"prostupy pro kabely"</t>
  </si>
  <si>
    <t>"pro anténu"</t>
  </si>
  <si>
    <t>25</t>
  </si>
  <si>
    <t>62851030</t>
  </si>
  <si>
    <t>prostup parozábranou s integrovanou manžetou z modifikovaného asfaltového pásu DN 50</t>
  </si>
  <si>
    <t>961308031</t>
  </si>
  <si>
    <t>26</t>
  </si>
  <si>
    <t>62851031</t>
  </si>
  <si>
    <t>prostup parozábranou s integrovanou manžetou z modifikovaného asfaltového pásu DN 70</t>
  </si>
  <si>
    <t>-2103423485</t>
  </si>
  <si>
    <t>27</t>
  </si>
  <si>
    <t>712341716</t>
  </si>
  <si>
    <t>Provedení povlakové krytiny střech do 10° pásy NAIP přitavením zaizolování prostupů kruhového průřezu D přes 300 do 500 mm</t>
  </si>
  <si>
    <t>-1139447430</t>
  </si>
  <si>
    <t>"pro střešní vpustě"</t>
  </si>
  <si>
    <t>28</t>
  </si>
  <si>
    <t>998712202</t>
  </si>
  <si>
    <t>Přesun hmot procentní pro krytiny povlakové v objektech v přes 6 do 12 m</t>
  </si>
  <si>
    <t>%</t>
  </si>
  <si>
    <t>1128562697</t>
  </si>
  <si>
    <t>713</t>
  </si>
  <si>
    <t>Izolace tepelné</t>
  </si>
  <si>
    <t>29</t>
  </si>
  <si>
    <t>713130833</t>
  </si>
  <si>
    <t>Odstranění tepelné izolace stěn přibité nebo nastřelené z vláknitých materiálů tl přes 100 mm</t>
  </si>
  <si>
    <t>-69738740</t>
  </si>
  <si>
    <t>"podstřešní část"</t>
  </si>
  <si>
    <t>(15,6+12,7)*2*1,4</t>
  </si>
  <si>
    <t>(24,7+15,6)*2*1,4</t>
  </si>
  <si>
    <t>30</t>
  </si>
  <si>
    <t>713131242</t>
  </si>
  <si>
    <t>Montáž izolace tepelné stěn lepením celoplošně v kombinaci s mechanickým kotvením rohoží, pásů, dílců, desek tl přes 100 do 140 mm</t>
  </si>
  <si>
    <t>1292014813</t>
  </si>
  <si>
    <t>31</t>
  </si>
  <si>
    <t>631522651</t>
  </si>
  <si>
    <t>deska tepelně izolační minerální  tl 140mm</t>
  </si>
  <si>
    <t>1438823870</t>
  </si>
  <si>
    <t>192,08*1,05</t>
  </si>
  <si>
    <t>713140821</t>
  </si>
  <si>
    <t>Odstranění tepelné izolace střech nadstřešní volně kladené z polystyrenu suchého tl do 100 mm</t>
  </si>
  <si>
    <t>-2077671465</t>
  </si>
  <si>
    <t>33</t>
  </si>
  <si>
    <t>713141132</t>
  </si>
  <si>
    <t>Montáž izolace tepelné střech plochých lepené za studena plně 2 vrstvy rohoží, pásů, dílců, desek</t>
  </si>
  <si>
    <t>1134473396</t>
  </si>
  <si>
    <t>34</t>
  </si>
  <si>
    <t>28375911</t>
  </si>
  <si>
    <t>deska EPS 150 pro konstrukce s vysokým zatížením λ=0,035 tl 70mm</t>
  </si>
  <si>
    <t>400712092</t>
  </si>
  <si>
    <t>střecha*1,05</t>
  </si>
  <si>
    <t>35</t>
  </si>
  <si>
    <t>28375914</t>
  </si>
  <si>
    <t>deska EPS 150 pro konstrukce s vysokým zatížením λ=0,035 tl 100mm</t>
  </si>
  <si>
    <t>93117009</t>
  </si>
  <si>
    <t>36</t>
  </si>
  <si>
    <t>713141212</t>
  </si>
  <si>
    <t>Montáž izolace tepelné střech plochých lepené nízkoexpanzní (PUR) pěnou atikový klín</t>
  </si>
  <si>
    <t>m</t>
  </si>
  <si>
    <t>379472083</t>
  </si>
  <si>
    <t>2*11*2</t>
  </si>
  <si>
    <t>37</t>
  </si>
  <si>
    <t>63152006</t>
  </si>
  <si>
    <t>klín atikový přechodný minerální plochých střech tl 60x60mm</t>
  </si>
  <si>
    <t>862436168</t>
  </si>
  <si>
    <t>22*1,05</t>
  </si>
  <si>
    <t>38</t>
  </si>
  <si>
    <t>63152008</t>
  </si>
  <si>
    <t>klín atikový přechodný minerální plochých střech tl 100x100mm</t>
  </si>
  <si>
    <t>-1342206272</t>
  </si>
  <si>
    <t>39</t>
  </si>
  <si>
    <t>713141311</t>
  </si>
  <si>
    <t>Montáž izolace tepelné střech plochých kladené volně, spádová vrstva</t>
  </si>
  <si>
    <t>1324046275</t>
  </si>
  <si>
    <t>40</t>
  </si>
  <si>
    <t>28376142</t>
  </si>
  <si>
    <t>klín izolační spád do 5% EPS 150</t>
  </si>
  <si>
    <t>-314549402</t>
  </si>
  <si>
    <t>střecha*0,08*1,1</t>
  </si>
  <si>
    <t>41</t>
  </si>
  <si>
    <t>998713202</t>
  </si>
  <si>
    <t>Přesun hmot procentní pro izolace tepelné v objektech v přes 6 do 12 m</t>
  </si>
  <si>
    <t>909434393</t>
  </si>
  <si>
    <t>721</t>
  </si>
  <si>
    <t>Zdravotechnika - vnitřní kanalizace</t>
  </si>
  <si>
    <t>42</t>
  </si>
  <si>
    <t>721001</t>
  </si>
  <si>
    <t>Napojení vpustí na stáv. svody</t>
  </si>
  <si>
    <t>kpl</t>
  </si>
  <si>
    <t>887599007</t>
  </si>
  <si>
    <t>43</t>
  </si>
  <si>
    <t>721002</t>
  </si>
  <si>
    <t>Kamerové zkoušky stáv. svodů přd napojením</t>
  </si>
  <si>
    <t>-1628058807</t>
  </si>
  <si>
    <t>44</t>
  </si>
  <si>
    <t>721233114</t>
  </si>
  <si>
    <t>Střešní vtok polypropylen PP pro ploché střechy svislý odtok DN 160</t>
  </si>
  <si>
    <t>-549021162</t>
  </si>
  <si>
    <t>"K4" 4</t>
  </si>
  <si>
    <t>45</t>
  </si>
  <si>
    <t>998721202</t>
  </si>
  <si>
    <t>Přesun hmot procentní pro vnitřní kanalizaci v objektech v přes 6 do 12 m</t>
  </si>
  <si>
    <t>309653051</t>
  </si>
  <si>
    <t>762</t>
  </si>
  <si>
    <t>Konstrukce tesařské</t>
  </si>
  <si>
    <t>46</t>
  </si>
  <si>
    <t>762341832R</t>
  </si>
  <si>
    <t>Demontáž  heraklit</t>
  </si>
  <si>
    <t>170425849</t>
  </si>
  <si>
    <t>764</t>
  </si>
  <si>
    <t>Konstrukce klempířské</t>
  </si>
  <si>
    <t>47</t>
  </si>
  <si>
    <t>764002841</t>
  </si>
  <si>
    <t>Demontáž oplechování horních ploch zdí a nadezdívek do suti</t>
  </si>
  <si>
    <t>1779453406</t>
  </si>
  <si>
    <t>2*5,1</t>
  </si>
  <si>
    <t>(15,6+12,7)*2</t>
  </si>
  <si>
    <t>48</t>
  </si>
  <si>
    <t>764002871</t>
  </si>
  <si>
    <t>Demontáž lemování zdí do suti</t>
  </si>
  <si>
    <t>-1643656172</t>
  </si>
  <si>
    <t>2*11</t>
  </si>
  <si>
    <t>49</t>
  </si>
  <si>
    <t>764214605</t>
  </si>
  <si>
    <t>Oplechování horních ploch a atik bez rohů z Pz s povrch úpravou mechanicky kotvené rš 400 mm</t>
  </si>
  <si>
    <t>588295540</t>
  </si>
  <si>
    <t>"K3"</t>
  </si>
  <si>
    <t>50</t>
  </si>
  <si>
    <t>764311604R</t>
  </si>
  <si>
    <t>Lemování rovných zdí  z Pz s povrchovou úpravou rš 330 mm</t>
  </si>
  <si>
    <t>233875782</t>
  </si>
  <si>
    <t>51</t>
  </si>
  <si>
    <t>998764202</t>
  </si>
  <si>
    <t>Přesun hmot procentní pro konstrukce klempířské v objektech v přes 6 do 12 m</t>
  </si>
  <si>
    <t>2009286386</t>
  </si>
  <si>
    <t>783</t>
  </si>
  <si>
    <t>Dokončovací práce - nátěry</t>
  </si>
  <si>
    <t>52</t>
  </si>
  <si>
    <t>783801203</t>
  </si>
  <si>
    <t>Okartáčování omítek před provedením nátěru</t>
  </si>
  <si>
    <t>-787905073</t>
  </si>
  <si>
    <t>53</t>
  </si>
  <si>
    <t>783823131</t>
  </si>
  <si>
    <t>Penetrační akrylátový nátěr hladkých, tenkovrstvých zrnitých nebo štukových omítek</t>
  </si>
  <si>
    <t>-109343666</t>
  </si>
  <si>
    <t>54</t>
  </si>
  <si>
    <t>783827421</t>
  </si>
  <si>
    <t>Krycí dvojnásobný akrylátový nátěr omítek stupně členitosti 1 a 2</t>
  </si>
  <si>
    <t>324612016</t>
  </si>
  <si>
    <t>"sjednocení části pod střechou po lokálních opravách"</t>
  </si>
  <si>
    <t>(15,6+12,7)*2*2,3</t>
  </si>
  <si>
    <t>(24,7+15,6)*2*2,3</t>
  </si>
  <si>
    <t>OST</t>
  </si>
  <si>
    <t>Ostatní</t>
  </si>
  <si>
    <t>55</t>
  </si>
  <si>
    <t>001</t>
  </si>
  <si>
    <t>Anténní stožár</t>
  </si>
  <si>
    <t>512</t>
  </si>
  <si>
    <t>-1410747926</t>
  </si>
  <si>
    <t>Poznámka k položce:_x000D_
Demontáž, úprava, nátěr a zpětná montáž</t>
  </si>
  <si>
    <t>Zázemí pro městskou knihovnu Benešov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</si>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</sst>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8"/>
      <color rgb="FF3366FF"/>
      <name val="Arial CE"/>
    </font>
    <font>
      <sz val="8"/>
      <color rgb="FF000000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7"/>
      <color rgb="FF969696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A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11" fillId="4" borderId="6" xfId="0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center" vertical="center"/>
    </xf>
    <xf numFmtId="4" fontId="11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/>
    <xf numFmtId="0" fontId="0" fillId="0" borderId="16" xfId="0" applyBorder="1" applyAlignment="1">
      <alignment vertical="center"/>
    </xf>
    <xf numFmtId="166" fontId="18" fillId="0" borderId="4" xfId="0" applyNumberFormat="1" applyFont="1" applyBorder="1"/>
    <xf numFmtId="166" fontId="18" fillId="0" borderId="17" xfId="0" applyNumberFormat="1" applyFont="1" applyBorder="1"/>
    <xf numFmtId="4" fontId="19" fillId="0" borderId="0" xfId="0" applyNumberFormat="1" applyFont="1" applyAlignment="1">
      <alignment vertical="center"/>
    </xf>
    <xf numFmtId="0" fontId="20" fillId="0" borderId="3" xfId="0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0" applyFont="1" applyProtection="1">
      <protection locked="0"/>
    </xf>
    <xf numFmtId="4" fontId="15" fillId="0" borderId="0" xfId="0" applyNumberFormat="1" applyFont="1"/>
    <xf numFmtId="0" fontId="20" fillId="0" borderId="18" xfId="0" applyFont="1" applyBorder="1"/>
    <xf numFmtId="166" fontId="20" fillId="0" borderId="0" xfId="0" applyNumberFormat="1" applyFont="1"/>
    <xf numFmtId="166" fontId="20" fillId="0" borderId="19" xfId="0" applyNumberFormat="1" applyFont="1" applyBorder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167" fontId="13" fillId="0" borderId="20" xfId="0" applyNumberFormat="1" applyFont="1" applyBorder="1" applyAlignment="1" applyProtection="1">
      <alignment vertical="center"/>
      <protection locked="0"/>
    </xf>
    <xf numFmtId="4" fontId="13" fillId="2" borderId="20" xfId="0" applyNumberFormat="1" applyFont="1" applyFill="1" applyBorder="1" applyAlignment="1" applyProtection="1">
      <alignment vertical="center"/>
      <protection locked="0"/>
    </xf>
    <xf numFmtId="4" fontId="13" fillId="0" borderId="20" xfId="0" applyNumberFormat="1" applyFont="1" applyBorder="1" applyAlignment="1" applyProtection="1">
      <alignment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9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6" fillId="0" borderId="20" xfId="0" applyFont="1" applyBorder="1" applyAlignment="1" applyProtection="1">
      <alignment horizontal="center" vertical="center"/>
      <protection locked="0"/>
    </xf>
    <xf numFmtId="49" fontId="26" fillId="0" borderId="20" xfId="0" applyNumberFormat="1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167" fontId="26" fillId="0" borderId="20" xfId="0" applyNumberFormat="1" applyFont="1" applyBorder="1" applyAlignment="1" applyProtection="1">
      <alignment vertical="center"/>
      <protection locked="0"/>
    </xf>
    <xf numFmtId="4" fontId="26" fillId="2" borderId="20" xfId="0" applyNumberFormat="1" applyFont="1" applyFill="1" applyBorder="1" applyAlignment="1" applyProtection="1">
      <alignment vertical="center"/>
      <protection locked="0"/>
    </xf>
    <xf numFmtId="4" fontId="26" fillId="0" borderId="20" xfId="0" applyNumberFormat="1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6" fillId="2" borderId="18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167" fontId="13" fillId="2" borderId="20" xfId="0" applyNumberFormat="1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/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8E8D-B61E-4F30-9E48-D1DA82A242B5}">
  <dimension ref="B2:BM277"/>
  <sheetViews>
    <sheetView tabSelected="1" topLeftCell="A166" workbookViewId="0">
      <selection activeCell="W147" sqref="W147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56" ht="36.950000000000003" customHeight="1" x14ac:dyDescent="0.25">
      <c r="L2" s="149" t="s">
        <v>0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AT2" s="1" t="s">
        <v>1</v>
      </c>
      <c r="AZ2" s="2" t="s">
        <v>2</v>
      </c>
      <c r="BA2" s="2" t="s">
        <v>3</v>
      </c>
      <c r="BB2" s="2" t="s">
        <v>3</v>
      </c>
      <c r="BC2" s="2" t="s">
        <v>4</v>
      </c>
      <c r="BD2" s="2" t="s">
        <v>5</v>
      </c>
    </row>
    <row r="3" spans="2:5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1" t="s">
        <v>5</v>
      </c>
      <c r="AZ3" s="2" t="s">
        <v>6</v>
      </c>
      <c r="BA3" s="2" t="s">
        <v>3</v>
      </c>
      <c r="BB3" s="2" t="s">
        <v>3</v>
      </c>
      <c r="BC3" s="2" t="s">
        <v>7</v>
      </c>
      <c r="BD3" s="2" t="s">
        <v>5</v>
      </c>
    </row>
    <row r="4" spans="2:56" ht="24.95" customHeight="1" x14ac:dyDescent="0.25">
      <c r="B4" s="5"/>
      <c r="D4" s="6" t="s">
        <v>8</v>
      </c>
      <c r="L4" s="5"/>
      <c r="M4" s="7" t="s">
        <v>9</v>
      </c>
      <c r="AT4" s="1" t="s">
        <v>10</v>
      </c>
      <c r="AZ4" s="2" t="s">
        <v>11</v>
      </c>
      <c r="BA4" s="2" t="s">
        <v>3</v>
      </c>
      <c r="BB4" s="2" t="s">
        <v>3</v>
      </c>
      <c r="BC4" s="2" t="s">
        <v>12</v>
      </c>
      <c r="BD4" s="2" t="s">
        <v>5</v>
      </c>
    </row>
    <row r="5" spans="2:56" ht="6.95" customHeight="1" x14ac:dyDescent="0.25">
      <c r="B5" s="5"/>
      <c r="L5" s="5"/>
    </row>
    <row r="6" spans="2:56" ht="12" customHeight="1" x14ac:dyDescent="0.25">
      <c r="B6" s="5"/>
      <c r="D6" s="8" t="s">
        <v>13</v>
      </c>
      <c r="L6" s="5"/>
    </row>
    <row r="7" spans="2:56" ht="16.5" customHeight="1" x14ac:dyDescent="0.25">
      <c r="B7" s="5"/>
      <c r="E7" s="145" t="s">
        <v>387</v>
      </c>
      <c r="F7" s="146"/>
      <c r="G7" s="146"/>
      <c r="H7" s="146"/>
      <c r="L7" s="5"/>
    </row>
    <row r="8" spans="2:56" ht="12" customHeight="1" x14ac:dyDescent="0.25">
      <c r="B8" s="5"/>
      <c r="D8" s="8" t="s">
        <v>14</v>
      </c>
      <c r="L8" s="5"/>
    </row>
    <row r="9" spans="2:56" s="10" customFormat="1" ht="16.5" customHeight="1" x14ac:dyDescent="0.25">
      <c r="B9" s="9"/>
      <c r="E9" s="145" t="s">
        <v>15</v>
      </c>
      <c r="F9" s="147"/>
      <c r="G9" s="147"/>
      <c r="H9" s="147"/>
      <c r="L9" s="9"/>
    </row>
    <row r="10" spans="2:56" s="10" customFormat="1" ht="12" customHeight="1" x14ac:dyDescent="0.25">
      <c r="B10" s="9"/>
      <c r="D10" s="8" t="s">
        <v>16</v>
      </c>
      <c r="L10" s="9"/>
    </row>
    <row r="11" spans="2:56" s="10" customFormat="1" ht="16.5" customHeight="1" x14ac:dyDescent="0.25">
      <c r="B11" s="9"/>
      <c r="E11" s="148" t="s">
        <v>17</v>
      </c>
      <c r="F11" s="147"/>
      <c r="G11" s="147"/>
      <c r="H11" s="147"/>
      <c r="L11" s="9"/>
    </row>
    <row r="12" spans="2:56" s="10" customFormat="1" x14ac:dyDescent="0.25">
      <c r="B12" s="9"/>
      <c r="L12" s="9"/>
    </row>
    <row r="13" spans="2:56" s="10" customFormat="1" ht="12" customHeight="1" x14ac:dyDescent="0.25">
      <c r="B13" s="9"/>
      <c r="D13" s="8" t="s">
        <v>18</v>
      </c>
      <c r="F13" s="11" t="s">
        <v>3</v>
      </c>
      <c r="I13" s="8" t="s">
        <v>19</v>
      </c>
      <c r="J13" s="11" t="s">
        <v>3</v>
      </c>
      <c r="L13" s="9"/>
    </row>
    <row r="14" spans="2:56" s="10" customFormat="1" ht="12" customHeight="1" x14ac:dyDescent="0.25">
      <c r="B14" s="9"/>
      <c r="D14" s="8" t="s">
        <v>20</v>
      </c>
      <c r="F14" s="11" t="s">
        <v>21</v>
      </c>
      <c r="I14" s="8" t="s">
        <v>22</v>
      </c>
      <c r="J14" s="12"/>
      <c r="L14" s="9"/>
    </row>
    <row r="15" spans="2:56" s="10" customFormat="1" ht="10.9" customHeight="1" x14ac:dyDescent="0.25">
      <c r="B15" s="9"/>
      <c r="L15" s="9"/>
    </row>
    <row r="16" spans="2:56" s="10" customFormat="1" ht="12" customHeight="1" x14ac:dyDescent="0.25">
      <c r="B16" s="9"/>
      <c r="D16" s="8" t="s">
        <v>23</v>
      </c>
      <c r="I16" s="8" t="s">
        <v>24</v>
      </c>
      <c r="J16" s="11" t="s">
        <v>3</v>
      </c>
      <c r="L16" s="9"/>
    </row>
    <row r="17" spans="2:12" s="10" customFormat="1" ht="18" customHeight="1" x14ac:dyDescent="0.25">
      <c r="B17" s="9"/>
      <c r="E17" s="11" t="s">
        <v>25</v>
      </c>
      <c r="I17" s="8" t="s">
        <v>26</v>
      </c>
      <c r="J17" s="11" t="s">
        <v>3</v>
      </c>
      <c r="L17" s="9"/>
    </row>
    <row r="18" spans="2:12" s="10" customFormat="1" ht="6.95" customHeight="1" x14ac:dyDescent="0.25">
      <c r="B18" s="9"/>
      <c r="L18" s="9"/>
    </row>
    <row r="19" spans="2:12" s="10" customFormat="1" ht="12" customHeight="1" x14ac:dyDescent="0.25">
      <c r="B19" s="9"/>
      <c r="D19" s="8" t="s">
        <v>27</v>
      </c>
      <c r="I19" s="8" t="s">
        <v>24</v>
      </c>
      <c r="J19" s="13" t="s">
        <v>388</v>
      </c>
      <c r="L19" s="9"/>
    </row>
    <row r="20" spans="2:12" s="10" customFormat="1" ht="18" customHeight="1" x14ac:dyDescent="0.25">
      <c r="B20" s="9"/>
      <c r="E20" s="151" t="s">
        <v>388</v>
      </c>
      <c r="F20" s="152"/>
      <c r="G20" s="152"/>
      <c r="H20" s="152"/>
      <c r="I20" s="8" t="s">
        <v>26</v>
      </c>
      <c r="J20" s="13" t="s">
        <v>388</v>
      </c>
      <c r="L20" s="9"/>
    </row>
    <row r="21" spans="2:12" s="10" customFormat="1" ht="6.95" customHeight="1" x14ac:dyDescent="0.25">
      <c r="B21" s="9"/>
      <c r="L21" s="9"/>
    </row>
    <row r="22" spans="2:12" s="10" customFormat="1" ht="12" customHeight="1" x14ac:dyDescent="0.25">
      <c r="B22" s="9"/>
      <c r="D22" s="8" t="s">
        <v>28</v>
      </c>
      <c r="I22" s="8" t="s">
        <v>24</v>
      </c>
      <c r="J22" s="11" t="s">
        <v>3</v>
      </c>
      <c r="L22" s="9"/>
    </row>
    <row r="23" spans="2:12" s="10" customFormat="1" ht="18" customHeight="1" x14ac:dyDescent="0.25">
      <c r="B23" s="9"/>
      <c r="E23" s="11" t="s">
        <v>29</v>
      </c>
      <c r="I23" s="8" t="s">
        <v>26</v>
      </c>
      <c r="J23" s="11" t="s">
        <v>3</v>
      </c>
      <c r="L23" s="9"/>
    </row>
    <row r="24" spans="2:12" s="10" customFormat="1" ht="6.95" customHeight="1" x14ac:dyDescent="0.25">
      <c r="B24" s="9"/>
      <c r="L24" s="9"/>
    </row>
    <row r="25" spans="2:12" s="10" customFormat="1" ht="12" customHeight="1" x14ac:dyDescent="0.25">
      <c r="B25" s="9"/>
      <c r="D25" s="8" t="s">
        <v>30</v>
      </c>
      <c r="I25" s="8" t="s">
        <v>24</v>
      </c>
      <c r="J25" s="11" t="s">
        <v>3</v>
      </c>
      <c r="L25" s="9"/>
    </row>
    <row r="26" spans="2:12" s="10" customFormat="1" ht="18" customHeight="1" x14ac:dyDescent="0.25">
      <c r="B26" s="9"/>
      <c r="E26" s="11" t="s">
        <v>31</v>
      </c>
      <c r="I26" s="8" t="s">
        <v>26</v>
      </c>
      <c r="J26" s="11" t="s">
        <v>3</v>
      </c>
      <c r="L26" s="9"/>
    </row>
    <row r="27" spans="2:12" s="10" customFormat="1" ht="6.95" customHeight="1" x14ac:dyDescent="0.25">
      <c r="B27" s="9"/>
      <c r="L27" s="9"/>
    </row>
    <row r="28" spans="2:12" s="10" customFormat="1" ht="12" customHeight="1" x14ac:dyDescent="0.25">
      <c r="B28" s="9"/>
      <c r="D28" s="8" t="s">
        <v>32</v>
      </c>
      <c r="L28" s="9"/>
    </row>
    <row r="29" spans="2:12" s="15" customFormat="1" ht="16.5" customHeight="1" x14ac:dyDescent="0.25">
      <c r="B29" s="14"/>
      <c r="E29" s="153" t="s">
        <v>3</v>
      </c>
      <c r="F29" s="153"/>
      <c r="G29" s="153"/>
      <c r="H29" s="153"/>
      <c r="L29" s="14"/>
    </row>
    <row r="30" spans="2:12" s="10" customFormat="1" ht="6.95" customHeight="1" x14ac:dyDescent="0.25">
      <c r="B30" s="9"/>
      <c r="L30" s="9"/>
    </row>
    <row r="31" spans="2:12" s="10" customFormat="1" ht="6.95" customHeight="1" x14ac:dyDescent="0.25">
      <c r="B31" s="9"/>
      <c r="D31" s="16"/>
      <c r="E31" s="16"/>
      <c r="F31" s="16"/>
      <c r="G31" s="16"/>
      <c r="H31" s="16"/>
      <c r="I31" s="16"/>
      <c r="J31" s="16"/>
      <c r="K31" s="16"/>
      <c r="L31" s="9"/>
    </row>
    <row r="32" spans="2:12" s="10" customFormat="1" ht="25.35" customHeight="1" x14ac:dyDescent="0.25">
      <c r="B32" s="9"/>
      <c r="D32" s="17" t="s">
        <v>33</v>
      </c>
      <c r="J32" s="18">
        <f>ROUND(J133, 2)</f>
        <v>0</v>
      </c>
      <c r="L32" s="9"/>
    </row>
    <row r="33" spans="2:12" s="10" customFormat="1" ht="6.95" customHeight="1" x14ac:dyDescent="0.25">
      <c r="B33" s="9"/>
      <c r="D33" s="16"/>
      <c r="E33" s="16"/>
      <c r="F33" s="16"/>
      <c r="G33" s="16"/>
      <c r="H33" s="16"/>
      <c r="I33" s="16"/>
      <c r="J33" s="16"/>
      <c r="K33" s="16"/>
      <c r="L33" s="9"/>
    </row>
    <row r="34" spans="2:12" s="10" customFormat="1" ht="14.45" customHeight="1" x14ac:dyDescent="0.25">
      <c r="B34" s="9"/>
      <c r="F34" s="19" t="s">
        <v>34</v>
      </c>
      <c r="I34" s="19" t="s">
        <v>35</v>
      </c>
      <c r="J34" s="19" t="s">
        <v>36</v>
      </c>
      <c r="L34" s="9"/>
    </row>
    <row r="35" spans="2:12" s="10" customFormat="1" ht="14.45" customHeight="1" x14ac:dyDescent="0.25">
      <c r="B35" s="9"/>
      <c r="D35" s="20" t="s">
        <v>37</v>
      </c>
      <c r="E35" s="8" t="s">
        <v>38</v>
      </c>
      <c r="F35" s="21">
        <f>ROUND((SUM(BE133:BE276)),  2)</f>
        <v>0</v>
      </c>
      <c r="I35" s="22">
        <v>0.21</v>
      </c>
      <c r="J35" s="21">
        <f>ROUND(((SUM(BE133:BE276))*I35),  2)</f>
        <v>0</v>
      </c>
      <c r="L35" s="9"/>
    </row>
    <row r="36" spans="2:12" s="10" customFormat="1" ht="14.45" customHeight="1" x14ac:dyDescent="0.25">
      <c r="B36" s="9"/>
      <c r="E36" s="8" t="s">
        <v>39</v>
      </c>
      <c r="F36" s="21">
        <f>ROUND((SUM(BF133:BF276)),  2)</f>
        <v>0</v>
      </c>
      <c r="I36" s="22">
        <v>0.12</v>
      </c>
      <c r="J36" s="21">
        <f>ROUND(((SUM(BF133:BF276))*I36),  2)</f>
        <v>0</v>
      </c>
      <c r="L36" s="9"/>
    </row>
    <row r="37" spans="2:12" s="10" customFormat="1" ht="14.45" hidden="1" customHeight="1" x14ac:dyDescent="0.25">
      <c r="B37" s="9"/>
      <c r="E37" s="8" t="s">
        <v>40</v>
      </c>
      <c r="F37" s="21">
        <f>ROUND((SUM(BG133:BG276)),  2)</f>
        <v>0</v>
      </c>
      <c r="I37" s="22">
        <v>0.21</v>
      </c>
      <c r="J37" s="21">
        <f>0</f>
        <v>0</v>
      </c>
      <c r="L37" s="9"/>
    </row>
    <row r="38" spans="2:12" s="10" customFormat="1" ht="14.45" hidden="1" customHeight="1" x14ac:dyDescent="0.25">
      <c r="B38" s="9"/>
      <c r="E38" s="8" t="s">
        <v>41</v>
      </c>
      <c r="F38" s="21">
        <f>ROUND((SUM(BH133:BH276)),  2)</f>
        <v>0</v>
      </c>
      <c r="I38" s="22">
        <v>0.12</v>
      </c>
      <c r="J38" s="21">
        <f>0</f>
        <v>0</v>
      </c>
      <c r="L38" s="9"/>
    </row>
    <row r="39" spans="2:12" s="10" customFormat="1" ht="14.45" hidden="1" customHeight="1" x14ac:dyDescent="0.25">
      <c r="B39" s="9"/>
      <c r="E39" s="8" t="s">
        <v>42</v>
      </c>
      <c r="F39" s="21">
        <f>ROUND((SUM(BI133:BI276)),  2)</f>
        <v>0</v>
      </c>
      <c r="I39" s="22">
        <v>0</v>
      </c>
      <c r="J39" s="21">
        <f>0</f>
        <v>0</v>
      </c>
      <c r="L39" s="9"/>
    </row>
    <row r="40" spans="2:12" s="10" customFormat="1" ht="6.95" customHeight="1" x14ac:dyDescent="0.25">
      <c r="B40" s="9"/>
      <c r="L40" s="9"/>
    </row>
    <row r="41" spans="2:12" s="10" customFormat="1" ht="25.35" customHeight="1" x14ac:dyDescent="0.25">
      <c r="B41" s="9"/>
      <c r="C41" s="23"/>
      <c r="D41" s="24" t="s">
        <v>43</v>
      </c>
      <c r="E41" s="25"/>
      <c r="F41" s="25"/>
      <c r="G41" s="26" t="s">
        <v>44</v>
      </c>
      <c r="H41" s="27" t="s">
        <v>45</v>
      </c>
      <c r="I41" s="25"/>
      <c r="J41" s="28">
        <f>SUM(J32:J39)</f>
        <v>0</v>
      </c>
      <c r="K41" s="29"/>
      <c r="L41" s="9"/>
    </row>
    <row r="42" spans="2:12" s="10" customFormat="1" ht="14.45" customHeight="1" x14ac:dyDescent="0.25">
      <c r="B42" s="9"/>
      <c r="L42" s="9"/>
    </row>
    <row r="43" spans="2:12" ht="14.45" customHeight="1" x14ac:dyDescent="0.25">
      <c r="B43" s="5"/>
      <c r="L43" s="5"/>
    </row>
    <row r="44" spans="2:12" ht="14.45" customHeight="1" x14ac:dyDescent="0.25">
      <c r="B44" s="5"/>
      <c r="L44" s="5"/>
    </row>
    <row r="45" spans="2:12" ht="14.45" customHeight="1" x14ac:dyDescent="0.25">
      <c r="B45" s="5"/>
      <c r="L45" s="5"/>
    </row>
    <row r="46" spans="2:12" ht="14.45" customHeight="1" x14ac:dyDescent="0.25">
      <c r="B46" s="5"/>
      <c r="L46" s="5"/>
    </row>
    <row r="47" spans="2:12" ht="14.45" customHeight="1" x14ac:dyDescent="0.25">
      <c r="B47" s="5"/>
      <c r="L47" s="5"/>
    </row>
    <row r="48" spans="2:12" ht="14.45" customHeight="1" x14ac:dyDescent="0.25">
      <c r="B48" s="5"/>
      <c r="L48" s="5"/>
    </row>
    <row r="49" spans="2:12" ht="14.45" customHeight="1" x14ac:dyDescent="0.25">
      <c r="B49" s="5"/>
      <c r="L49" s="5"/>
    </row>
    <row r="50" spans="2:12" s="10" customFormat="1" ht="14.45" customHeight="1" x14ac:dyDescent="0.25">
      <c r="B50" s="9"/>
      <c r="D50" s="30" t="s">
        <v>46</v>
      </c>
      <c r="E50" s="31"/>
      <c r="F50" s="31"/>
      <c r="G50" s="30" t="s">
        <v>47</v>
      </c>
      <c r="H50" s="31"/>
      <c r="I50" s="31"/>
      <c r="J50" s="31"/>
      <c r="K50" s="31"/>
      <c r="L50" s="9"/>
    </row>
    <row r="51" spans="2:12" x14ac:dyDescent="0.25">
      <c r="B51" s="5"/>
      <c r="L51" s="5"/>
    </row>
    <row r="52" spans="2:12" x14ac:dyDescent="0.25">
      <c r="B52" s="5"/>
      <c r="L52" s="5"/>
    </row>
    <row r="53" spans="2:12" x14ac:dyDescent="0.25">
      <c r="B53" s="5"/>
      <c r="L53" s="5"/>
    </row>
    <row r="54" spans="2:12" x14ac:dyDescent="0.25">
      <c r="B54" s="5"/>
      <c r="L54" s="5"/>
    </row>
    <row r="55" spans="2:12" x14ac:dyDescent="0.25">
      <c r="B55" s="5"/>
      <c r="L55" s="5"/>
    </row>
    <row r="56" spans="2:12" x14ac:dyDescent="0.25">
      <c r="B56" s="5"/>
      <c r="L56" s="5"/>
    </row>
    <row r="57" spans="2:12" x14ac:dyDescent="0.25">
      <c r="B57" s="5"/>
      <c r="L57" s="5"/>
    </row>
    <row r="58" spans="2:12" x14ac:dyDescent="0.25">
      <c r="B58" s="5"/>
      <c r="L58" s="5"/>
    </row>
    <row r="59" spans="2:12" x14ac:dyDescent="0.25">
      <c r="B59" s="5"/>
      <c r="L59" s="5"/>
    </row>
    <row r="60" spans="2:12" x14ac:dyDescent="0.25">
      <c r="B60" s="5"/>
      <c r="L60" s="5"/>
    </row>
    <row r="61" spans="2:12" s="10" customFormat="1" x14ac:dyDescent="0.25">
      <c r="B61" s="9"/>
      <c r="D61" s="32" t="s">
        <v>48</v>
      </c>
      <c r="E61" s="33"/>
      <c r="F61" s="34" t="s">
        <v>49</v>
      </c>
      <c r="G61" s="32" t="s">
        <v>48</v>
      </c>
      <c r="H61" s="33"/>
      <c r="I61" s="33"/>
      <c r="J61" s="35" t="s">
        <v>49</v>
      </c>
      <c r="K61" s="33"/>
      <c r="L61" s="9"/>
    </row>
    <row r="62" spans="2:12" x14ac:dyDescent="0.25">
      <c r="B62" s="5"/>
      <c r="L62" s="5"/>
    </row>
    <row r="63" spans="2:12" x14ac:dyDescent="0.25">
      <c r="B63" s="5"/>
      <c r="L63" s="5"/>
    </row>
    <row r="64" spans="2:12" x14ac:dyDescent="0.25">
      <c r="B64" s="5"/>
      <c r="L64" s="5"/>
    </row>
    <row r="65" spans="2:12" s="10" customFormat="1" x14ac:dyDescent="0.25">
      <c r="B65" s="9"/>
      <c r="D65" s="30" t="s">
        <v>50</v>
      </c>
      <c r="E65" s="31"/>
      <c r="F65" s="31"/>
      <c r="G65" s="30" t="s">
        <v>51</v>
      </c>
      <c r="H65" s="31"/>
      <c r="I65" s="31"/>
      <c r="J65" s="31"/>
      <c r="K65" s="31"/>
      <c r="L65" s="9"/>
    </row>
    <row r="66" spans="2:12" x14ac:dyDescent="0.25">
      <c r="B66" s="5"/>
      <c r="L66" s="5"/>
    </row>
    <row r="67" spans="2:12" x14ac:dyDescent="0.25">
      <c r="B67" s="5"/>
      <c r="L67" s="5"/>
    </row>
    <row r="68" spans="2:12" x14ac:dyDescent="0.25">
      <c r="B68" s="5"/>
      <c r="L68" s="5"/>
    </row>
    <row r="69" spans="2:12" x14ac:dyDescent="0.25">
      <c r="B69" s="5"/>
      <c r="L69" s="5"/>
    </row>
    <row r="70" spans="2:12" x14ac:dyDescent="0.25">
      <c r="B70" s="5"/>
      <c r="L70" s="5"/>
    </row>
    <row r="71" spans="2:12" x14ac:dyDescent="0.25">
      <c r="B71" s="5"/>
      <c r="L71" s="5"/>
    </row>
    <row r="72" spans="2:12" x14ac:dyDescent="0.25">
      <c r="B72" s="5"/>
      <c r="L72" s="5"/>
    </row>
    <row r="73" spans="2:12" x14ac:dyDescent="0.25">
      <c r="B73" s="5"/>
      <c r="L73" s="5"/>
    </row>
    <row r="74" spans="2:12" x14ac:dyDescent="0.25">
      <c r="B74" s="5"/>
      <c r="L74" s="5"/>
    </row>
    <row r="75" spans="2:12" x14ac:dyDescent="0.25">
      <c r="B75" s="5"/>
      <c r="L75" s="5"/>
    </row>
    <row r="76" spans="2:12" s="10" customFormat="1" x14ac:dyDescent="0.25">
      <c r="B76" s="9"/>
      <c r="D76" s="32" t="s">
        <v>48</v>
      </c>
      <c r="E76" s="33"/>
      <c r="F76" s="34" t="s">
        <v>49</v>
      </c>
      <c r="G76" s="32" t="s">
        <v>48</v>
      </c>
      <c r="H76" s="33"/>
      <c r="I76" s="33"/>
      <c r="J76" s="35" t="s">
        <v>49</v>
      </c>
      <c r="K76" s="33"/>
      <c r="L76" s="9"/>
    </row>
    <row r="77" spans="2:12" s="10" customFormat="1" ht="14.45" customHeight="1" x14ac:dyDescent="0.25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9"/>
    </row>
    <row r="81" spans="2:12" s="10" customFormat="1" ht="6.95" customHeight="1" x14ac:dyDescent="0.25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9"/>
    </row>
    <row r="82" spans="2:12" s="10" customFormat="1" ht="24.95" customHeight="1" x14ac:dyDescent="0.25">
      <c r="B82" s="9"/>
      <c r="C82" s="6" t="s">
        <v>52</v>
      </c>
      <c r="L82" s="9"/>
    </row>
    <row r="83" spans="2:12" s="10" customFormat="1" ht="6.95" customHeight="1" x14ac:dyDescent="0.25">
      <c r="B83" s="9"/>
      <c r="L83" s="9"/>
    </row>
    <row r="84" spans="2:12" s="10" customFormat="1" ht="12" customHeight="1" x14ac:dyDescent="0.25">
      <c r="B84" s="9"/>
      <c r="C84" s="8" t="s">
        <v>13</v>
      </c>
      <c r="L84" s="9"/>
    </row>
    <row r="85" spans="2:12" s="10" customFormat="1" ht="16.5" customHeight="1" x14ac:dyDescent="0.25">
      <c r="B85" s="9"/>
      <c r="E85" s="145" t="str">
        <f>E7</f>
        <v>Zázemí pro městskou knihovnu Benešov</v>
      </c>
      <c r="F85" s="146"/>
      <c r="G85" s="146"/>
      <c r="H85" s="146"/>
      <c r="L85" s="9"/>
    </row>
    <row r="86" spans="2:12" ht="12" customHeight="1" x14ac:dyDescent="0.25">
      <c r="B86" s="5"/>
      <c r="C86" s="8" t="s">
        <v>14</v>
      </c>
      <c r="L86" s="5"/>
    </row>
    <row r="87" spans="2:12" s="10" customFormat="1" ht="16.5" customHeight="1" x14ac:dyDescent="0.25">
      <c r="B87" s="9"/>
      <c r="E87" s="145" t="s">
        <v>15</v>
      </c>
      <c r="F87" s="147"/>
      <c r="G87" s="147"/>
      <c r="H87" s="147"/>
      <c r="L87" s="9"/>
    </row>
    <row r="88" spans="2:12" s="10" customFormat="1" ht="12" customHeight="1" x14ac:dyDescent="0.25">
      <c r="B88" s="9"/>
      <c r="C88" s="8" t="s">
        <v>16</v>
      </c>
      <c r="L88" s="9"/>
    </row>
    <row r="89" spans="2:12" s="10" customFormat="1" ht="16.5" customHeight="1" x14ac:dyDescent="0.25">
      <c r="B89" s="9"/>
      <c r="E89" s="148" t="str">
        <f>E11</f>
        <v>001-10 - Střecha</v>
      </c>
      <c r="F89" s="147"/>
      <c r="G89" s="147"/>
      <c r="H89" s="147"/>
      <c r="L89" s="9"/>
    </row>
    <row r="90" spans="2:12" s="10" customFormat="1" ht="6.95" customHeight="1" x14ac:dyDescent="0.25">
      <c r="B90" s="9"/>
      <c r="L90" s="9"/>
    </row>
    <row r="91" spans="2:12" s="10" customFormat="1" ht="12" customHeight="1" x14ac:dyDescent="0.25">
      <c r="B91" s="9"/>
      <c r="C91" s="8" t="s">
        <v>20</v>
      </c>
      <c r="F91" s="11" t="str">
        <f>F14</f>
        <v>Benešov</v>
      </c>
      <c r="I91" s="8" t="s">
        <v>22</v>
      </c>
      <c r="J91" s="12" t="str">
        <f>IF(J14="","",J14)</f>
        <v/>
      </c>
      <c r="L91" s="9"/>
    </row>
    <row r="92" spans="2:12" s="10" customFormat="1" ht="6.95" customHeight="1" x14ac:dyDescent="0.25">
      <c r="B92" s="9"/>
      <c r="L92" s="9"/>
    </row>
    <row r="93" spans="2:12" s="10" customFormat="1" ht="25.7" customHeight="1" x14ac:dyDescent="0.25">
      <c r="B93" s="9"/>
      <c r="C93" s="8" t="s">
        <v>23</v>
      </c>
      <c r="F93" s="11" t="str">
        <f>E17</f>
        <v>Město Benešov</v>
      </c>
      <c r="I93" s="8" t="s">
        <v>28</v>
      </c>
      <c r="J93" s="40" t="str">
        <f>E23</f>
        <v>Ing. arch. Tomáš Havlíček</v>
      </c>
      <c r="L93" s="9"/>
    </row>
    <row r="94" spans="2:12" s="10" customFormat="1" ht="15.2" customHeight="1" x14ac:dyDescent="0.25">
      <c r="B94" s="9"/>
      <c r="C94" s="8" t="s">
        <v>27</v>
      </c>
      <c r="F94" s="11" t="str">
        <f>IF(E20="","",E20)</f>
        <v>Vyplň údaj</v>
      </c>
      <c r="I94" s="8" t="s">
        <v>30</v>
      </c>
      <c r="J94" s="40" t="str">
        <f>E26</f>
        <v>Ing. Lenka Kasperová</v>
      </c>
      <c r="L94" s="9"/>
    </row>
    <row r="95" spans="2:12" s="10" customFormat="1" ht="10.35" customHeight="1" x14ac:dyDescent="0.25">
      <c r="B95" s="9"/>
      <c r="L95" s="9"/>
    </row>
    <row r="96" spans="2:12" s="10" customFormat="1" ht="29.25" customHeight="1" x14ac:dyDescent="0.25">
      <c r="B96" s="9"/>
      <c r="C96" s="41" t="s">
        <v>53</v>
      </c>
      <c r="D96" s="23"/>
      <c r="E96" s="23"/>
      <c r="F96" s="23"/>
      <c r="G96" s="23"/>
      <c r="H96" s="23"/>
      <c r="I96" s="23"/>
      <c r="J96" s="42" t="s">
        <v>54</v>
      </c>
      <c r="K96" s="23"/>
      <c r="L96" s="9"/>
    </row>
    <row r="97" spans="2:47" s="10" customFormat="1" ht="10.35" customHeight="1" x14ac:dyDescent="0.25">
      <c r="B97" s="9"/>
      <c r="L97" s="9"/>
    </row>
    <row r="98" spans="2:47" s="10" customFormat="1" ht="22.9" customHeight="1" x14ac:dyDescent="0.25">
      <c r="B98" s="9"/>
      <c r="C98" s="43" t="s">
        <v>55</v>
      </c>
      <c r="J98" s="18">
        <f>J133</f>
        <v>0</v>
      </c>
      <c r="L98" s="9"/>
      <c r="AU98" s="1" t="s">
        <v>56</v>
      </c>
    </row>
    <row r="99" spans="2:47" s="45" customFormat="1" ht="24.95" customHeight="1" x14ac:dyDescent="0.25">
      <c r="B99" s="44"/>
      <c r="D99" s="46" t="s">
        <v>57</v>
      </c>
      <c r="E99" s="47"/>
      <c r="F99" s="47"/>
      <c r="G99" s="47"/>
      <c r="H99" s="47"/>
      <c r="I99" s="47"/>
      <c r="J99" s="48">
        <f>J134</f>
        <v>0</v>
      </c>
      <c r="L99" s="44"/>
    </row>
    <row r="100" spans="2:47" s="50" customFormat="1" ht="19.899999999999999" customHeight="1" x14ac:dyDescent="0.25">
      <c r="B100" s="49"/>
      <c r="D100" s="51" t="s">
        <v>58</v>
      </c>
      <c r="E100" s="52"/>
      <c r="F100" s="52"/>
      <c r="G100" s="52"/>
      <c r="H100" s="52"/>
      <c r="I100" s="52"/>
      <c r="J100" s="53">
        <f>J135</f>
        <v>0</v>
      </c>
      <c r="L100" s="49"/>
    </row>
    <row r="101" spans="2:47" s="50" customFormat="1" ht="19.899999999999999" customHeight="1" x14ac:dyDescent="0.25">
      <c r="B101" s="49"/>
      <c r="D101" s="51" t="s">
        <v>59</v>
      </c>
      <c r="E101" s="52"/>
      <c r="F101" s="52"/>
      <c r="G101" s="52"/>
      <c r="H101" s="52"/>
      <c r="I101" s="52"/>
      <c r="J101" s="53">
        <f>J140</f>
        <v>0</v>
      </c>
      <c r="L101" s="49"/>
    </row>
    <row r="102" spans="2:47" s="50" customFormat="1" ht="19.899999999999999" customHeight="1" x14ac:dyDescent="0.25">
      <c r="B102" s="49"/>
      <c r="D102" s="51" t="s">
        <v>60</v>
      </c>
      <c r="E102" s="52"/>
      <c r="F102" s="52"/>
      <c r="G102" s="52"/>
      <c r="H102" s="52"/>
      <c r="I102" s="52"/>
      <c r="J102" s="53">
        <f>J152</f>
        <v>0</v>
      </c>
      <c r="L102" s="49"/>
    </row>
    <row r="103" spans="2:47" s="50" customFormat="1" ht="19.899999999999999" customHeight="1" x14ac:dyDescent="0.25">
      <c r="B103" s="49"/>
      <c r="D103" s="51" t="s">
        <v>61</v>
      </c>
      <c r="E103" s="52"/>
      <c r="F103" s="52"/>
      <c r="G103" s="52"/>
      <c r="H103" s="52"/>
      <c r="I103" s="52"/>
      <c r="J103" s="53">
        <f>J160</f>
        <v>0</v>
      </c>
      <c r="L103" s="49"/>
    </row>
    <row r="104" spans="2:47" s="45" customFormat="1" ht="24.95" customHeight="1" x14ac:dyDescent="0.25">
      <c r="B104" s="44"/>
      <c r="D104" s="46" t="s">
        <v>62</v>
      </c>
      <c r="E104" s="47"/>
      <c r="F104" s="47"/>
      <c r="G104" s="47"/>
      <c r="H104" s="47"/>
      <c r="I104" s="47"/>
      <c r="J104" s="48">
        <f>J162</f>
        <v>0</v>
      </c>
      <c r="L104" s="44"/>
    </row>
    <row r="105" spans="2:47" s="50" customFormat="1" ht="19.899999999999999" customHeight="1" x14ac:dyDescent="0.25">
      <c r="B105" s="49"/>
      <c r="D105" s="51" t="s">
        <v>63</v>
      </c>
      <c r="E105" s="52"/>
      <c r="F105" s="52"/>
      <c r="G105" s="52"/>
      <c r="H105" s="52"/>
      <c r="I105" s="52"/>
      <c r="J105" s="53">
        <f>J163</f>
        <v>0</v>
      </c>
      <c r="L105" s="49"/>
    </row>
    <row r="106" spans="2:47" s="50" customFormat="1" ht="19.899999999999999" customHeight="1" x14ac:dyDescent="0.25">
      <c r="B106" s="49"/>
      <c r="D106" s="51" t="s">
        <v>64</v>
      </c>
      <c r="E106" s="52"/>
      <c r="F106" s="52"/>
      <c r="G106" s="52"/>
      <c r="H106" s="52"/>
      <c r="I106" s="52"/>
      <c r="J106" s="53">
        <f>J206</f>
        <v>0</v>
      </c>
      <c r="L106" s="49"/>
    </row>
    <row r="107" spans="2:47" s="50" customFormat="1" ht="19.899999999999999" customHeight="1" x14ac:dyDescent="0.25">
      <c r="B107" s="49"/>
      <c r="D107" s="51" t="s">
        <v>65</v>
      </c>
      <c r="E107" s="52"/>
      <c r="F107" s="52"/>
      <c r="G107" s="52"/>
      <c r="H107" s="52"/>
      <c r="I107" s="52"/>
      <c r="J107" s="53">
        <f>J238</f>
        <v>0</v>
      </c>
      <c r="L107" s="49"/>
    </row>
    <row r="108" spans="2:47" s="50" customFormat="1" ht="19.899999999999999" customHeight="1" x14ac:dyDescent="0.25">
      <c r="B108" s="49"/>
      <c r="D108" s="51" t="s">
        <v>66</v>
      </c>
      <c r="E108" s="52"/>
      <c r="F108" s="52"/>
      <c r="G108" s="52"/>
      <c r="H108" s="52"/>
      <c r="I108" s="52"/>
      <c r="J108" s="53">
        <f>J244</f>
        <v>0</v>
      </c>
      <c r="L108" s="49"/>
    </row>
    <row r="109" spans="2:47" s="50" customFormat="1" ht="19.899999999999999" customHeight="1" x14ac:dyDescent="0.25">
      <c r="B109" s="49"/>
      <c r="D109" s="51" t="s">
        <v>67</v>
      </c>
      <c r="E109" s="52"/>
      <c r="F109" s="52"/>
      <c r="G109" s="52"/>
      <c r="H109" s="52"/>
      <c r="I109" s="52"/>
      <c r="J109" s="53">
        <f>J247</f>
        <v>0</v>
      </c>
      <c r="L109" s="49"/>
    </row>
    <row r="110" spans="2:47" s="50" customFormat="1" ht="19.899999999999999" customHeight="1" x14ac:dyDescent="0.25">
      <c r="B110" s="49"/>
      <c r="D110" s="51" t="s">
        <v>68</v>
      </c>
      <c r="E110" s="52"/>
      <c r="F110" s="52"/>
      <c r="G110" s="52"/>
      <c r="H110" s="52"/>
      <c r="I110" s="52"/>
      <c r="J110" s="53">
        <f>J264</f>
        <v>0</v>
      </c>
      <c r="L110" s="49"/>
    </row>
    <row r="111" spans="2:47" s="45" customFormat="1" ht="24.95" customHeight="1" x14ac:dyDescent="0.25">
      <c r="B111" s="44"/>
      <c r="D111" s="46" t="s">
        <v>69</v>
      </c>
      <c r="E111" s="47"/>
      <c r="F111" s="47"/>
      <c r="G111" s="47"/>
      <c r="H111" s="47"/>
      <c r="I111" s="47"/>
      <c r="J111" s="48">
        <f>J274</f>
        <v>0</v>
      </c>
      <c r="L111" s="44"/>
    </row>
    <row r="112" spans="2:47" s="10" customFormat="1" ht="21.75" customHeight="1" x14ac:dyDescent="0.25">
      <c r="B112" s="9"/>
      <c r="L112" s="9"/>
    </row>
    <row r="113" spans="2:12" s="10" customFormat="1" ht="6.95" customHeight="1" x14ac:dyDescent="0.25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9"/>
    </row>
    <row r="117" spans="2:12" s="10" customFormat="1" ht="6.95" customHeight="1" x14ac:dyDescent="0.25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9"/>
    </row>
    <row r="118" spans="2:12" s="10" customFormat="1" ht="24.95" customHeight="1" x14ac:dyDescent="0.25">
      <c r="B118" s="9"/>
      <c r="C118" s="6" t="s">
        <v>70</v>
      </c>
      <c r="L118" s="9"/>
    </row>
    <row r="119" spans="2:12" s="10" customFormat="1" ht="6.95" customHeight="1" x14ac:dyDescent="0.25">
      <c r="B119" s="9"/>
      <c r="L119" s="9"/>
    </row>
    <row r="120" spans="2:12" s="10" customFormat="1" ht="12" customHeight="1" x14ac:dyDescent="0.25">
      <c r="B120" s="9"/>
      <c r="C120" s="8" t="s">
        <v>13</v>
      </c>
      <c r="L120" s="9"/>
    </row>
    <row r="121" spans="2:12" s="10" customFormat="1" ht="16.5" customHeight="1" x14ac:dyDescent="0.25">
      <c r="B121" s="9"/>
      <c r="E121" s="145" t="str">
        <f>E7</f>
        <v>Zázemí pro městskou knihovnu Benešov</v>
      </c>
      <c r="F121" s="146"/>
      <c r="G121" s="146"/>
      <c r="H121" s="146"/>
      <c r="L121" s="9"/>
    </row>
    <row r="122" spans="2:12" ht="12" customHeight="1" x14ac:dyDescent="0.25">
      <c r="B122" s="5"/>
      <c r="C122" s="8" t="s">
        <v>14</v>
      </c>
      <c r="L122" s="5"/>
    </row>
    <row r="123" spans="2:12" s="10" customFormat="1" ht="16.5" customHeight="1" x14ac:dyDescent="0.25">
      <c r="B123" s="9"/>
      <c r="E123" s="145" t="s">
        <v>15</v>
      </c>
      <c r="F123" s="147"/>
      <c r="G123" s="147"/>
      <c r="H123" s="147"/>
      <c r="L123" s="9"/>
    </row>
    <row r="124" spans="2:12" s="10" customFormat="1" ht="12" customHeight="1" x14ac:dyDescent="0.25">
      <c r="B124" s="9"/>
      <c r="C124" s="8" t="s">
        <v>16</v>
      </c>
      <c r="L124" s="9"/>
    </row>
    <row r="125" spans="2:12" s="10" customFormat="1" ht="16.5" customHeight="1" x14ac:dyDescent="0.25">
      <c r="B125" s="9"/>
      <c r="E125" s="148" t="str">
        <f>E11</f>
        <v>001-10 - Střecha</v>
      </c>
      <c r="F125" s="147"/>
      <c r="G125" s="147"/>
      <c r="H125" s="147"/>
      <c r="L125" s="9"/>
    </row>
    <row r="126" spans="2:12" s="10" customFormat="1" ht="6.95" customHeight="1" x14ac:dyDescent="0.25">
      <c r="B126" s="9"/>
      <c r="L126" s="9"/>
    </row>
    <row r="127" spans="2:12" s="10" customFormat="1" ht="12" customHeight="1" x14ac:dyDescent="0.25">
      <c r="B127" s="9"/>
      <c r="C127" s="8" t="s">
        <v>20</v>
      </c>
      <c r="F127" s="11" t="str">
        <f>F14</f>
        <v>Benešov</v>
      </c>
      <c r="I127" s="8" t="s">
        <v>22</v>
      </c>
      <c r="J127" s="12" t="str">
        <f>IF(J14="","",J14)</f>
        <v/>
      </c>
      <c r="L127" s="9"/>
    </row>
    <row r="128" spans="2:12" s="10" customFormat="1" ht="6.95" customHeight="1" x14ac:dyDescent="0.25">
      <c r="B128" s="9"/>
      <c r="L128" s="9"/>
    </row>
    <row r="129" spans="2:65" s="10" customFormat="1" ht="25.7" customHeight="1" x14ac:dyDescent="0.25">
      <c r="B129" s="9"/>
      <c r="C129" s="8" t="s">
        <v>23</v>
      </c>
      <c r="F129" s="11" t="str">
        <f>E17</f>
        <v>Město Benešov</v>
      </c>
      <c r="I129" s="8" t="s">
        <v>28</v>
      </c>
      <c r="J129" s="40" t="str">
        <f>E23</f>
        <v>Ing. arch. Tomáš Havlíček</v>
      </c>
      <c r="L129" s="9"/>
    </row>
    <row r="130" spans="2:65" s="10" customFormat="1" ht="15.2" customHeight="1" x14ac:dyDescent="0.25">
      <c r="B130" s="9"/>
      <c r="C130" s="8" t="s">
        <v>27</v>
      </c>
      <c r="F130" s="11" t="str">
        <f>IF(E20="","",E20)</f>
        <v>Vyplň údaj</v>
      </c>
      <c r="I130" s="8" t="s">
        <v>30</v>
      </c>
      <c r="J130" s="40" t="str">
        <f>E26</f>
        <v>Ing. Lenka Kasperová</v>
      </c>
      <c r="L130" s="9"/>
    </row>
    <row r="131" spans="2:65" s="10" customFormat="1" ht="10.35" customHeight="1" x14ac:dyDescent="0.25">
      <c r="B131" s="9"/>
      <c r="L131" s="9"/>
    </row>
    <row r="132" spans="2:65" s="61" customFormat="1" ht="29.25" customHeight="1" x14ac:dyDescent="0.25">
      <c r="B132" s="54"/>
      <c r="C132" s="55" t="s">
        <v>71</v>
      </c>
      <c r="D132" s="56" t="s">
        <v>72</v>
      </c>
      <c r="E132" s="56" t="s">
        <v>73</v>
      </c>
      <c r="F132" s="56" t="s">
        <v>74</v>
      </c>
      <c r="G132" s="56" t="s">
        <v>75</v>
      </c>
      <c r="H132" s="56" t="s">
        <v>76</v>
      </c>
      <c r="I132" s="56" t="s">
        <v>77</v>
      </c>
      <c r="J132" s="56" t="s">
        <v>54</v>
      </c>
      <c r="K132" s="57" t="s">
        <v>78</v>
      </c>
      <c r="L132" s="54"/>
      <c r="M132" s="58" t="s">
        <v>3</v>
      </c>
      <c r="N132" s="59" t="s">
        <v>37</v>
      </c>
      <c r="O132" s="59" t="s">
        <v>79</v>
      </c>
      <c r="P132" s="59" t="s">
        <v>80</v>
      </c>
      <c r="Q132" s="59" t="s">
        <v>81</v>
      </c>
      <c r="R132" s="59" t="s">
        <v>82</v>
      </c>
      <c r="S132" s="59" t="s">
        <v>83</v>
      </c>
      <c r="T132" s="60" t="s">
        <v>84</v>
      </c>
    </row>
    <row r="133" spans="2:65" s="10" customFormat="1" ht="22.9" customHeight="1" x14ac:dyDescent="0.25">
      <c r="B133" s="9"/>
      <c r="C133" s="62" t="s">
        <v>85</v>
      </c>
      <c r="J133" s="63">
        <f>BK133</f>
        <v>0</v>
      </c>
      <c r="L133" s="9"/>
      <c r="M133" s="64"/>
      <c r="N133" s="16"/>
      <c r="O133" s="16"/>
      <c r="P133" s="65">
        <f>P134+P162+P274</f>
        <v>0</v>
      </c>
      <c r="Q133" s="16"/>
      <c r="R133" s="65">
        <f>R134+R162+R274</f>
        <v>31.584797399999999</v>
      </c>
      <c r="S133" s="16"/>
      <c r="T133" s="66">
        <f>T134+T162+T274</f>
        <v>303.89481560000002</v>
      </c>
      <c r="AT133" s="1" t="s">
        <v>86</v>
      </c>
      <c r="AU133" s="1" t="s">
        <v>56</v>
      </c>
      <c r="BK133" s="67">
        <f>BK134+BK162+BK274</f>
        <v>0</v>
      </c>
    </row>
    <row r="134" spans="2:65" s="69" customFormat="1" ht="25.9" customHeight="1" x14ac:dyDescent="0.2">
      <c r="B134" s="68"/>
      <c r="D134" s="70" t="s">
        <v>86</v>
      </c>
      <c r="E134" s="71" t="s">
        <v>87</v>
      </c>
      <c r="F134" s="71" t="s">
        <v>88</v>
      </c>
      <c r="I134" s="72"/>
      <c r="J134" s="73">
        <f>BK134</f>
        <v>0</v>
      </c>
      <c r="L134" s="68"/>
      <c r="M134" s="74"/>
      <c r="P134" s="75">
        <f>P135+P140+P152+P160</f>
        <v>0</v>
      </c>
      <c r="R134" s="75">
        <f>R135+R140+R152+R160</f>
        <v>3.603634</v>
      </c>
      <c r="T134" s="76">
        <f>T135+T140+T152+T160</f>
        <v>265.089</v>
      </c>
      <c r="AR134" s="70" t="s">
        <v>89</v>
      </c>
      <c r="AT134" s="77" t="s">
        <v>86</v>
      </c>
      <c r="AU134" s="77" t="s">
        <v>90</v>
      </c>
      <c r="AY134" s="70" t="s">
        <v>91</v>
      </c>
      <c r="BK134" s="78">
        <f>BK135+BK140+BK152+BK160</f>
        <v>0</v>
      </c>
    </row>
    <row r="135" spans="2:65" s="69" customFormat="1" ht="22.9" customHeight="1" x14ac:dyDescent="0.2">
      <c r="B135" s="68"/>
      <c r="D135" s="70" t="s">
        <v>86</v>
      </c>
      <c r="E135" s="79" t="s">
        <v>92</v>
      </c>
      <c r="F135" s="79" t="s">
        <v>93</v>
      </c>
      <c r="I135" s="72"/>
      <c r="J135" s="80">
        <f>BK135</f>
        <v>0</v>
      </c>
      <c r="L135" s="68"/>
      <c r="M135" s="74"/>
      <c r="P135" s="75">
        <f>SUM(P136:P139)</f>
        <v>0</v>
      </c>
      <c r="R135" s="75">
        <f>SUM(R136:R139)</f>
        <v>1.3027139999999999</v>
      </c>
      <c r="T135" s="76">
        <f>SUM(T136:T139)</f>
        <v>0</v>
      </c>
      <c r="AR135" s="70" t="s">
        <v>89</v>
      </c>
      <c r="AT135" s="77" t="s">
        <v>86</v>
      </c>
      <c r="AU135" s="77" t="s">
        <v>89</v>
      </c>
      <c r="AY135" s="70" t="s">
        <v>91</v>
      </c>
      <c r="BK135" s="78">
        <f>SUM(BK136:BK139)</f>
        <v>0</v>
      </c>
    </row>
    <row r="136" spans="2:65" s="10" customFormat="1" ht="24.2" customHeight="1" x14ac:dyDescent="0.25">
      <c r="B136" s="81"/>
      <c r="C136" s="82" t="s">
        <v>89</v>
      </c>
      <c r="D136" s="82" t="s">
        <v>94</v>
      </c>
      <c r="E136" s="83" t="s">
        <v>95</v>
      </c>
      <c r="F136" s="84" t="s">
        <v>96</v>
      </c>
      <c r="G136" s="85" t="s">
        <v>97</v>
      </c>
      <c r="H136" s="86">
        <v>68.599999999999994</v>
      </c>
      <c r="I136" s="87"/>
      <c r="J136" s="88">
        <f>ROUND(I136*H136,2)</f>
        <v>0</v>
      </c>
      <c r="K136" s="84" t="s">
        <v>3</v>
      </c>
      <c r="L136" s="9"/>
      <c r="M136" s="89" t="s">
        <v>3</v>
      </c>
      <c r="N136" s="90" t="s">
        <v>38</v>
      </c>
      <c r="P136" s="91">
        <f>O136*H136</f>
        <v>0</v>
      </c>
      <c r="Q136" s="91">
        <v>1.899E-2</v>
      </c>
      <c r="R136" s="91">
        <f>Q136*H136</f>
        <v>1.3027139999999999</v>
      </c>
      <c r="S136" s="91">
        <v>0</v>
      </c>
      <c r="T136" s="92">
        <f>S136*H136</f>
        <v>0</v>
      </c>
      <c r="AR136" s="93" t="s">
        <v>98</v>
      </c>
      <c r="AT136" s="93" t="s">
        <v>94</v>
      </c>
      <c r="AU136" s="93" t="s">
        <v>5</v>
      </c>
      <c r="AY136" s="1" t="s">
        <v>91</v>
      </c>
      <c r="BE136" s="94">
        <f>IF(N136="základní",J136,0)</f>
        <v>0</v>
      </c>
      <c r="BF136" s="94">
        <f>IF(N136="snížená",J136,0)</f>
        <v>0</v>
      </c>
      <c r="BG136" s="94">
        <f>IF(N136="zákl. přenesená",J136,0)</f>
        <v>0</v>
      </c>
      <c r="BH136" s="94">
        <f>IF(N136="sníž. přenesená",J136,0)</f>
        <v>0</v>
      </c>
      <c r="BI136" s="94">
        <f>IF(N136="nulová",J136,0)</f>
        <v>0</v>
      </c>
      <c r="BJ136" s="1" t="s">
        <v>89</v>
      </c>
      <c r="BK136" s="94">
        <f>ROUND(I136*H136,2)</f>
        <v>0</v>
      </c>
      <c r="BL136" s="1" t="s">
        <v>98</v>
      </c>
      <c r="BM136" s="93" t="s">
        <v>99</v>
      </c>
    </row>
    <row r="137" spans="2:65" s="96" customFormat="1" ht="11.25" x14ac:dyDescent="0.25">
      <c r="B137" s="95"/>
      <c r="D137" s="97" t="s">
        <v>100</v>
      </c>
      <c r="E137" s="98" t="s">
        <v>3</v>
      </c>
      <c r="F137" s="99" t="s">
        <v>101</v>
      </c>
      <c r="H137" s="100">
        <v>28.3</v>
      </c>
      <c r="I137" s="101"/>
      <c r="L137" s="95"/>
      <c r="M137" s="102"/>
      <c r="T137" s="103"/>
      <c r="AT137" s="98" t="s">
        <v>100</v>
      </c>
      <c r="AU137" s="98" t="s">
        <v>5</v>
      </c>
      <c r="AV137" s="96" t="s">
        <v>5</v>
      </c>
      <c r="AW137" s="96" t="s">
        <v>102</v>
      </c>
      <c r="AX137" s="96" t="s">
        <v>90</v>
      </c>
      <c r="AY137" s="98" t="s">
        <v>91</v>
      </c>
    </row>
    <row r="138" spans="2:65" s="96" customFormat="1" ht="11.25" x14ac:dyDescent="0.25">
      <c r="B138" s="95"/>
      <c r="D138" s="97" t="s">
        <v>100</v>
      </c>
      <c r="E138" s="98" t="s">
        <v>3</v>
      </c>
      <c r="F138" s="99" t="s">
        <v>103</v>
      </c>
      <c r="H138" s="100">
        <v>40.299999999999997</v>
      </c>
      <c r="I138" s="101"/>
      <c r="L138" s="95"/>
      <c r="M138" s="102"/>
      <c r="T138" s="103"/>
      <c r="AT138" s="98" t="s">
        <v>100</v>
      </c>
      <c r="AU138" s="98" t="s">
        <v>5</v>
      </c>
      <c r="AV138" s="96" t="s">
        <v>5</v>
      </c>
      <c r="AW138" s="96" t="s">
        <v>102</v>
      </c>
      <c r="AX138" s="96" t="s">
        <v>90</v>
      </c>
      <c r="AY138" s="98" t="s">
        <v>91</v>
      </c>
    </row>
    <row r="139" spans="2:65" s="105" customFormat="1" ht="11.25" x14ac:dyDescent="0.25">
      <c r="B139" s="104"/>
      <c r="D139" s="97" t="s">
        <v>100</v>
      </c>
      <c r="E139" s="106" t="s">
        <v>3</v>
      </c>
      <c r="F139" s="107" t="s">
        <v>104</v>
      </c>
      <c r="H139" s="108">
        <v>68.599999999999994</v>
      </c>
      <c r="I139" s="109"/>
      <c r="L139" s="104"/>
      <c r="M139" s="110"/>
      <c r="T139" s="111"/>
      <c r="AT139" s="106" t="s">
        <v>100</v>
      </c>
      <c r="AU139" s="106" t="s">
        <v>5</v>
      </c>
      <c r="AV139" s="105" t="s">
        <v>98</v>
      </c>
      <c r="AW139" s="105" t="s">
        <v>102</v>
      </c>
      <c r="AX139" s="105" t="s">
        <v>89</v>
      </c>
      <c r="AY139" s="106" t="s">
        <v>91</v>
      </c>
    </row>
    <row r="140" spans="2:65" s="69" customFormat="1" ht="22.9" customHeight="1" x14ac:dyDescent="0.2">
      <c r="B140" s="68"/>
      <c r="D140" s="70" t="s">
        <v>86</v>
      </c>
      <c r="E140" s="79" t="s">
        <v>105</v>
      </c>
      <c r="F140" s="79" t="s">
        <v>106</v>
      </c>
      <c r="I140" s="72"/>
      <c r="J140" s="80">
        <f>BK140</f>
        <v>0</v>
      </c>
      <c r="L140" s="68"/>
      <c r="M140" s="74"/>
      <c r="P140" s="75">
        <f>SUM(P141:P151)</f>
        <v>0</v>
      </c>
      <c r="R140" s="75">
        <f>SUM(R141:R151)</f>
        <v>2.3009200000000001</v>
      </c>
      <c r="T140" s="76">
        <f>SUM(T141:T151)</f>
        <v>265.089</v>
      </c>
      <c r="AR140" s="70" t="s">
        <v>89</v>
      </c>
      <c r="AT140" s="77" t="s">
        <v>86</v>
      </c>
      <c r="AU140" s="77" t="s">
        <v>89</v>
      </c>
      <c r="AY140" s="70" t="s">
        <v>91</v>
      </c>
      <c r="BK140" s="78">
        <f>SUM(BK141:BK151)</f>
        <v>0</v>
      </c>
    </row>
    <row r="141" spans="2:65" s="10" customFormat="1" ht="24.2" customHeight="1" x14ac:dyDescent="0.25">
      <c r="B141" s="81"/>
      <c r="C141" s="82" t="s">
        <v>5</v>
      </c>
      <c r="D141" s="82" t="s">
        <v>94</v>
      </c>
      <c r="E141" s="83" t="s">
        <v>107</v>
      </c>
      <c r="F141" s="84" t="s">
        <v>108</v>
      </c>
      <c r="G141" s="85" t="s">
        <v>109</v>
      </c>
      <c r="H141" s="86">
        <v>10</v>
      </c>
      <c r="I141" s="87"/>
      <c r="J141" s="88">
        <f>ROUND(I141*H141,2)</f>
        <v>0</v>
      </c>
      <c r="K141" s="84" t="s">
        <v>110</v>
      </c>
      <c r="L141" s="9"/>
      <c r="M141" s="89" t="s">
        <v>3</v>
      </c>
      <c r="N141" s="90" t="s">
        <v>38</v>
      </c>
      <c r="P141" s="91">
        <f>O141*H141</f>
        <v>0</v>
      </c>
      <c r="Q141" s="91">
        <v>0</v>
      </c>
      <c r="R141" s="91">
        <f>Q141*H141</f>
        <v>0</v>
      </c>
      <c r="S141" s="91">
        <v>0</v>
      </c>
      <c r="T141" s="92">
        <f>S141*H141</f>
        <v>0</v>
      </c>
      <c r="AR141" s="93" t="s">
        <v>98</v>
      </c>
      <c r="AT141" s="93" t="s">
        <v>94</v>
      </c>
      <c r="AU141" s="93" t="s">
        <v>5</v>
      </c>
      <c r="AY141" s="1" t="s">
        <v>91</v>
      </c>
      <c r="BE141" s="94">
        <f>IF(N141="základní",J141,0)</f>
        <v>0</v>
      </c>
      <c r="BF141" s="94">
        <f>IF(N141="snížená",J141,0)</f>
        <v>0</v>
      </c>
      <c r="BG141" s="94">
        <f>IF(N141="zákl. přenesená",J141,0)</f>
        <v>0</v>
      </c>
      <c r="BH141" s="94">
        <f>IF(N141="sníž. přenesená",J141,0)</f>
        <v>0</v>
      </c>
      <c r="BI141" s="94">
        <f>IF(N141="nulová",J141,0)</f>
        <v>0</v>
      </c>
      <c r="BJ141" s="1" t="s">
        <v>89</v>
      </c>
      <c r="BK141" s="94">
        <f>ROUND(I141*H141,2)</f>
        <v>0</v>
      </c>
      <c r="BL141" s="1" t="s">
        <v>98</v>
      </c>
      <c r="BM141" s="93" t="s">
        <v>111</v>
      </c>
    </row>
    <row r="142" spans="2:65" s="10" customFormat="1" ht="19.5" x14ac:dyDescent="0.25">
      <c r="B142" s="9"/>
      <c r="D142" s="97" t="s">
        <v>112</v>
      </c>
      <c r="F142" s="112" t="s">
        <v>113</v>
      </c>
      <c r="I142" s="113"/>
      <c r="L142" s="9"/>
      <c r="M142" s="114"/>
      <c r="T142" s="115"/>
      <c r="AT142" s="1" t="s">
        <v>112</v>
      </c>
      <c r="AU142" s="1" t="s">
        <v>5</v>
      </c>
    </row>
    <row r="143" spans="2:65" s="10" customFormat="1" ht="37.9" customHeight="1" x14ac:dyDescent="0.25">
      <c r="B143" s="81"/>
      <c r="C143" s="82" t="s">
        <v>114</v>
      </c>
      <c r="D143" s="82" t="s">
        <v>94</v>
      </c>
      <c r="E143" s="83" t="s">
        <v>115</v>
      </c>
      <c r="F143" s="84" t="s">
        <v>116</v>
      </c>
      <c r="G143" s="85" t="s">
        <v>97</v>
      </c>
      <c r="H143" s="86">
        <v>50</v>
      </c>
      <c r="I143" s="87"/>
      <c r="J143" s="88">
        <f>ROUND(I143*H143,2)</f>
        <v>0</v>
      </c>
      <c r="K143" s="84" t="s">
        <v>110</v>
      </c>
      <c r="L143" s="9"/>
      <c r="M143" s="89" t="s">
        <v>3</v>
      </c>
      <c r="N143" s="90" t="s">
        <v>38</v>
      </c>
      <c r="P143" s="91">
        <f>O143*H143</f>
        <v>0</v>
      </c>
      <c r="Q143" s="91">
        <v>2.1000000000000001E-4</v>
      </c>
      <c r="R143" s="91">
        <f>Q143*H143</f>
        <v>1.0500000000000001E-2</v>
      </c>
      <c r="S143" s="91">
        <v>0</v>
      </c>
      <c r="T143" s="92">
        <f>S143*H143</f>
        <v>0</v>
      </c>
      <c r="AR143" s="93" t="s">
        <v>98</v>
      </c>
      <c r="AT143" s="93" t="s">
        <v>94</v>
      </c>
      <c r="AU143" s="93" t="s">
        <v>5</v>
      </c>
      <c r="AY143" s="1" t="s">
        <v>91</v>
      </c>
      <c r="BE143" s="94">
        <f>IF(N143="základní",J143,0)</f>
        <v>0</v>
      </c>
      <c r="BF143" s="94">
        <f>IF(N143="snížená",J143,0)</f>
        <v>0</v>
      </c>
      <c r="BG143" s="94">
        <f>IF(N143="zákl. přenesená",J143,0)</f>
        <v>0</v>
      </c>
      <c r="BH143" s="94">
        <f>IF(N143="sníž. přenesená",J143,0)</f>
        <v>0</v>
      </c>
      <c r="BI143" s="94">
        <f>IF(N143="nulová",J143,0)</f>
        <v>0</v>
      </c>
      <c r="BJ143" s="1" t="s">
        <v>89</v>
      </c>
      <c r="BK143" s="94">
        <f>ROUND(I143*H143,2)</f>
        <v>0</v>
      </c>
      <c r="BL143" s="1" t="s">
        <v>98</v>
      </c>
      <c r="BM143" s="93" t="s">
        <v>117</v>
      </c>
    </row>
    <row r="144" spans="2:65" s="10" customFormat="1" ht="33" customHeight="1" x14ac:dyDescent="0.25">
      <c r="B144" s="81"/>
      <c r="C144" s="82" t="s">
        <v>98</v>
      </c>
      <c r="D144" s="82" t="s">
        <v>94</v>
      </c>
      <c r="E144" s="83" t="s">
        <v>118</v>
      </c>
      <c r="F144" s="84" t="s">
        <v>119</v>
      </c>
      <c r="G144" s="85" t="s">
        <v>120</v>
      </c>
      <c r="H144" s="86">
        <v>102.08</v>
      </c>
      <c r="I144" s="87"/>
      <c r="J144" s="88">
        <f>ROUND(I144*H144,2)</f>
        <v>0</v>
      </c>
      <c r="K144" s="84" t="s">
        <v>110</v>
      </c>
      <c r="L144" s="9"/>
      <c r="M144" s="89" t="s">
        <v>3</v>
      </c>
      <c r="N144" s="90" t="s">
        <v>38</v>
      </c>
      <c r="P144" s="91">
        <f>O144*H144</f>
        <v>0</v>
      </c>
      <c r="Q144" s="91">
        <v>0</v>
      </c>
      <c r="R144" s="91">
        <f>Q144*H144</f>
        <v>0</v>
      </c>
      <c r="S144" s="91">
        <v>1.6</v>
      </c>
      <c r="T144" s="92">
        <f>S144*H144</f>
        <v>163.328</v>
      </c>
      <c r="AR144" s="93" t="s">
        <v>98</v>
      </c>
      <c r="AT144" s="93" t="s">
        <v>94</v>
      </c>
      <c r="AU144" s="93" t="s">
        <v>5</v>
      </c>
      <c r="AY144" s="1" t="s">
        <v>91</v>
      </c>
      <c r="BE144" s="94">
        <f>IF(N144="základní",J144,0)</f>
        <v>0</v>
      </c>
      <c r="BF144" s="94">
        <f>IF(N144="snížená",J144,0)</f>
        <v>0</v>
      </c>
      <c r="BG144" s="94">
        <f>IF(N144="zákl. přenesená",J144,0)</f>
        <v>0</v>
      </c>
      <c r="BH144" s="94">
        <f>IF(N144="sníž. přenesená",J144,0)</f>
        <v>0</v>
      </c>
      <c r="BI144" s="94">
        <f>IF(N144="nulová",J144,0)</f>
        <v>0</v>
      </c>
      <c r="BJ144" s="1" t="s">
        <v>89</v>
      </c>
      <c r="BK144" s="94">
        <f>ROUND(I144*H144,2)</f>
        <v>0</v>
      </c>
      <c r="BL144" s="1" t="s">
        <v>98</v>
      </c>
      <c r="BM144" s="93" t="s">
        <v>121</v>
      </c>
    </row>
    <row r="145" spans="2:65" s="96" customFormat="1" ht="11.25" x14ac:dyDescent="0.25">
      <c r="B145" s="95"/>
      <c r="D145" s="97" t="s">
        <v>100</v>
      </c>
      <c r="E145" s="98" t="s">
        <v>3</v>
      </c>
      <c r="F145" s="99" t="s">
        <v>122</v>
      </c>
      <c r="H145" s="100">
        <v>102.08</v>
      </c>
      <c r="I145" s="101"/>
      <c r="L145" s="95"/>
      <c r="M145" s="102"/>
      <c r="T145" s="103"/>
      <c r="AT145" s="98" t="s">
        <v>100</v>
      </c>
      <c r="AU145" s="98" t="s">
        <v>5</v>
      </c>
      <c r="AV145" s="96" t="s">
        <v>5</v>
      </c>
      <c r="AW145" s="96" t="s">
        <v>102</v>
      </c>
      <c r="AX145" s="96" t="s">
        <v>89</v>
      </c>
      <c r="AY145" s="98" t="s">
        <v>91</v>
      </c>
    </row>
    <row r="146" spans="2:65" s="10" customFormat="1" ht="37.9" customHeight="1" x14ac:dyDescent="0.25">
      <c r="B146" s="81"/>
      <c r="C146" s="82" t="s">
        <v>123</v>
      </c>
      <c r="D146" s="82" t="s">
        <v>94</v>
      </c>
      <c r="E146" s="83" t="s">
        <v>124</v>
      </c>
      <c r="F146" s="84" t="s">
        <v>125</v>
      </c>
      <c r="G146" s="85" t="s">
        <v>120</v>
      </c>
      <c r="H146" s="86">
        <v>46.255000000000003</v>
      </c>
      <c r="I146" s="87"/>
      <c r="J146" s="88">
        <f>ROUND(I146*H146,2)</f>
        <v>0</v>
      </c>
      <c r="K146" s="84" t="s">
        <v>110</v>
      </c>
      <c r="L146" s="9"/>
      <c r="M146" s="89" t="s">
        <v>3</v>
      </c>
      <c r="N146" s="90" t="s">
        <v>38</v>
      </c>
      <c r="P146" s="91">
        <f>O146*H146</f>
        <v>0</v>
      </c>
      <c r="Q146" s="91">
        <v>0</v>
      </c>
      <c r="R146" s="91">
        <f>Q146*H146</f>
        <v>0</v>
      </c>
      <c r="S146" s="91">
        <v>2.2000000000000002</v>
      </c>
      <c r="T146" s="92">
        <f>S146*H146</f>
        <v>101.76100000000001</v>
      </c>
      <c r="AR146" s="93" t="s">
        <v>98</v>
      </c>
      <c r="AT146" s="93" t="s">
        <v>94</v>
      </c>
      <c r="AU146" s="93" t="s">
        <v>5</v>
      </c>
      <c r="AY146" s="1" t="s">
        <v>91</v>
      </c>
      <c r="BE146" s="94">
        <f>IF(N146="základní",J146,0)</f>
        <v>0</v>
      </c>
      <c r="BF146" s="94">
        <f>IF(N146="snížená",J146,0)</f>
        <v>0</v>
      </c>
      <c r="BG146" s="94">
        <f>IF(N146="zákl. přenesená",J146,0)</f>
        <v>0</v>
      </c>
      <c r="BH146" s="94">
        <f>IF(N146="sníž. přenesená",J146,0)</f>
        <v>0</v>
      </c>
      <c r="BI146" s="94">
        <f>IF(N146="nulová",J146,0)</f>
        <v>0</v>
      </c>
      <c r="BJ146" s="1" t="s">
        <v>89</v>
      </c>
      <c r="BK146" s="94">
        <f>ROUND(I146*H146,2)</f>
        <v>0</v>
      </c>
      <c r="BL146" s="1" t="s">
        <v>98</v>
      </c>
      <c r="BM146" s="93" t="s">
        <v>126</v>
      </c>
    </row>
    <row r="147" spans="2:65" s="117" customFormat="1" ht="11.25" x14ac:dyDescent="0.25">
      <c r="B147" s="116"/>
      <c r="D147" s="97" t="s">
        <v>100</v>
      </c>
      <c r="E147" s="118" t="s">
        <v>3</v>
      </c>
      <c r="F147" s="119" t="s">
        <v>127</v>
      </c>
      <c r="H147" s="118" t="s">
        <v>3</v>
      </c>
      <c r="I147" s="120"/>
      <c r="L147" s="116"/>
      <c r="M147" s="121"/>
      <c r="T147" s="122"/>
      <c r="AT147" s="118" t="s">
        <v>100</v>
      </c>
      <c r="AU147" s="118" t="s">
        <v>5</v>
      </c>
      <c r="AV147" s="117" t="s">
        <v>89</v>
      </c>
      <c r="AW147" s="117" t="s">
        <v>102</v>
      </c>
      <c r="AX147" s="117" t="s">
        <v>90</v>
      </c>
      <c r="AY147" s="118" t="s">
        <v>91</v>
      </c>
    </row>
    <row r="148" spans="2:65" s="96" customFormat="1" ht="11.25" x14ac:dyDescent="0.25">
      <c r="B148" s="95"/>
      <c r="D148" s="97" t="s">
        <v>100</v>
      </c>
      <c r="E148" s="98" t="s">
        <v>3</v>
      </c>
      <c r="F148" s="99" t="s">
        <v>128</v>
      </c>
      <c r="H148" s="100">
        <v>46.255000000000003</v>
      </c>
      <c r="I148" s="101"/>
      <c r="L148" s="95"/>
      <c r="M148" s="102"/>
      <c r="T148" s="103"/>
      <c r="AT148" s="98" t="s">
        <v>100</v>
      </c>
      <c r="AU148" s="98" t="s">
        <v>5</v>
      </c>
      <c r="AV148" s="96" t="s">
        <v>5</v>
      </c>
      <c r="AW148" s="96" t="s">
        <v>102</v>
      </c>
      <c r="AX148" s="96" t="s">
        <v>89</v>
      </c>
      <c r="AY148" s="98" t="s">
        <v>91</v>
      </c>
    </row>
    <row r="149" spans="2:65" s="10" customFormat="1" ht="24.2" customHeight="1" x14ac:dyDescent="0.25">
      <c r="B149" s="81"/>
      <c r="C149" s="82" t="s">
        <v>92</v>
      </c>
      <c r="D149" s="82" t="s">
        <v>94</v>
      </c>
      <c r="E149" s="83" t="s">
        <v>129</v>
      </c>
      <c r="F149" s="84" t="s">
        <v>130</v>
      </c>
      <c r="G149" s="85" t="s">
        <v>97</v>
      </c>
      <c r="H149" s="86">
        <v>638</v>
      </c>
      <c r="I149" s="87"/>
      <c r="J149" s="88">
        <f>ROUND(I149*H149,2)</f>
        <v>0</v>
      </c>
      <c r="K149" s="84" t="s">
        <v>3</v>
      </c>
      <c r="L149" s="9"/>
      <c r="M149" s="89" t="s">
        <v>3</v>
      </c>
      <c r="N149" s="90" t="s">
        <v>38</v>
      </c>
      <c r="P149" s="91">
        <f>O149*H149</f>
        <v>0</v>
      </c>
      <c r="Q149" s="91">
        <v>3.5899999999999999E-3</v>
      </c>
      <c r="R149" s="91">
        <f>Q149*H149</f>
        <v>2.2904200000000001</v>
      </c>
      <c r="S149" s="91">
        <v>0</v>
      </c>
      <c r="T149" s="92">
        <f>S149*H149</f>
        <v>0</v>
      </c>
      <c r="AR149" s="93" t="s">
        <v>98</v>
      </c>
      <c r="AT149" s="93" t="s">
        <v>94</v>
      </c>
      <c r="AU149" s="93" t="s">
        <v>5</v>
      </c>
      <c r="AY149" s="1" t="s">
        <v>91</v>
      </c>
      <c r="BE149" s="94">
        <f>IF(N149="základní",J149,0)</f>
        <v>0</v>
      </c>
      <c r="BF149" s="94">
        <f>IF(N149="snížená",J149,0)</f>
        <v>0</v>
      </c>
      <c r="BG149" s="94">
        <f>IF(N149="zákl. přenesená",J149,0)</f>
        <v>0</v>
      </c>
      <c r="BH149" s="94">
        <f>IF(N149="sníž. přenesená",J149,0)</f>
        <v>0</v>
      </c>
      <c r="BI149" s="94">
        <f>IF(N149="nulová",J149,0)</f>
        <v>0</v>
      </c>
      <c r="BJ149" s="1" t="s">
        <v>89</v>
      </c>
      <c r="BK149" s="94">
        <f>ROUND(I149*H149,2)</f>
        <v>0</v>
      </c>
      <c r="BL149" s="1" t="s">
        <v>98</v>
      </c>
      <c r="BM149" s="93" t="s">
        <v>131</v>
      </c>
    </row>
    <row r="150" spans="2:65" s="10" customFormat="1" ht="19.5" x14ac:dyDescent="0.25">
      <c r="B150" s="9"/>
      <c r="D150" s="97" t="s">
        <v>112</v>
      </c>
      <c r="F150" s="112" t="s">
        <v>132</v>
      </c>
      <c r="I150" s="113"/>
      <c r="L150" s="9"/>
      <c r="M150" s="114"/>
      <c r="T150" s="115"/>
      <c r="AT150" s="1" t="s">
        <v>112</v>
      </c>
      <c r="AU150" s="1" t="s">
        <v>5</v>
      </c>
    </row>
    <row r="151" spans="2:65" s="96" customFormat="1" ht="11.25" x14ac:dyDescent="0.25">
      <c r="B151" s="95"/>
      <c r="D151" s="97" t="s">
        <v>100</v>
      </c>
      <c r="E151" s="98" t="s">
        <v>3</v>
      </c>
      <c r="F151" s="99" t="s">
        <v>2</v>
      </c>
      <c r="H151" s="100">
        <v>638</v>
      </c>
      <c r="I151" s="101"/>
      <c r="L151" s="95"/>
      <c r="M151" s="102"/>
      <c r="T151" s="103"/>
      <c r="AT151" s="98" t="s">
        <v>100</v>
      </c>
      <c r="AU151" s="98" t="s">
        <v>5</v>
      </c>
      <c r="AV151" s="96" t="s">
        <v>5</v>
      </c>
      <c r="AW151" s="96" t="s">
        <v>102</v>
      </c>
      <c r="AX151" s="96" t="s">
        <v>89</v>
      </c>
      <c r="AY151" s="98" t="s">
        <v>91</v>
      </c>
    </row>
    <row r="152" spans="2:65" s="69" customFormat="1" ht="22.9" customHeight="1" x14ac:dyDescent="0.2">
      <c r="B152" s="68"/>
      <c r="D152" s="70" t="s">
        <v>86</v>
      </c>
      <c r="E152" s="79" t="s">
        <v>133</v>
      </c>
      <c r="F152" s="79" t="s">
        <v>134</v>
      </c>
      <c r="I152" s="72"/>
      <c r="J152" s="80">
        <f>BK152</f>
        <v>0</v>
      </c>
      <c r="L152" s="68"/>
      <c r="M152" s="74"/>
      <c r="P152" s="75">
        <f>SUM(P153:P159)</f>
        <v>0</v>
      </c>
      <c r="R152" s="75">
        <f>SUM(R153:R159)</f>
        <v>0</v>
      </c>
      <c r="T152" s="76">
        <f>SUM(T153:T159)</f>
        <v>0</v>
      </c>
      <c r="AR152" s="70" t="s">
        <v>89</v>
      </c>
      <c r="AT152" s="77" t="s">
        <v>86</v>
      </c>
      <c r="AU152" s="77" t="s">
        <v>89</v>
      </c>
      <c r="AY152" s="70" t="s">
        <v>91</v>
      </c>
      <c r="BK152" s="78">
        <f>SUM(BK153:BK159)</f>
        <v>0</v>
      </c>
    </row>
    <row r="153" spans="2:65" s="10" customFormat="1" ht="24.2" customHeight="1" x14ac:dyDescent="0.25">
      <c r="B153" s="81"/>
      <c r="C153" s="82" t="s">
        <v>135</v>
      </c>
      <c r="D153" s="82" t="s">
        <v>94</v>
      </c>
      <c r="E153" s="83" t="s">
        <v>136</v>
      </c>
      <c r="F153" s="84" t="s">
        <v>137</v>
      </c>
      <c r="G153" s="85" t="s">
        <v>138</v>
      </c>
      <c r="H153" s="86">
        <v>303.89499999999998</v>
      </c>
      <c r="I153" s="87"/>
      <c r="J153" s="88">
        <f>ROUND(I153*H153,2)</f>
        <v>0</v>
      </c>
      <c r="K153" s="84" t="s">
        <v>110</v>
      </c>
      <c r="L153" s="9"/>
      <c r="M153" s="89" t="s">
        <v>3</v>
      </c>
      <c r="N153" s="90" t="s">
        <v>38</v>
      </c>
      <c r="P153" s="91">
        <f>O153*H153</f>
        <v>0</v>
      </c>
      <c r="Q153" s="91">
        <v>0</v>
      </c>
      <c r="R153" s="91">
        <f>Q153*H153</f>
        <v>0</v>
      </c>
      <c r="S153" s="91">
        <v>0</v>
      </c>
      <c r="T153" s="92">
        <f>S153*H153</f>
        <v>0</v>
      </c>
      <c r="AR153" s="93" t="s">
        <v>98</v>
      </c>
      <c r="AT153" s="93" t="s">
        <v>94</v>
      </c>
      <c r="AU153" s="93" t="s">
        <v>5</v>
      </c>
      <c r="AY153" s="1" t="s">
        <v>91</v>
      </c>
      <c r="BE153" s="94">
        <f>IF(N153="základní",J153,0)</f>
        <v>0</v>
      </c>
      <c r="BF153" s="94">
        <f>IF(N153="snížená",J153,0)</f>
        <v>0</v>
      </c>
      <c r="BG153" s="94">
        <f>IF(N153="zákl. přenesená",J153,0)</f>
        <v>0</v>
      </c>
      <c r="BH153" s="94">
        <f>IF(N153="sníž. přenesená",J153,0)</f>
        <v>0</v>
      </c>
      <c r="BI153" s="94">
        <f>IF(N153="nulová",J153,0)</f>
        <v>0</v>
      </c>
      <c r="BJ153" s="1" t="s">
        <v>89</v>
      </c>
      <c r="BK153" s="94">
        <f>ROUND(I153*H153,2)</f>
        <v>0</v>
      </c>
      <c r="BL153" s="1" t="s">
        <v>98</v>
      </c>
      <c r="BM153" s="93" t="s">
        <v>139</v>
      </c>
    </row>
    <row r="154" spans="2:65" s="10" customFormat="1" ht="24.2" customHeight="1" x14ac:dyDescent="0.25">
      <c r="B154" s="81"/>
      <c r="C154" s="82" t="s">
        <v>140</v>
      </c>
      <c r="D154" s="82" t="s">
        <v>94</v>
      </c>
      <c r="E154" s="83" t="s">
        <v>141</v>
      </c>
      <c r="F154" s="84" t="s">
        <v>142</v>
      </c>
      <c r="G154" s="85" t="s">
        <v>138</v>
      </c>
      <c r="H154" s="86">
        <v>303.89499999999998</v>
      </c>
      <c r="I154" s="87"/>
      <c r="J154" s="88">
        <f>ROUND(I154*H154,2)</f>
        <v>0</v>
      </c>
      <c r="K154" s="84" t="s">
        <v>110</v>
      </c>
      <c r="L154" s="9"/>
      <c r="M154" s="89" t="s">
        <v>3</v>
      </c>
      <c r="N154" s="90" t="s">
        <v>38</v>
      </c>
      <c r="P154" s="91">
        <f>O154*H154</f>
        <v>0</v>
      </c>
      <c r="Q154" s="91">
        <v>0</v>
      </c>
      <c r="R154" s="91">
        <f>Q154*H154</f>
        <v>0</v>
      </c>
      <c r="S154" s="91">
        <v>0</v>
      </c>
      <c r="T154" s="92">
        <f>S154*H154</f>
        <v>0</v>
      </c>
      <c r="AR154" s="93" t="s">
        <v>98</v>
      </c>
      <c r="AT154" s="93" t="s">
        <v>94</v>
      </c>
      <c r="AU154" s="93" t="s">
        <v>5</v>
      </c>
      <c r="AY154" s="1" t="s">
        <v>91</v>
      </c>
      <c r="BE154" s="94">
        <f>IF(N154="základní",J154,0)</f>
        <v>0</v>
      </c>
      <c r="BF154" s="94">
        <f>IF(N154="snížená",J154,0)</f>
        <v>0</v>
      </c>
      <c r="BG154" s="94">
        <f>IF(N154="zákl. přenesená",J154,0)</f>
        <v>0</v>
      </c>
      <c r="BH154" s="94">
        <f>IF(N154="sníž. přenesená",J154,0)</f>
        <v>0</v>
      </c>
      <c r="BI154" s="94">
        <f>IF(N154="nulová",J154,0)</f>
        <v>0</v>
      </c>
      <c r="BJ154" s="1" t="s">
        <v>89</v>
      </c>
      <c r="BK154" s="94">
        <f>ROUND(I154*H154,2)</f>
        <v>0</v>
      </c>
      <c r="BL154" s="1" t="s">
        <v>98</v>
      </c>
      <c r="BM154" s="93" t="s">
        <v>143</v>
      </c>
    </row>
    <row r="155" spans="2:65" s="10" customFormat="1" ht="24.2" customHeight="1" x14ac:dyDescent="0.25">
      <c r="B155" s="81"/>
      <c r="C155" s="82" t="s">
        <v>105</v>
      </c>
      <c r="D155" s="82" t="s">
        <v>94</v>
      </c>
      <c r="E155" s="83" t="s">
        <v>144</v>
      </c>
      <c r="F155" s="84" t="s">
        <v>145</v>
      </c>
      <c r="G155" s="85" t="s">
        <v>138</v>
      </c>
      <c r="H155" s="86">
        <v>8812.9549999999999</v>
      </c>
      <c r="I155" s="87"/>
      <c r="J155" s="88">
        <f>ROUND(I155*H155,2)</f>
        <v>0</v>
      </c>
      <c r="K155" s="84" t="s">
        <v>110</v>
      </c>
      <c r="L155" s="9"/>
      <c r="M155" s="89" t="s">
        <v>3</v>
      </c>
      <c r="N155" s="90" t="s">
        <v>38</v>
      </c>
      <c r="P155" s="91">
        <f>O155*H155</f>
        <v>0</v>
      </c>
      <c r="Q155" s="91">
        <v>0</v>
      </c>
      <c r="R155" s="91">
        <f>Q155*H155</f>
        <v>0</v>
      </c>
      <c r="S155" s="91">
        <v>0</v>
      </c>
      <c r="T155" s="92">
        <f>S155*H155</f>
        <v>0</v>
      </c>
      <c r="AR155" s="93" t="s">
        <v>98</v>
      </c>
      <c r="AT155" s="93" t="s">
        <v>94</v>
      </c>
      <c r="AU155" s="93" t="s">
        <v>5</v>
      </c>
      <c r="AY155" s="1" t="s">
        <v>91</v>
      </c>
      <c r="BE155" s="94">
        <f>IF(N155="základní",J155,0)</f>
        <v>0</v>
      </c>
      <c r="BF155" s="94">
        <f>IF(N155="snížená",J155,0)</f>
        <v>0</v>
      </c>
      <c r="BG155" s="94">
        <f>IF(N155="zákl. přenesená",J155,0)</f>
        <v>0</v>
      </c>
      <c r="BH155" s="94">
        <f>IF(N155="sníž. přenesená",J155,0)</f>
        <v>0</v>
      </c>
      <c r="BI155" s="94">
        <f>IF(N155="nulová",J155,0)</f>
        <v>0</v>
      </c>
      <c r="BJ155" s="1" t="s">
        <v>89</v>
      </c>
      <c r="BK155" s="94">
        <f>ROUND(I155*H155,2)</f>
        <v>0</v>
      </c>
      <c r="BL155" s="1" t="s">
        <v>98</v>
      </c>
      <c r="BM155" s="93" t="s">
        <v>146</v>
      </c>
    </row>
    <row r="156" spans="2:65" s="96" customFormat="1" ht="11.25" x14ac:dyDescent="0.25">
      <c r="B156" s="95"/>
      <c r="D156" s="97" t="s">
        <v>100</v>
      </c>
      <c r="F156" s="99" t="s">
        <v>147</v>
      </c>
      <c r="H156" s="100">
        <v>8812.9549999999999</v>
      </c>
      <c r="I156" s="101"/>
      <c r="L156" s="95"/>
      <c r="M156" s="102"/>
      <c r="T156" s="103"/>
      <c r="AT156" s="98" t="s">
        <v>100</v>
      </c>
      <c r="AU156" s="98" t="s">
        <v>5</v>
      </c>
      <c r="AV156" s="96" t="s">
        <v>5</v>
      </c>
      <c r="AW156" s="96" t="s">
        <v>10</v>
      </c>
      <c r="AX156" s="96" t="s">
        <v>89</v>
      </c>
      <c r="AY156" s="98" t="s">
        <v>91</v>
      </c>
    </row>
    <row r="157" spans="2:65" s="10" customFormat="1" ht="33" customHeight="1" x14ac:dyDescent="0.25">
      <c r="B157" s="81"/>
      <c r="C157" s="82" t="s">
        <v>148</v>
      </c>
      <c r="D157" s="82" t="s">
        <v>94</v>
      </c>
      <c r="E157" s="83" t="s">
        <v>149</v>
      </c>
      <c r="F157" s="84" t="s">
        <v>150</v>
      </c>
      <c r="G157" s="85" t="s">
        <v>138</v>
      </c>
      <c r="H157" s="86">
        <v>285.608</v>
      </c>
      <c r="I157" s="87"/>
      <c r="J157" s="88">
        <f>ROUND(I157*H157,2)</f>
        <v>0</v>
      </c>
      <c r="K157" s="84" t="s">
        <v>110</v>
      </c>
      <c r="L157" s="9"/>
      <c r="M157" s="89" t="s">
        <v>3</v>
      </c>
      <c r="N157" s="90" t="s">
        <v>38</v>
      </c>
      <c r="P157" s="91">
        <f>O157*H157</f>
        <v>0</v>
      </c>
      <c r="Q157" s="91">
        <v>0</v>
      </c>
      <c r="R157" s="91">
        <f>Q157*H157</f>
        <v>0</v>
      </c>
      <c r="S157" s="91">
        <v>0</v>
      </c>
      <c r="T157" s="92">
        <f>S157*H157</f>
        <v>0</v>
      </c>
      <c r="AR157" s="93" t="s">
        <v>98</v>
      </c>
      <c r="AT157" s="93" t="s">
        <v>94</v>
      </c>
      <c r="AU157" s="93" t="s">
        <v>5</v>
      </c>
      <c r="AY157" s="1" t="s">
        <v>91</v>
      </c>
      <c r="BE157" s="94">
        <f>IF(N157="základní",J157,0)</f>
        <v>0</v>
      </c>
      <c r="BF157" s="94">
        <f>IF(N157="snížená",J157,0)</f>
        <v>0</v>
      </c>
      <c r="BG157" s="94">
        <f>IF(N157="zákl. přenesená",J157,0)</f>
        <v>0</v>
      </c>
      <c r="BH157" s="94">
        <f>IF(N157="sníž. přenesená",J157,0)</f>
        <v>0</v>
      </c>
      <c r="BI157" s="94">
        <f>IF(N157="nulová",J157,0)</f>
        <v>0</v>
      </c>
      <c r="BJ157" s="1" t="s">
        <v>89</v>
      </c>
      <c r="BK157" s="94">
        <f>ROUND(I157*H157,2)</f>
        <v>0</v>
      </c>
      <c r="BL157" s="1" t="s">
        <v>98</v>
      </c>
      <c r="BM157" s="93" t="s">
        <v>151</v>
      </c>
    </row>
    <row r="158" spans="2:65" s="10" customFormat="1" ht="33" customHeight="1" x14ac:dyDescent="0.25">
      <c r="B158" s="81"/>
      <c r="C158" s="82" t="s">
        <v>152</v>
      </c>
      <c r="D158" s="82" t="s">
        <v>94</v>
      </c>
      <c r="E158" s="83" t="s">
        <v>153</v>
      </c>
      <c r="F158" s="84" t="s">
        <v>154</v>
      </c>
      <c r="G158" s="85" t="s">
        <v>138</v>
      </c>
      <c r="H158" s="86">
        <v>16.797999999999998</v>
      </c>
      <c r="I158" s="87"/>
      <c r="J158" s="88">
        <f>ROUND(I158*H158,2)</f>
        <v>0</v>
      </c>
      <c r="K158" s="84" t="s">
        <v>110</v>
      </c>
      <c r="L158" s="9"/>
      <c r="M158" s="89" t="s">
        <v>3</v>
      </c>
      <c r="N158" s="90" t="s">
        <v>38</v>
      </c>
      <c r="P158" s="91">
        <f>O158*H158</f>
        <v>0</v>
      </c>
      <c r="Q158" s="91">
        <v>0</v>
      </c>
      <c r="R158" s="91">
        <f>Q158*H158</f>
        <v>0</v>
      </c>
      <c r="S158" s="91">
        <v>0</v>
      </c>
      <c r="T158" s="92">
        <f>S158*H158</f>
        <v>0</v>
      </c>
      <c r="AR158" s="93" t="s">
        <v>98</v>
      </c>
      <c r="AT158" s="93" t="s">
        <v>94</v>
      </c>
      <c r="AU158" s="93" t="s">
        <v>5</v>
      </c>
      <c r="AY158" s="1" t="s">
        <v>91</v>
      </c>
      <c r="BE158" s="94">
        <f>IF(N158="základní",J158,0)</f>
        <v>0</v>
      </c>
      <c r="BF158" s="94">
        <f>IF(N158="snížená",J158,0)</f>
        <v>0</v>
      </c>
      <c r="BG158" s="94">
        <f>IF(N158="zákl. přenesená",J158,0)</f>
        <v>0</v>
      </c>
      <c r="BH158" s="94">
        <f>IF(N158="sníž. přenesená",J158,0)</f>
        <v>0</v>
      </c>
      <c r="BI158" s="94">
        <f>IF(N158="nulová",J158,0)</f>
        <v>0</v>
      </c>
      <c r="BJ158" s="1" t="s">
        <v>89</v>
      </c>
      <c r="BK158" s="94">
        <f>ROUND(I158*H158,2)</f>
        <v>0</v>
      </c>
      <c r="BL158" s="1" t="s">
        <v>98</v>
      </c>
      <c r="BM158" s="93" t="s">
        <v>155</v>
      </c>
    </row>
    <row r="159" spans="2:65" s="10" customFormat="1" ht="33" customHeight="1" x14ac:dyDescent="0.25">
      <c r="B159" s="81"/>
      <c r="C159" s="82" t="s">
        <v>156</v>
      </c>
      <c r="D159" s="82" t="s">
        <v>94</v>
      </c>
      <c r="E159" s="83" t="s">
        <v>157</v>
      </c>
      <c r="F159" s="84" t="s">
        <v>158</v>
      </c>
      <c r="G159" s="85" t="s">
        <v>138</v>
      </c>
      <c r="H159" s="86">
        <v>1.488</v>
      </c>
      <c r="I159" s="87"/>
      <c r="J159" s="88">
        <f>ROUND(I159*H159,2)</f>
        <v>0</v>
      </c>
      <c r="K159" s="84" t="s">
        <v>110</v>
      </c>
      <c r="L159" s="9"/>
      <c r="M159" s="89" t="s">
        <v>3</v>
      </c>
      <c r="N159" s="90" t="s">
        <v>38</v>
      </c>
      <c r="P159" s="91">
        <f>O159*H159</f>
        <v>0</v>
      </c>
      <c r="Q159" s="91">
        <v>0</v>
      </c>
      <c r="R159" s="91">
        <f>Q159*H159</f>
        <v>0</v>
      </c>
      <c r="S159" s="91">
        <v>0</v>
      </c>
      <c r="T159" s="92">
        <f>S159*H159</f>
        <v>0</v>
      </c>
      <c r="AR159" s="93" t="s">
        <v>98</v>
      </c>
      <c r="AT159" s="93" t="s">
        <v>94</v>
      </c>
      <c r="AU159" s="93" t="s">
        <v>5</v>
      </c>
      <c r="AY159" s="1" t="s">
        <v>91</v>
      </c>
      <c r="BE159" s="94">
        <f>IF(N159="základní",J159,0)</f>
        <v>0</v>
      </c>
      <c r="BF159" s="94">
        <f>IF(N159="snížená",J159,0)</f>
        <v>0</v>
      </c>
      <c r="BG159" s="94">
        <f>IF(N159="zákl. přenesená",J159,0)</f>
        <v>0</v>
      </c>
      <c r="BH159" s="94">
        <f>IF(N159="sníž. přenesená",J159,0)</f>
        <v>0</v>
      </c>
      <c r="BI159" s="94">
        <f>IF(N159="nulová",J159,0)</f>
        <v>0</v>
      </c>
      <c r="BJ159" s="1" t="s">
        <v>89</v>
      </c>
      <c r="BK159" s="94">
        <f>ROUND(I159*H159,2)</f>
        <v>0</v>
      </c>
      <c r="BL159" s="1" t="s">
        <v>98</v>
      </c>
      <c r="BM159" s="93" t="s">
        <v>159</v>
      </c>
    </row>
    <row r="160" spans="2:65" s="69" customFormat="1" ht="22.9" customHeight="1" x14ac:dyDescent="0.2">
      <c r="B160" s="68"/>
      <c r="D160" s="70" t="s">
        <v>86</v>
      </c>
      <c r="E160" s="79" t="s">
        <v>160</v>
      </c>
      <c r="F160" s="79" t="s">
        <v>161</v>
      </c>
      <c r="I160" s="72"/>
      <c r="J160" s="80">
        <f>BK160</f>
        <v>0</v>
      </c>
      <c r="L160" s="68"/>
      <c r="M160" s="74"/>
      <c r="P160" s="75">
        <f>P161</f>
        <v>0</v>
      </c>
      <c r="R160" s="75">
        <f>R161</f>
        <v>0</v>
      </c>
      <c r="T160" s="76">
        <f>T161</f>
        <v>0</v>
      </c>
      <c r="AR160" s="70" t="s">
        <v>89</v>
      </c>
      <c r="AT160" s="77" t="s">
        <v>86</v>
      </c>
      <c r="AU160" s="77" t="s">
        <v>89</v>
      </c>
      <c r="AY160" s="70" t="s">
        <v>91</v>
      </c>
      <c r="BK160" s="78">
        <f>BK161</f>
        <v>0</v>
      </c>
    </row>
    <row r="161" spans="2:65" s="10" customFormat="1" ht="21.75" customHeight="1" x14ac:dyDescent="0.25">
      <c r="B161" s="81"/>
      <c r="C161" s="82" t="s">
        <v>162</v>
      </c>
      <c r="D161" s="82" t="s">
        <v>94</v>
      </c>
      <c r="E161" s="83" t="s">
        <v>163</v>
      </c>
      <c r="F161" s="84" t="s">
        <v>164</v>
      </c>
      <c r="G161" s="85" t="s">
        <v>138</v>
      </c>
      <c r="H161" s="86">
        <v>3.6040000000000001</v>
      </c>
      <c r="I161" s="87"/>
      <c r="J161" s="88">
        <f>ROUND(I161*H161,2)</f>
        <v>0</v>
      </c>
      <c r="K161" s="84" t="s">
        <v>110</v>
      </c>
      <c r="L161" s="9"/>
      <c r="M161" s="89" t="s">
        <v>3</v>
      </c>
      <c r="N161" s="90" t="s">
        <v>38</v>
      </c>
      <c r="P161" s="91">
        <f>O161*H161</f>
        <v>0</v>
      </c>
      <c r="Q161" s="91">
        <v>0</v>
      </c>
      <c r="R161" s="91">
        <f>Q161*H161</f>
        <v>0</v>
      </c>
      <c r="S161" s="91">
        <v>0</v>
      </c>
      <c r="T161" s="92">
        <f>S161*H161</f>
        <v>0</v>
      </c>
      <c r="AR161" s="93" t="s">
        <v>98</v>
      </c>
      <c r="AT161" s="93" t="s">
        <v>94</v>
      </c>
      <c r="AU161" s="93" t="s">
        <v>5</v>
      </c>
      <c r="AY161" s="1" t="s">
        <v>91</v>
      </c>
      <c r="BE161" s="94">
        <f>IF(N161="základní",J161,0)</f>
        <v>0</v>
      </c>
      <c r="BF161" s="94">
        <f>IF(N161="snížená",J161,0)</f>
        <v>0</v>
      </c>
      <c r="BG161" s="94">
        <f>IF(N161="zákl. přenesená",J161,0)</f>
        <v>0</v>
      </c>
      <c r="BH161" s="94">
        <f>IF(N161="sníž. přenesená",J161,0)</f>
        <v>0</v>
      </c>
      <c r="BI161" s="94">
        <f>IF(N161="nulová",J161,0)</f>
        <v>0</v>
      </c>
      <c r="BJ161" s="1" t="s">
        <v>89</v>
      </c>
      <c r="BK161" s="94">
        <f>ROUND(I161*H161,2)</f>
        <v>0</v>
      </c>
      <c r="BL161" s="1" t="s">
        <v>98</v>
      </c>
      <c r="BM161" s="93" t="s">
        <v>165</v>
      </c>
    </row>
    <row r="162" spans="2:65" s="69" customFormat="1" ht="25.9" customHeight="1" x14ac:dyDescent="0.2">
      <c r="B162" s="68"/>
      <c r="D162" s="70" t="s">
        <v>86</v>
      </c>
      <c r="E162" s="71" t="s">
        <v>166</v>
      </c>
      <c r="F162" s="71" t="s">
        <v>167</v>
      </c>
      <c r="I162" s="72"/>
      <c r="J162" s="73">
        <f>BK162</f>
        <v>0</v>
      </c>
      <c r="L162" s="68"/>
      <c r="M162" s="74"/>
      <c r="P162" s="75">
        <f>P163+P206+P238+P244+P247+P264</f>
        <v>0</v>
      </c>
      <c r="R162" s="75">
        <f>R163+R206+R238+R244+R247+R264</f>
        <v>27.9811634</v>
      </c>
      <c r="T162" s="76">
        <f>T163+T206+T238+T244+T247+T264</f>
        <v>38.805815599999995</v>
      </c>
      <c r="AR162" s="70" t="s">
        <v>5</v>
      </c>
      <c r="AT162" s="77" t="s">
        <v>86</v>
      </c>
      <c r="AU162" s="77" t="s">
        <v>90</v>
      </c>
      <c r="AY162" s="70" t="s">
        <v>91</v>
      </c>
      <c r="BK162" s="78">
        <f>BK163+BK206+BK238+BK244+BK247+BK264</f>
        <v>0</v>
      </c>
    </row>
    <row r="163" spans="2:65" s="69" customFormat="1" ht="22.9" customHeight="1" x14ac:dyDescent="0.2">
      <c r="B163" s="68"/>
      <c r="D163" s="70" t="s">
        <v>86</v>
      </c>
      <c r="E163" s="79" t="s">
        <v>168</v>
      </c>
      <c r="F163" s="79" t="s">
        <v>169</v>
      </c>
      <c r="I163" s="72"/>
      <c r="J163" s="80">
        <f>BK163</f>
        <v>0</v>
      </c>
      <c r="L163" s="68"/>
      <c r="M163" s="74"/>
      <c r="P163" s="75">
        <f>SUM(P164:P205)</f>
        <v>0</v>
      </c>
      <c r="R163" s="75">
        <f>SUM(R164:R205)</f>
        <v>15.213208000000002</v>
      </c>
      <c r="T163" s="76">
        <f>SUM(T164:T205)</f>
        <v>17.219399999999997</v>
      </c>
      <c r="AR163" s="70" t="s">
        <v>5</v>
      </c>
      <c r="AT163" s="77" t="s">
        <v>86</v>
      </c>
      <c r="AU163" s="77" t="s">
        <v>89</v>
      </c>
      <c r="AY163" s="70" t="s">
        <v>91</v>
      </c>
      <c r="BK163" s="78">
        <f>SUM(BK164:BK205)</f>
        <v>0</v>
      </c>
    </row>
    <row r="164" spans="2:65" s="10" customFormat="1" ht="24.2" customHeight="1" x14ac:dyDescent="0.25">
      <c r="B164" s="81"/>
      <c r="C164" s="82" t="s">
        <v>170</v>
      </c>
      <c r="D164" s="82" t="s">
        <v>94</v>
      </c>
      <c r="E164" s="83" t="s">
        <v>171</v>
      </c>
      <c r="F164" s="84" t="s">
        <v>172</v>
      </c>
      <c r="G164" s="85" t="s">
        <v>97</v>
      </c>
      <c r="H164" s="86">
        <v>638</v>
      </c>
      <c r="I164" s="87"/>
      <c r="J164" s="88">
        <f>ROUND(I164*H164,2)</f>
        <v>0</v>
      </c>
      <c r="K164" s="84" t="s">
        <v>3</v>
      </c>
      <c r="L164" s="9"/>
      <c r="M164" s="89" t="s">
        <v>3</v>
      </c>
      <c r="N164" s="90" t="s">
        <v>38</v>
      </c>
      <c r="P164" s="91">
        <f>O164*H164</f>
        <v>0</v>
      </c>
      <c r="Q164" s="91">
        <v>0</v>
      </c>
      <c r="R164" s="91">
        <f>Q164*H164</f>
        <v>0</v>
      </c>
      <c r="S164" s="91">
        <v>6.6E-4</v>
      </c>
      <c r="T164" s="92">
        <f>S164*H164</f>
        <v>0.42108000000000001</v>
      </c>
      <c r="AR164" s="93" t="s">
        <v>173</v>
      </c>
      <c r="AT164" s="93" t="s">
        <v>94</v>
      </c>
      <c r="AU164" s="93" t="s">
        <v>5</v>
      </c>
      <c r="AY164" s="1" t="s">
        <v>91</v>
      </c>
      <c r="BE164" s="94">
        <f>IF(N164="základní",J164,0)</f>
        <v>0</v>
      </c>
      <c r="BF164" s="94">
        <f>IF(N164="snížená",J164,0)</f>
        <v>0</v>
      </c>
      <c r="BG164" s="94">
        <f>IF(N164="zákl. přenesená",J164,0)</f>
        <v>0</v>
      </c>
      <c r="BH164" s="94">
        <f>IF(N164="sníž. přenesená",J164,0)</f>
        <v>0</v>
      </c>
      <c r="BI164" s="94">
        <f>IF(N164="nulová",J164,0)</f>
        <v>0</v>
      </c>
      <c r="BJ164" s="1" t="s">
        <v>89</v>
      </c>
      <c r="BK164" s="94">
        <f>ROUND(I164*H164,2)</f>
        <v>0</v>
      </c>
      <c r="BL164" s="1" t="s">
        <v>173</v>
      </c>
      <c r="BM164" s="93" t="s">
        <v>174</v>
      </c>
    </row>
    <row r="165" spans="2:65" s="96" customFormat="1" ht="11.25" x14ac:dyDescent="0.25">
      <c r="B165" s="95"/>
      <c r="D165" s="97" t="s">
        <v>100</v>
      </c>
      <c r="E165" s="98" t="s">
        <v>3</v>
      </c>
      <c r="F165" s="99" t="s">
        <v>2</v>
      </c>
      <c r="H165" s="100">
        <v>638</v>
      </c>
      <c r="I165" s="101"/>
      <c r="L165" s="95"/>
      <c r="M165" s="102"/>
      <c r="T165" s="103"/>
      <c r="AT165" s="98" t="s">
        <v>100</v>
      </c>
      <c r="AU165" s="98" t="s">
        <v>5</v>
      </c>
      <c r="AV165" s="96" t="s">
        <v>5</v>
      </c>
      <c r="AW165" s="96" t="s">
        <v>102</v>
      </c>
      <c r="AX165" s="96" t="s">
        <v>89</v>
      </c>
      <c r="AY165" s="98" t="s">
        <v>91</v>
      </c>
    </row>
    <row r="166" spans="2:65" s="10" customFormat="1" ht="24.2" customHeight="1" x14ac:dyDescent="0.25">
      <c r="B166" s="81"/>
      <c r="C166" s="82" t="s">
        <v>175</v>
      </c>
      <c r="D166" s="82" t="s">
        <v>94</v>
      </c>
      <c r="E166" s="83" t="s">
        <v>176</v>
      </c>
      <c r="F166" s="84" t="s">
        <v>177</v>
      </c>
      <c r="G166" s="85" t="s">
        <v>97</v>
      </c>
      <c r="H166" s="86">
        <v>1527.12</v>
      </c>
      <c r="I166" s="87"/>
      <c r="J166" s="88">
        <f>ROUND(I166*H166,2)</f>
        <v>0</v>
      </c>
      <c r="K166" s="84" t="s">
        <v>110</v>
      </c>
      <c r="L166" s="9"/>
      <c r="M166" s="89" t="s">
        <v>3</v>
      </c>
      <c r="N166" s="90" t="s">
        <v>38</v>
      </c>
      <c r="P166" s="91">
        <f>O166*H166</f>
        <v>0</v>
      </c>
      <c r="Q166" s="91">
        <v>0</v>
      </c>
      <c r="R166" s="91">
        <f>Q166*H166</f>
        <v>0</v>
      </c>
      <c r="S166" s="91">
        <v>1.0999999999999999E-2</v>
      </c>
      <c r="T166" s="92">
        <f>S166*H166</f>
        <v>16.798319999999997</v>
      </c>
      <c r="AR166" s="93" t="s">
        <v>173</v>
      </c>
      <c r="AT166" s="93" t="s">
        <v>94</v>
      </c>
      <c r="AU166" s="93" t="s">
        <v>5</v>
      </c>
      <c r="AY166" s="1" t="s">
        <v>91</v>
      </c>
      <c r="BE166" s="94">
        <f>IF(N166="základní",J166,0)</f>
        <v>0</v>
      </c>
      <c r="BF166" s="94">
        <f>IF(N166="snížená",J166,0)</f>
        <v>0</v>
      </c>
      <c r="BG166" s="94">
        <f>IF(N166="zákl. přenesená",J166,0)</f>
        <v>0</v>
      </c>
      <c r="BH166" s="94">
        <f>IF(N166="sníž. přenesená",J166,0)</f>
        <v>0</v>
      </c>
      <c r="BI166" s="94">
        <f>IF(N166="nulová",J166,0)</f>
        <v>0</v>
      </c>
      <c r="BJ166" s="1" t="s">
        <v>89</v>
      </c>
      <c r="BK166" s="94">
        <f>ROUND(I166*H166,2)</f>
        <v>0</v>
      </c>
      <c r="BL166" s="1" t="s">
        <v>173</v>
      </c>
      <c r="BM166" s="93" t="s">
        <v>178</v>
      </c>
    </row>
    <row r="167" spans="2:65" s="96" customFormat="1" ht="11.25" x14ac:dyDescent="0.25">
      <c r="B167" s="95"/>
      <c r="D167" s="97" t="s">
        <v>100</v>
      </c>
      <c r="E167" s="98" t="s">
        <v>3</v>
      </c>
      <c r="F167" s="99" t="s">
        <v>179</v>
      </c>
      <c r="H167" s="100">
        <v>1527.12</v>
      </c>
      <c r="I167" s="101"/>
      <c r="L167" s="95"/>
      <c r="M167" s="102"/>
      <c r="T167" s="103"/>
      <c r="AT167" s="98" t="s">
        <v>100</v>
      </c>
      <c r="AU167" s="98" t="s">
        <v>5</v>
      </c>
      <c r="AV167" s="96" t="s">
        <v>5</v>
      </c>
      <c r="AW167" s="96" t="s">
        <v>102</v>
      </c>
      <c r="AX167" s="96" t="s">
        <v>89</v>
      </c>
      <c r="AY167" s="98" t="s">
        <v>91</v>
      </c>
    </row>
    <row r="168" spans="2:65" s="10" customFormat="1" ht="24.2" customHeight="1" x14ac:dyDescent="0.25">
      <c r="B168" s="81"/>
      <c r="C168" s="82" t="s">
        <v>173</v>
      </c>
      <c r="D168" s="82" t="s">
        <v>94</v>
      </c>
      <c r="E168" s="83" t="s">
        <v>180</v>
      </c>
      <c r="F168" s="84" t="s">
        <v>181</v>
      </c>
      <c r="G168" s="85" t="s">
        <v>97</v>
      </c>
      <c r="H168" s="86">
        <v>763.56</v>
      </c>
      <c r="I168" s="87"/>
      <c r="J168" s="88">
        <f>ROUND(I168*H168,2)</f>
        <v>0</v>
      </c>
      <c r="K168" s="84" t="s">
        <v>110</v>
      </c>
      <c r="L168" s="9"/>
      <c r="M168" s="89" t="s">
        <v>3</v>
      </c>
      <c r="N168" s="90" t="s">
        <v>38</v>
      </c>
      <c r="P168" s="91">
        <f>O168*H168</f>
        <v>0</v>
      </c>
      <c r="Q168" s="91">
        <v>0</v>
      </c>
      <c r="R168" s="91">
        <f>Q168*H168</f>
        <v>0</v>
      </c>
      <c r="S168" s="91">
        <v>0</v>
      </c>
      <c r="T168" s="92">
        <f>S168*H168</f>
        <v>0</v>
      </c>
      <c r="AR168" s="93" t="s">
        <v>173</v>
      </c>
      <c r="AT168" s="93" t="s">
        <v>94</v>
      </c>
      <c r="AU168" s="93" t="s">
        <v>5</v>
      </c>
      <c r="AY168" s="1" t="s">
        <v>91</v>
      </c>
      <c r="BE168" s="94">
        <f>IF(N168="základní",J168,0)</f>
        <v>0</v>
      </c>
      <c r="BF168" s="94">
        <f>IF(N168="snížená",J168,0)</f>
        <v>0</v>
      </c>
      <c r="BG168" s="94">
        <f>IF(N168="zákl. přenesená",J168,0)</f>
        <v>0</v>
      </c>
      <c r="BH168" s="94">
        <f>IF(N168="sníž. přenesená",J168,0)</f>
        <v>0</v>
      </c>
      <c r="BI168" s="94">
        <f>IF(N168="nulová",J168,0)</f>
        <v>0</v>
      </c>
      <c r="BJ168" s="1" t="s">
        <v>89</v>
      </c>
      <c r="BK168" s="94">
        <f>ROUND(I168*H168,2)</f>
        <v>0</v>
      </c>
      <c r="BL168" s="1" t="s">
        <v>173</v>
      </c>
      <c r="BM168" s="93" t="s">
        <v>182</v>
      </c>
    </row>
    <row r="169" spans="2:65" s="96" customFormat="1" ht="11.25" x14ac:dyDescent="0.25">
      <c r="B169" s="95"/>
      <c r="D169" s="97" t="s">
        <v>100</v>
      </c>
      <c r="E169" s="98" t="s">
        <v>3</v>
      </c>
      <c r="F169" s="99" t="s">
        <v>183</v>
      </c>
      <c r="H169" s="100">
        <v>763.56</v>
      </c>
      <c r="I169" s="101"/>
      <c r="L169" s="95"/>
      <c r="M169" s="102"/>
      <c r="T169" s="103"/>
      <c r="AT169" s="98" t="s">
        <v>100</v>
      </c>
      <c r="AU169" s="98" t="s">
        <v>5</v>
      </c>
      <c r="AV169" s="96" t="s">
        <v>5</v>
      </c>
      <c r="AW169" s="96" t="s">
        <v>102</v>
      </c>
      <c r="AX169" s="96" t="s">
        <v>89</v>
      </c>
      <c r="AY169" s="98" t="s">
        <v>91</v>
      </c>
    </row>
    <row r="170" spans="2:65" s="10" customFormat="1" ht="16.5" customHeight="1" x14ac:dyDescent="0.25">
      <c r="B170" s="81"/>
      <c r="C170" s="123" t="s">
        <v>184</v>
      </c>
      <c r="D170" s="123" t="s">
        <v>185</v>
      </c>
      <c r="E170" s="124" t="s">
        <v>186</v>
      </c>
      <c r="F170" s="125" t="s">
        <v>187</v>
      </c>
      <c r="G170" s="126" t="s">
        <v>138</v>
      </c>
      <c r="H170" s="127">
        <v>0.26700000000000002</v>
      </c>
      <c r="I170" s="128"/>
      <c r="J170" s="129">
        <f>ROUND(I170*H170,2)</f>
        <v>0</v>
      </c>
      <c r="K170" s="125" t="s">
        <v>110</v>
      </c>
      <c r="L170" s="130"/>
      <c r="M170" s="131" t="s">
        <v>3</v>
      </c>
      <c r="N170" s="132" t="s">
        <v>38</v>
      </c>
      <c r="P170" s="91">
        <f>O170*H170</f>
        <v>0</v>
      </c>
      <c r="Q170" s="91">
        <v>1</v>
      </c>
      <c r="R170" s="91">
        <f>Q170*H170</f>
        <v>0.26700000000000002</v>
      </c>
      <c r="S170" s="91">
        <v>0</v>
      </c>
      <c r="T170" s="92">
        <f>S170*H170</f>
        <v>0</v>
      </c>
      <c r="AR170" s="93" t="s">
        <v>188</v>
      </c>
      <c r="AT170" s="93" t="s">
        <v>185</v>
      </c>
      <c r="AU170" s="93" t="s">
        <v>5</v>
      </c>
      <c r="AY170" s="1" t="s">
        <v>91</v>
      </c>
      <c r="BE170" s="94">
        <f>IF(N170="základní",J170,0)</f>
        <v>0</v>
      </c>
      <c r="BF170" s="94">
        <f>IF(N170="snížená",J170,0)</f>
        <v>0</v>
      </c>
      <c r="BG170" s="94">
        <f>IF(N170="zákl. přenesená",J170,0)</f>
        <v>0</v>
      </c>
      <c r="BH170" s="94">
        <f>IF(N170="sníž. přenesená",J170,0)</f>
        <v>0</v>
      </c>
      <c r="BI170" s="94">
        <f>IF(N170="nulová",J170,0)</f>
        <v>0</v>
      </c>
      <c r="BJ170" s="1" t="s">
        <v>89</v>
      </c>
      <c r="BK170" s="94">
        <f>ROUND(I170*H170,2)</f>
        <v>0</v>
      </c>
      <c r="BL170" s="1" t="s">
        <v>173</v>
      </c>
      <c r="BM170" s="93" t="s">
        <v>189</v>
      </c>
    </row>
    <row r="171" spans="2:65" s="96" customFormat="1" ht="11.25" x14ac:dyDescent="0.25">
      <c r="B171" s="95"/>
      <c r="D171" s="97" t="s">
        <v>100</v>
      </c>
      <c r="E171" s="98" t="s">
        <v>3</v>
      </c>
      <c r="F171" s="99" t="s">
        <v>190</v>
      </c>
      <c r="H171" s="100">
        <v>0.26700000000000002</v>
      </c>
      <c r="I171" s="101"/>
      <c r="L171" s="95"/>
      <c r="M171" s="102"/>
      <c r="T171" s="103"/>
      <c r="AT171" s="98" t="s">
        <v>100</v>
      </c>
      <c r="AU171" s="98" t="s">
        <v>5</v>
      </c>
      <c r="AV171" s="96" t="s">
        <v>5</v>
      </c>
      <c r="AW171" s="96" t="s">
        <v>102</v>
      </c>
      <c r="AX171" s="96" t="s">
        <v>89</v>
      </c>
      <c r="AY171" s="98" t="s">
        <v>91</v>
      </c>
    </row>
    <row r="172" spans="2:65" s="10" customFormat="1" ht="37.9" customHeight="1" x14ac:dyDescent="0.25">
      <c r="B172" s="81"/>
      <c r="C172" s="82" t="s">
        <v>191</v>
      </c>
      <c r="D172" s="82" t="s">
        <v>94</v>
      </c>
      <c r="E172" s="83" t="s">
        <v>192</v>
      </c>
      <c r="F172" s="84" t="s">
        <v>193</v>
      </c>
      <c r="G172" s="85" t="s">
        <v>97</v>
      </c>
      <c r="H172" s="86">
        <v>763.56</v>
      </c>
      <c r="I172" s="87"/>
      <c r="J172" s="88">
        <f>ROUND(I172*H172,2)</f>
        <v>0</v>
      </c>
      <c r="K172" s="84" t="s">
        <v>110</v>
      </c>
      <c r="L172" s="9"/>
      <c r="M172" s="89" t="s">
        <v>3</v>
      </c>
      <c r="N172" s="90" t="s">
        <v>38</v>
      </c>
      <c r="P172" s="91">
        <f>O172*H172</f>
        <v>0</v>
      </c>
      <c r="Q172" s="91">
        <v>3.1E-4</v>
      </c>
      <c r="R172" s="91">
        <f>Q172*H172</f>
        <v>0.23670359999999999</v>
      </c>
      <c r="S172" s="91">
        <v>0</v>
      </c>
      <c r="T172" s="92">
        <f>S172*H172</f>
        <v>0</v>
      </c>
      <c r="AR172" s="93" t="s">
        <v>173</v>
      </c>
      <c r="AT172" s="93" t="s">
        <v>94</v>
      </c>
      <c r="AU172" s="93" t="s">
        <v>5</v>
      </c>
      <c r="AY172" s="1" t="s">
        <v>91</v>
      </c>
      <c r="BE172" s="94">
        <f>IF(N172="základní",J172,0)</f>
        <v>0</v>
      </c>
      <c r="BF172" s="94">
        <f>IF(N172="snížená",J172,0)</f>
        <v>0</v>
      </c>
      <c r="BG172" s="94">
        <f>IF(N172="zákl. přenesená",J172,0)</f>
        <v>0</v>
      </c>
      <c r="BH172" s="94">
        <f>IF(N172="sníž. přenesená",J172,0)</f>
        <v>0</v>
      </c>
      <c r="BI172" s="94">
        <f>IF(N172="nulová",J172,0)</f>
        <v>0</v>
      </c>
      <c r="BJ172" s="1" t="s">
        <v>89</v>
      </c>
      <c r="BK172" s="94">
        <f>ROUND(I172*H172,2)</f>
        <v>0</v>
      </c>
      <c r="BL172" s="1" t="s">
        <v>173</v>
      </c>
      <c r="BM172" s="93" t="s">
        <v>194</v>
      </c>
    </row>
    <row r="173" spans="2:65" s="96" customFormat="1" ht="11.25" x14ac:dyDescent="0.25">
      <c r="B173" s="95"/>
      <c r="D173" s="97" t="s">
        <v>100</v>
      </c>
      <c r="E173" s="98" t="s">
        <v>3</v>
      </c>
      <c r="F173" s="99" t="s">
        <v>183</v>
      </c>
      <c r="H173" s="100">
        <v>763.56</v>
      </c>
      <c r="I173" s="101"/>
      <c r="L173" s="95"/>
      <c r="M173" s="102"/>
      <c r="T173" s="103"/>
      <c r="AT173" s="98" t="s">
        <v>100</v>
      </c>
      <c r="AU173" s="98" t="s">
        <v>5</v>
      </c>
      <c r="AV173" s="96" t="s">
        <v>5</v>
      </c>
      <c r="AW173" s="96" t="s">
        <v>102</v>
      </c>
      <c r="AX173" s="96" t="s">
        <v>89</v>
      </c>
      <c r="AY173" s="98" t="s">
        <v>91</v>
      </c>
    </row>
    <row r="174" spans="2:65" s="10" customFormat="1" ht="49.15" customHeight="1" x14ac:dyDescent="0.25">
      <c r="B174" s="81"/>
      <c r="C174" s="123" t="s">
        <v>195</v>
      </c>
      <c r="D174" s="123" t="s">
        <v>185</v>
      </c>
      <c r="E174" s="124" t="s">
        <v>196</v>
      </c>
      <c r="F174" s="125" t="s">
        <v>197</v>
      </c>
      <c r="G174" s="126" t="s">
        <v>97</v>
      </c>
      <c r="H174" s="127">
        <v>878.09400000000005</v>
      </c>
      <c r="I174" s="128"/>
      <c r="J174" s="129">
        <f>ROUND(I174*H174,2)</f>
        <v>0</v>
      </c>
      <c r="K174" s="125" t="s">
        <v>110</v>
      </c>
      <c r="L174" s="130"/>
      <c r="M174" s="131" t="s">
        <v>3</v>
      </c>
      <c r="N174" s="132" t="s">
        <v>38</v>
      </c>
      <c r="P174" s="91">
        <f>O174*H174</f>
        <v>0</v>
      </c>
      <c r="Q174" s="91">
        <v>5.4000000000000003E-3</v>
      </c>
      <c r="R174" s="91">
        <f>Q174*H174</f>
        <v>4.7417076000000007</v>
      </c>
      <c r="S174" s="91">
        <v>0</v>
      </c>
      <c r="T174" s="92">
        <f>S174*H174</f>
        <v>0</v>
      </c>
      <c r="AR174" s="93" t="s">
        <v>188</v>
      </c>
      <c r="AT174" s="93" t="s">
        <v>185</v>
      </c>
      <c r="AU174" s="93" t="s">
        <v>5</v>
      </c>
      <c r="AY174" s="1" t="s">
        <v>91</v>
      </c>
      <c r="BE174" s="94">
        <f>IF(N174="základní",J174,0)</f>
        <v>0</v>
      </c>
      <c r="BF174" s="94">
        <f>IF(N174="snížená",J174,0)</f>
        <v>0</v>
      </c>
      <c r="BG174" s="94">
        <f>IF(N174="zákl. přenesená",J174,0)</f>
        <v>0</v>
      </c>
      <c r="BH174" s="94">
        <f>IF(N174="sníž. přenesená",J174,0)</f>
        <v>0</v>
      </c>
      <c r="BI174" s="94">
        <f>IF(N174="nulová",J174,0)</f>
        <v>0</v>
      </c>
      <c r="BJ174" s="1" t="s">
        <v>89</v>
      </c>
      <c r="BK174" s="94">
        <f>ROUND(I174*H174,2)</f>
        <v>0</v>
      </c>
      <c r="BL174" s="1" t="s">
        <v>173</v>
      </c>
      <c r="BM174" s="93" t="s">
        <v>198</v>
      </c>
    </row>
    <row r="175" spans="2:65" s="96" customFormat="1" ht="11.25" x14ac:dyDescent="0.25">
      <c r="B175" s="95"/>
      <c r="D175" s="97" t="s">
        <v>100</v>
      </c>
      <c r="E175" s="98" t="s">
        <v>3</v>
      </c>
      <c r="F175" s="99" t="s">
        <v>199</v>
      </c>
      <c r="H175" s="100">
        <v>878.09400000000005</v>
      </c>
      <c r="I175" s="101"/>
      <c r="L175" s="95"/>
      <c r="M175" s="102"/>
      <c r="T175" s="103"/>
      <c r="AT175" s="98" t="s">
        <v>100</v>
      </c>
      <c r="AU175" s="98" t="s">
        <v>5</v>
      </c>
      <c r="AV175" s="96" t="s">
        <v>5</v>
      </c>
      <c r="AW175" s="96" t="s">
        <v>102</v>
      </c>
      <c r="AX175" s="96" t="s">
        <v>89</v>
      </c>
      <c r="AY175" s="98" t="s">
        <v>91</v>
      </c>
    </row>
    <row r="176" spans="2:65" s="10" customFormat="1" ht="24.2" customHeight="1" x14ac:dyDescent="0.25">
      <c r="B176" s="81"/>
      <c r="C176" s="82" t="s">
        <v>200</v>
      </c>
      <c r="D176" s="82" t="s">
        <v>94</v>
      </c>
      <c r="E176" s="83" t="s">
        <v>201</v>
      </c>
      <c r="F176" s="84" t="s">
        <v>202</v>
      </c>
      <c r="G176" s="85" t="s">
        <v>97</v>
      </c>
      <c r="H176" s="86">
        <v>763.56</v>
      </c>
      <c r="I176" s="87"/>
      <c r="J176" s="88">
        <f>ROUND(I176*H176,2)</f>
        <v>0</v>
      </c>
      <c r="K176" s="84" t="s">
        <v>110</v>
      </c>
      <c r="L176" s="9"/>
      <c r="M176" s="89" t="s">
        <v>3</v>
      </c>
      <c r="N176" s="90" t="s">
        <v>38</v>
      </c>
      <c r="P176" s="91">
        <f>O176*H176</f>
        <v>0</v>
      </c>
      <c r="Q176" s="91">
        <v>8.8000000000000003E-4</v>
      </c>
      <c r="R176" s="91">
        <f>Q176*H176</f>
        <v>0.6719328</v>
      </c>
      <c r="S176" s="91">
        <v>0</v>
      </c>
      <c r="T176" s="92">
        <f>S176*H176</f>
        <v>0</v>
      </c>
      <c r="AR176" s="93" t="s">
        <v>173</v>
      </c>
      <c r="AT176" s="93" t="s">
        <v>94</v>
      </c>
      <c r="AU176" s="93" t="s">
        <v>5</v>
      </c>
      <c r="AY176" s="1" t="s">
        <v>91</v>
      </c>
      <c r="BE176" s="94">
        <f>IF(N176="základní",J176,0)</f>
        <v>0</v>
      </c>
      <c r="BF176" s="94">
        <f>IF(N176="snížená",J176,0)</f>
        <v>0</v>
      </c>
      <c r="BG176" s="94">
        <f>IF(N176="zákl. přenesená",J176,0)</f>
        <v>0</v>
      </c>
      <c r="BH176" s="94">
        <f>IF(N176="sníž. přenesená",J176,0)</f>
        <v>0</v>
      </c>
      <c r="BI176" s="94">
        <f>IF(N176="nulová",J176,0)</f>
        <v>0</v>
      </c>
      <c r="BJ176" s="1" t="s">
        <v>89</v>
      </c>
      <c r="BK176" s="94">
        <f>ROUND(I176*H176,2)</f>
        <v>0</v>
      </c>
      <c r="BL176" s="1" t="s">
        <v>173</v>
      </c>
      <c r="BM176" s="93" t="s">
        <v>203</v>
      </c>
    </row>
    <row r="177" spans="2:65" s="117" customFormat="1" ht="11.25" x14ac:dyDescent="0.25">
      <c r="B177" s="116"/>
      <c r="D177" s="97" t="s">
        <v>100</v>
      </c>
      <c r="E177" s="118" t="s">
        <v>3</v>
      </c>
      <c r="F177" s="119" t="s">
        <v>204</v>
      </c>
      <c r="H177" s="118" t="s">
        <v>3</v>
      </c>
      <c r="I177" s="120"/>
      <c r="L177" s="116"/>
      <c r="M177" s="121"/>
      <c r="T177" s="122"/>
      <c r="AT177" s="118" t="s">
        <v>100</v>
      </c>
      <c r="AU177" s="118" t="s">
        <v>5</v>
      </c>
      <c r="AV177" s="117" t="s">
        <v>89</v>
      </c>
      <c r="AW177" s="117" t="s">
        <v>102</v>
      </c>
      <c r="AX177" s="117" t="s">
        <v>90</v>
      </c>
      <c r="AY177" s="118" t="s">
        <v>91</v>
      </c>
    </row>
    <row r="178" spans="2:65" s="96" customFormat="1" ht="11.25" x14ac:dyDescent="0.25">
      <c r="B178" s="95"/>
      <c r="D178" s="97" t="s">
        <v>100</v>
      </c>
      <c r="E178" s="98" t="s">
        <v>3</v>
      </c>
      <c r="F178" s="99" t="s">
        <v>205</v>
      </c>
      <c r="H178" s="100">
        <v>638</v>
      </c>
      <c r="I178" s="101"/>
      <c r="L178" s="95"/>
      <c r="M178" s="102"/>
      <c r="T178" s="103"/>
      <c r="AT178" s="98" t="s">
        <v>100</v>
      </c>
      <c r="AU178" s="98" t="s">
        <v>5</v>
      </c>
      <c r="AV178" s="96" t="s">
        <v>5</v>
      </c>
      <c r="AW178" s="96" t="s">
        <v>102</v>
      </c>
      <c r="AX178" s="96" t="s">
        <v>90</v>
      </c>
      <c r="AY178" s="98" t="s">
        <v>91</v>
      </c>
    </row>
    <row r="179" spans="2:65" s="134" customFormat="1" ht="11.25" x14ac:dyDescent="0.25">
      <c r="B179" s="133"/>
      <c r="D179" s="97" t="s">
        <v>100</v>
      </c>
      <c r="E179" s="135" t="s">
        <v>2</v>
      </c>
      <c r="F179" s="136" t="s">
        <v>206</v>
      </c>
      <c r="H179" s="137">
        <v>638</v>
      </c>
      <c r="I179" s="138"/>
      <c r="L179" s="133"/>
      <c r="M179" s="139"/>
      <c r="T179" s="140"/>
      <c r="AT179" s="135" t="s">
        <v>100</v>
      </c>
      <c r="AU179" s="135" t="s">
        <v>5</v>
      </c>
      <c r="AV179" s="134" t="s">
        <v>114</v>
      </c>
      <c r="AW179" s="134" t="s">
        <v>102</v>
      </c>
      <c r="AX179" s="134" t="s">
        <v>90</v>
      </c>
      <c r="AY179" s="135" t="s">
        <v>91</v>
      </c>
    </row>
    <row r="180" spans="2:65" s="117" customFormat="1" ht="11.25" x14ac:dyDescent="0.25">
      <c r="B180" s="116"/>
      <c r="D180" s="97" t="s">
        <v>100</v>
      </c>
      <c r="E180" s="118" t="s">
        <v>3</v>
      </c>
      <c r="F180" s="119" t="s">
        <v>207</v>
      </c>
      <c r="H180" s="118" t="s">
        <v>3</v>
      </c>
      <c r="I180" s="120"/>
      <c r="L180" s="116"/>
      <c r="M180" s="121"/>
      <c r="T180" s="122"/>
      <c r="AT180" s="118" t="s">
        <v>100</v>
      </c>
      <c r="AU180" s="118" t="s">
        <v>5</v>
      </c>
      <c r="AV180" s="117" t="s">
        <v>89</v>
      </c>
      <c r="AW180" s="117" t="s">
        <v>102</v>
      </c>
      <c r="AX180" s="117" t="s">
        <v>90</v>
      </c>
      <c r="AY180" s="118" t="s">
        <v>91</v>
      </c>
    </row>
    <row r="181" spans="2:65" s="96" customFormat="1" ht="11.25" x14ac:dyDescent="0.25">
      <c r="B181" s="95"/>
      <c r="D181" s="97" t="s">
        <v>100</v>
      </c>
      <c r="E181" s="98" t="s">
        <v>3</v>
      </c>
      <c r="F181" s="99" t="s">
        <v>208</v>
      </c>
      <c r="H181" s="100">
        <v>11</v>
      </c>
      <c r="I181" s="101"/>
      <c r="L181" s="95"/>
      <c r="M181" s="102"/>
      <c r="T181" s="103"/>
      <c r="AT181" s="98" t="s">
        <v>100</v>
      </c>
      <c r="AU181" s="98" t="s">
        <v>5</v>
      </c>
      <c r="AV181" s="96" t="s">
        <v>5</v>
      </c>
      <c r="AW181" s="96" t="s">
        <v>102</v>
      </c>
      <c r="AX181" s="96" t="s">
        <v>90</v>
      </c>
      <c r="AY181" s="98" t="s">
        <v>91</v>
      </c>
    </row>
    <row r="182" spans="2:65" s="117" customFormat="1" ht="11.25" x14ac:dyDescent="0.25">
      <c r="B182" s="116"/>
      <c r="D182" s="97" t="s">
        <v>100</v>
      </c>
      <c r="E182" s="118" t="s">
        <v>3</v>
      </c>
      <c r="F182" s="119" t="s">
        <v>209</v>
      </c>
      <c r="H182" s="118" t="s">
        <v>3</v>
      </c>
      <c r="I182" s="120"/>
      <c r="L182" s="116"/>
      <c r="M182" s="121"/>
      <c r="T182" s="122"/>
      <c r="AT182" s="118" t="s">
        <v>100</v>
      </c>
      <c r="AU182" s="118" t="s">
        <v>5</v>
      </c>
      <c r="AV182" s="117" t="s">
        <v>89</v>
      </c>
      <c r="AW182" s="117" t="s">
        <v>102</v>
      </c>
      <c r="AX182" s="117" t="s">
        <v>90</v>
      </c>
      <c r="AY182" s="118" t="s">
        <v>91</v>
      </c>
    </row>
    <row r="183" spans="2:65" s="96" customFormat="1" ht="11.25" x14ac:dyDescent="0.25">
      <c r="B183" s="95"/>
      <c r="D183" s="97" t="s">
        <v>100</v>
      </c>
      <c r="E183" s="98" t="s">
        <v>3</v>
      </c>
      <c r="F183" s="99" t="s">
        <v>210</v>
      </c>
      <c r="H183" s="100">
        <v>33.96</v>
      </c>
      <c r="I183" s="101"/>
      <c r="L183" s="95"/>
      <c r="M183" s="102"/>
      <c r="T183" s="103"/>
      <c r="AT183" s="98" t="s">
        <v>100</v>
      </c>
      <c r="AU183" s="98" t="s">
        <v>5</v>
      </c>
      <c r="AV183" s="96" t="s">
        <v>5</v>
      </c>
      <c r="AW183" s="96" t="s">
        <v>102</v>
      </c>
      <c r="AX183" s="96" t="s">
        <v>90</v>
      </c>
      <c r="AY183" s="98" t="s">
        <v>91</v>
      </c>
    </row>
    <row r="184" spans="2:65" s="96" customFormat="1" ht="11.25" x14ac:dyDescent="0.25">
      <c r="B184" s="95"/>
      <c r="D184" s="97" t="s">
        <v>100</v>
      </c>
      <c r="E184" s="98" t="s">
        <v>3</v>
      </c>
      <c r="F184" s="99" t="s">
        <v>211</v>
      </c>
      <c r="H184" s="100">
        <v>80.599999999999994</v>
      </c>
      <c r="I184" s="101"/>
      <c r="L184" s="95"/>
      <c r="M184" s="102"/>
      <c r="T184" s="103"/>
      <c r="AT184" s="98" t="s">
        <v>100</v>
      </c>
      <c r="AU184" s="98" t="s">
        <v>5</v>
      </c>
      <c r="AV184" s="96" t="s">
        <v>5</v>
      </c>
      <c r="AW184" s="96" t="s">
        <v>102</v>
      </c>
      <c r="AX184" s="96" t="s">
        <v>90</v>
      </c>
      <c r="AY184" s="98" t="s">
        <v>91</v>
      </c>
    </row>
    <row r="185" spans="2:65" s="134" customFormat="1" ht="11.25" x14ac:dyDescent="0.25">
      <c r="B185" s="133"/>
      <c r="D185" s="97" t="s">
        <v>100</v>
      </c>
      <c r="E185" s="135" t="s">
        <v>6</v>
      </c>
      <c r="F185" s="136" t="s">
        <v>206</v>
      </c>
      <c r="H185" s="137">
        <v>125.56</v>
      </c>
      <c r="I185" s="138"/>
      <c r="L185" s="133"/>
      <c r="M185" s="139"/>
      <c r="T185" s="140"/>
      <c r="AT185" s="135" t="s">
        <v>100</v>
      </c>
      <c r="AU185" s="135" t="s">
        <v>5</v>
      </c>
      <c r="AV185" s="134" t="s">
        <v>114</v>
      </c>
      <c r="AW185" s="134" t="s">
        <v>102</v>
      </c>
      <c r="AX185" s="134" t="s">
        <v>90</v>
      </c>
      <c r="AY185" s="135" t="s">
        <v>91</v>
      </c>
    </row>
    <row r="186" spans="2:65" s="105" customFormat="1" ht="11.25" x14ac:dyDescent="0.25">
      <c r="B186" s="104"/>
      <c r="D186" s="97" t="s">
        <v>100</v>
      </c>
      <c r="E186" s="106" t="s">
        <v>3</v>
      </c>
      <c r="F186" s="107" t="s">
        <v>104</v>
      </c>
      <c r="H186" s="108">
        <v>763.56</v>
      </c>
      <c r="I186" s="109"/>
      <c r="L186" s="104"/>
      <c r="M186" s="110"/>
      <c r="T186" s="111"/>
      <c r="AT186" s="106" t="s">
        <v>100</v>
      </c>
      <c r="AU186" s="106" t="s">
        <v>5</v>
      </c>
      <c r="AV186" s="105" t="s">
        <v>98</v>
      </c>
      <c r="AW186" s="105" t="s">
        <v>102</v>
      </c>
      <c r="AX186" s="105" t="s">
        <v>89</v>
      </c>
      <c r="AY186" s="106" t="s">
        <v>91</v>
      </c>
    </row>
    <row r="187" spans="2:65" s="10" customFormat="1" ht="49.15" customHeight="1" x14ac:dyDescent="0.25">
      <c r="B187" s="81"/>
      <c r="C187" s="123" t="s">
        <v>212</v>
      </c>
      <c r="D187" s="123" t="s">
        <v>185</v>
      </c>
      <c r="E187" s="124" t="s">
        <v>213</v>
      </c>
      <c r="F187" s="125" t="s">
        <v>214</v>
      </c>
      <c r="G187" s="126" t="s">
        <v>97</v>
      </c>
      <c r="H187" s="127">
        <v>878.09400000000005</v>
      </c>
      <c r="I187" s="128"/>
      <c r="J187" s="129">
        <f>ROUND(I187*H187,2)</f>
        <v>0</v>
      </c>
      <c r="K187" s="125" t="s">
        <v>110</v>
      </c>
      <c r="L187" s="130"/>
      <c r="M187" s="131" t="s">
        <v>3</v>
      </c>
      <c r="N187" s="132" t="s">
        <v>38</v>
      </c>
      <c r="P187" s="91">
        <f>O187*H187</f>
        <v>0</v>
      </c>
      <c r="Q187" s="91">
        <v>5.5999999999999999E-3</v>
      </c>
      <c r="R187" s="91">
        <f>Q187*H187</f>
        <v>4.9173264000000003</v>
      </c>
      <c r="S187" s="91">
        <v>0</v>
      </c>
      <c r="T187" s="92">
        <f>S187*H187</f>
        <v>0</v>
      </c>
      <c r="AR187" s="93" t="s">
        <v>188</v>
      </c>
      <c r="AT187" s="93" t="s">
        <v>185</v>
      </c>
      <c r="AU187" s="93" t="s">
        <v>5</v>
      </c>
      <c r="AY187" s="1" t="s">
        <v>91</v>
      </c>
      <c r="BE187" s="94">
        <f>IF(N187="základní",J187,0)</f>
        <v>0</v>
      </c>
      <c r="BF187" s="94">
        <f>IF(N187="snížená",J187,0)</f>
        <v>0</v>
      </c>
      <c r="BG187" s="94">
        <f>IF(N187="zákl. přenesená",J187,0)</f>
        <v>0</v>
      </c>
      <c r="BH187" s="94">
        <f>IF(N187="sníž. přenesená",J187,0)</f>
        <v>0</v>
      </c>
      <c r="BI187" s="94">
        <f>IF(N187="nulová",J187,0)</f>
        <v>0</v>
      </c>
      <c r="BJ187" s="1" t="s">
        <v>89</v>
      </c>
      <c r="BK187" s="94">
        <f>ROUND(I187*H187,2)</f>
        <v>0</v>
      </c>
      <c r="BL187" s="1" t="s">
        <v>173</v>
      </c>
      <c r="BM187" s="93" t="s">
        <v>215</v>
      </c>
    </row>
    <row r="188" spans="2:65" s="96" customFormat="1" ht="11.25" x14ac:dyDescent="0.25">
      <c r="B188" s="95"/>
      <c r="D188" s="97" t="s">
        <v>100</v>
      </c>
      <c r="E188" s="98" t="s">
        <v>3</v>
      </c>
      <c r="F188" s="99" t="s">
        <v>199</v>
      </c>
      <c r="H188" s="100">
        <v>878.09400000000005</v>
      </c>
      <c r="I188" s="101"/>
      <c r="L188" s="95"/>
      <c r="M188" s="102"/>
      <c r="T188" s="103"/>
      <c r="AT188" s="98" t="s">
        <v>100</v>
      </c>
      <c r="AU188" s="98" t="s">
        <v>5</v>
      </c>
      <c r="AV188" s="96" t="s">
        <v>5</v>
      </c>
      <c r="AW188" s="96" t="s">
        <v>102</v>
      </c>
      <c r="AX188" s="96" t="s">
        <v>89</v>
      </c>
      <c r="AY188" s="98" t="s">
        <v>91</v>
      </c>
    </row>
    <row r="189" spans="2:65" s="10" customFormat="1" ht="24.2" customHeight="1" x14ac:dyDescent="0.25">
      <c r="B189" s="81"/>
      <c r="C189" s="82" t="s">
        <v>216</v>
      </c>
      <c r="D189" s="82" t="s">
        <v>94</v>
      </c>
      <c r="E189" s="83" t="s">
        <v>201</v>
      </c>
      <c r="F189" s="84" t="s">
        <v>202</v>
      </c>
      <c r="G189" s="85" t="s">
        <v>97</v>
      </c>
      <c r="H189" s="86">
        <v>763.56</v>
      </c>
      <c r="I189" s="87"/>
      <c r="J189" s="88">
        <f>ROUND(I189*H189,2)</f>
        <v>0</v>
      </c>
      <c r="K189" s="84" t="s">
        <v>110</v>
      </c>
      <c r="L189" s="9"/>
      <c r="M189" s="89" t="s">
        <v>3</v>
      </c>
      <c r="N189" s="90" t="s">
        <v>38</v>
      </c>
      <c r="P189" s="91">
        <f>O189*H189</f>
        <v>0</v>
      </c>
      <c r="Q189" s="91">
        <v>8.8000000000000003E-4</v>
      </c>
      <c r="R189" s="91">
        <f>Q189*H189</f>
        <v>0.6719328</v>
      </c>
      <c r="S189" s="91">
        <v>0</v>
      </c>
      <c r="T189" s="92">
        <f>S189*H189</f>
        <v>0</v>
      </c>
      <c r="AR189" s="93" t="s">
        <v>173</v>
      </c>
      <c r="AT189" s="93" t="s">
        <v>94</v>
      </c>
      <c r="AU189" s="93" t="s">
        <v>5</v>
      </c>
      <c r="AY189" s="1" t="s">
        <v>91</v>
      </c>
      <c r="BE189" s="94">
        <f>IF(N189="základní",J189,0)</f>
        <v>0</v>
      </c>
      <c r="BF189" s="94">
        <f>IF(N189="snížená",J189,0)</f>
        <v>0</v>
      </c>
      <c r="BG189" s="94">
        <f>IF(N189="zákl. přenesená",J189,0)</f>
        <v>0</v>
      </c>
      <c r="BH189" s="94">
        <f>IF(N189="sníž. přenesená",J189,0)</f>
        <v>0</v>
      </c>
      <c r="BI189" s="94">
        <f>IF(N189="nulová",J189,0)</f>
        <v>0</v>
      </c>
      <c r="BJ189" s="1" t="s">
        <v>89</v>
      </c>
      <c r="BK189" s="94">
        <f>ROUND(I189*H189,2)</f>
        <v>0</v>
      </c>
      <c r="BL189" s="1" t="s">
        <v>173</v>
      </c>
      <c r="BM189" s="93" t="s">
        <v>217</v>
      </c>
    </row>
    <row r="190" spans="2:65" s="117" customFormat="1" ht="11.25" x14ac:dyDescent="0.25">
      <c r="B190" s="116"/>
      <c r="D190" s="97" t="s">
        <v>100</v>
      </c>
      <c r="E190" s="118" t="s">
        <v>3</v>
      </c>
      <c r="F190" s="119" t="s">
        <v>218</v>
      </c>
      <c r="H190" s="118" t="s">
        <v>3</v>
      </c>
      <c r="I190" s="120"/>
      <c r="L190" s="116"/>
      <c r="M190" s="121"/>
      <c r="T190" s="122"/>
      <c r="AT190" s="118" t="s">
        <v>100</v>
      </c>
      <c r="AU190" s="118" t="s">
        <v>5</v>
      </c>
      <c r="AV190" s="117" t="s">
        <v>89</v>
      </c>
      <c r="AW190" s="117" t="s">
        <v>102</v>
      </c>
      <c r="AX190" s="117" t="s">
        <v>90</v>
      </c>
      <c r="AY190" s="118" t="s">
        <v>91</v>
      </c>
    </row>
    <row r="191" spans="2:65" s="96" customFormat="1" ht="11.25" x14ac:dyDescent="0.25">
      <c r="B191" s="95"/>
      <c r="D191" s="97" t="s">
        <v>100</v>
      </c>
      <c r="E191" s="98" t="s">
        <v>3</v>
      </c>
      <c r="F191" s="99" t="s">
        <v>183</v>
      </c>
      <c r="H191" s="100">
        <v>763.56</v>
      </c>
      <c r="I191" s="101"/>
      <c r="L191" s="95"/>
      <c r="M191" s="102"/>
      <c r="T191" s="103"/>
      <c r="AT191" s="98" t="s">
        <v>100</v>
      </c>
      <c r="AU191" s="98" t="s">
        <v>5</v>
      </c>
      <c r="AV191" s="96" t="s">
        <v>5</v>
      </c>
      <c r="AW191" s="96" t="s">
        <v>102</v>
      </c>
      <c r="AX191" s="96" t="s">
        <v>89</v>
      </c>
      <c r="AY191" s="98" t="s">
        <v>91</v>
      </c>
    </row>
    <row r="192" spans="2:65" s="10" customFormat="1" ht="24.2" customHeight="1" x14ac:dyDescent="0.25">
      <c r="B192" s="81"/>
      <c r="C192" s="123" t="s">
        <v>219</v>
      </c>
      <c r="D192" s="123" t="s">
        <v>185</v>
      </c>
      <c r="E192" s="124" t="s">
        <v>220</v>
      </c>
      <c r="F192" s="125" t="s">
        <v>221</v>
      </c>
      <c r="G192" s="126" t="s">
        <v>97</v>
      </c>
      <c r="H192" s="127">
        <v>878.09400000000005</v>
      </c>
      <c r="I192" s="128"/>
      <c r="J192" s="129">
        <f>ROUND(I192*H192,2)</f>
        <v>0</v>
      </c>
      <c r="K192" s="125" t="s">
        <v>3</v>
      </c>
      <c r="L192" s="130"/>
      <c r="M192" s="131" t="s">
        <v>3</v>
      </c>
      <c r="N192" s="132" t="s">
        <v>38</v>
      </c>
      <c r="P192" s="91">
        <f>O192*H192</f>
        <v>0</v>
      </c>
      <c r="Q192" s="91">
        <v>4.1999999999999997E-3</v>
      </c>
      <c r="R192" s="91">
        <f>Q192*H192</f>
        <v>3.6879947999999998</v>
      </c>
      <c r="S192" s="91">
        <v>0</v>
      </c>
      <c r="T192" s="92">
        <f>S192*H192</f>
        <v>0</v>
      </c>
      <c r="AR192" s="93" t="s">
        <v>188</v>
      </c>
      <c r="AT192" s="93" t="s">
        <v>185</v>
      </c>
      <c r="AU192" s="93" t="s">
        <v>5</v>
      </c>
      <c r="AY192" s="1" t="s">
        <v>91</v>
      </c>
      <c r="BE192" s="94">
        <f>IF(N192="základní",J192,0)</f>
        <v>0</v>
      </c>
      <c r="BF192" s="94">
        <f>IF(N192="snížená",J192,0)</f>
        <v>0</v>
      </c>
      <c r="BG192" s="94">
        <f>IF(N192="zákl. přenesená",J192,0)</f>
        <v>0</v>
      </c>
      <c r="BH192" s="94">
        <f>IF(N192="sníž. přenesená",J192,0)</f>
        <v>0</v>
      </c>
      <c r="BI192" s="94">
        <f>IF(N192="nulová",J192,0)</f>
        <v>0</v>
      </c>
      <c r="BJ192" s="1" t="s">
        <v>89</v>
      </c>
      <c r="BK192" s="94">
        <f>ROUND(I192*H192,2)</f>
        <v>0</v>
      </c>
      <c r="BL192" s="1" t="s">
        <v>173</v>
      </c>
      <c r="BM192" s="93" t="s">
        <v>222</v>
      </c>
    </row>
    <row r="193" spans="2:65" s="96" customFormat="1" ht="11.25" x14ac:dyDescent="0.25">
      <c r="B193" s="95"/>
      <c r="D193" s="97" t="s">
        <v>100</v>
      </c>
      <c r="E193" s="98" t="s">
        <v>3</v>
      </c>
      <c r="F193" s="99" t="s">
        <v>199</v>
      </c>
      <c r="H193" s="100">
        <v>878.09400000000005</v>
      </c>
      <c r="I193" s="101"/>
      <c r="L193" s="95"/>
      <c r="M193" s="102"/>
      <c r="T193" s="103"/>
      <c r="AT193" s="98" t="s">
        <v>100</v>
      </c>
      <c r="AU193" s="98" t="s">
        <v>5</v>
      </c>
      <c r="AV193" s="96" t="s">
        <v>5</v>
      </c>
      <c r="AW193" s="96" t="s">
        <v>102</v>
      </c>
      <c r="AX193" s="96" t="s">
        <v>89</v>
      </c>
      <c r="AY193" s="98" t="s">
        <v>91</v>
      </c>
    </row>
    <row r="194" spans="2:65" s="10" customFormat="1" ht="37.9" customHeight="1" x14ac:dyDescent="0.25">
      <c r="B194" s="81"/>
      <c r="C194" s="82" t="s">
        <v>223</v>
      </c>
      <c r="D194" s="82" t="s">
        <v>94</v>
      </c>
      <c r="E194" s="83" t="s">
        <v>224</v>
      </c>
      <c r="F194" s="84" t="s">
        <v>225</v>
      </c>
      <c r="G194" s="85" t="s">
        <v>226</v>
      </c>
      <c r="H194" s="86">
        <v>3</v>
      </c>
      <c r="I194" s="87"/>
      <c r="J194" s="88">
        <f>ROUND(I194*H194,2)</f>
        <v>0</v>
      </c>
      <c r="K194" s="84" t="s">
        <v>110</v>
      </c>
      <c r="L194" s="9"/>
      <c r="M194" s="89" t="s">
        <v>3</v>
      </c>
      <c r="N194" s="90" t="s">
        <v>38</v>
      </c>
      <c r="P194" s="91">
        <f>O194*H194</f>
        <v>0</v>
      </c>
      <c r="Q194" s="91">
        <v>1.08E-3</v>
      </c>
      <c r="R194" s="91">
        <f>Q194*H194</f>
        <v>3.2399999999999998E-3</v>
      </c>
      <c r="S194" s="91">
        <v>0</v>
      </c>
      <c r="T194" s="92">
        <f>S194*H194</f>
        <v>0</v>
      </c>
      <c r="AR194" s="93" t="s">
        <v>173</v>
      </c>
      <c r="AT194" s="93" t="s">
        <v>94</v>
      </c>
      <c r="AU194" s="93" t="s">
        <v>5</v>
      </c>
      <c r="AY194" s="1" t="s">
        <v>91</v>
      </c>
      <c r="BE194" s="94">
        <f>IF(N194="základní",J194,0)</f>
        <v>0</v>
      </c>
      <c r="BF194" s="94">
        <f>IF(N194="snížená",J194,0)</f>
        <v>0</v>
      </c>
      <c r="BG194" s="94">
        <f>IF(N194="zákl. přenesená",J194,0)</f>
        <v>0</v>
      </c>
      <c r="BH194" s="94">
        <f>IF(N194="sníž. přenesená",J194,0)</f>
        <v>0</v>
      </c>
      <c r="BI194" s="94">
        <f>IF(N194="nulová",J194,0)</f>
        <v>0</v>
      </c>
      <c r="BJ194" s="1" t="s">
        <v>89</v>
      </c>
      <c r="BK194" s="94">
        <f>ROUND(I194*H194,2)</f>
        <v>0</v>
      </c>
      <c r="BL194" s="1" t="s">
        <v>173</v>
      </c>
      <c r="BM194" s="93" t="s">
        <v>227</v>
      </c>
    </row>
    <row r="195" spans="2:65" s="117" customFormat="1" ht="11.25" x14ac:dyDescent="0.25">
      <c r="B195" s="116"/>
      <c r="D195" s="97" t="s">
        <v>100</v>
      </c>
      <c r="E195" s="118" t="s">
        <v>3</v>
      </c>
      <c r="F195" s="119" t="s">
        <v>228</v>
      </c>
      <c r="H195" s="118" t="s">
        <v>3</v>
      </c>
      <c r="I195" s="120"/>
      <c r="L195" s="116"/>
      <c r="M195" s="121"/>
      <c r="T195" s="122"/>
      <c r="AT195" s="118" t="s">
        <v>100</v>
      </c>
      <c r="AU195" s="118" t="s">
        <v>5</v>
      </c>
      <c r="AV195" s="117" t="s">
        <v>89</v>
      </c>
      <c r="AW195" s="117" t="s">
        <v>102</v>
      </c>
      <c r="AX195" s="117" t="s">
        <v>90</v>
      </c>
      <c r="AY195" s="118" t="s">
        <v>91</v>
      </c>
    </row>
    <row r="196" spans="2:65" s="96" customFormat="1" ht="11.25" x14ac:dyDescent="0.25">
      <c r="B196" s="95"/>
      <c r="D196" s="97" t="s">
        <v>100</v>
      </c>
      <c r="E196" s="98" t="s">
        <v>3</v>
      </c>
      <c r="F196" s="99" t="s">
        <v>5</v>
      </c>
      <c r="H196" s="100">
        <v>2</v>
      </c>
      <c r="I196" s="101"/>
      <c r="L196" s="95"/>
      <c r="M196" s="102"/>
      <c r="T196" s="103"/>
      <c r="AT196" s="98" t="s">
        <v>100</v>
      </c>
      <c r="AU196" s="98" t="s">
        <v>5</v>
      </c>
      <c r="AV196" s="96" t="s">
        <v>5</v>
      </c>
      <c r="AW196" s="96" t="s">
        <v>102</v>
      </c>
      <c r="AX196" s="96" t="s">
        <v>90</v>
      </c>
      <c r="AY196" s="98" t="s">
        <v>91</v>
      </c>
    </row>
    <row r="197" spans="2:65" s="117" customFormat="1" ht="11.25" x14ac:dyDescent="0.25">
      <c r="B197" s="116"/>
      <c r="D197" s="97" t="s">
        <v>100</v>
      </c>
      <c r="E197" s="118" t="s">
        <v>3</v>
      </c>
      <c r="F197" s="119" t="s">
        <v>229</v>
      </c>
      <c r="H197" s="118" t="s">
        <v>3</v>
      </c>
      <c r="I197" s="120"/>
      <c r="L197" s="116"/>
      <c r="M197" s="121"/>
      <c r="T197" s="122"/>
      <c r="AT197" s="118" t="s">
        <v>100</v>
      </c>
      <c r="AU197" s="118" t="s">
        <v>5</v>
      </c>
      <c r="AV197" s="117" t="s">
        <v>89</v>
      </c>
      <c r="AW197" s="117" t="s">
        <v>102</v>
      </c>
      <c r="AX197" s="117" t="s">
        <v>90</v>
      </c>
      <c r="AY197" s="118" t="s">
        <v>91</v>
      </c>
    </row>
    <row r="198" spans="2:65" s="96" customFormat="1" ht="11.25" x14ac:dyDescent="0.25">
      <c r="B198" s="95"/>
      <c r="D198" s="97" t="s">
        <v>100</v>
      </c>
      <c r="E198" s="98" t="s">
        <v>3</v>
      </c>
      <c r="F198" s="99" t="s">
        <v>89</v>
      </c>
      <c r="H198" s="100">
        <v>1</v>
      </c>
      <c r="I198" s="101"/>
      <c r="L198" s="95"/>
      <c r="M198" s="102"/>
      <c r="T198" s="103"/>
      <c r="AT198" s="98" t="s">
        <v>100</v>
      </c>
      <c r="AU198" s="98" t="s">
        <v>5</v>
      </c>
      <c r="AV198" s="96" t="s">
        <v>5</v>
      </c>
      <c r="AW198" s="96" t="s">
        <v>102</v>
      </c>
      <c r="AX198" s="96" t="s">
        <v>90</v>
      </c>
      <c r="AY198" s="98" t="s">
        <v>91</v>
      </c>
    </row>
    <row r="199" spans="2:65" s="105" customFormat="1" ht="11.25" x14ac:dyDescent="0.25">
      <c r="B199" s="104"/>
      <c r="D199" s="97" t="s">
        <v>100</v>
      </c>
      <c r="E199" s="106" t="s">
        <v>3</v>
      </c>
      <c r="F199" s="107" t="s">
        <v>104</v>
      </c>
      <c r="H199" s="108">
        <v>3</v>
      </c>
      <c r="I199" s="109"/>
      <c r="L199" s="104"/>
      <c r="M199" s="110"/>
      <c r="T199" s="111"/>
      <c r="AT199" s="106" t="s">
        <v>100</v>
      </c>
      <c r="AU199" s="106" t="s">
        <v>5</v>
      </c>
      <c r="AV199" s="105" t="s">
        <v>98</v>
      </c>
      <c r="AW199" s="105" t="s">
        <v>102</v>
      </c>
      <c r="AX199" s="105" t="s">
        <v>89</v>
      </c>
      <c r="AY199" s="106" t="s">
        <v>91</v>
      </c>
    </row>
    <row r="200" spans="2:65" s="10" customFormat="1" ht="24.2" customHeight="1" x14ac:dyDescent="0.25">
      <c r="B200" s="81"/>
      <c r="C200" s="123" t="s">
        <v>230</v>
      </c>
      <c r="D200" s="123" t="s">
        <v>185</v>
      </c>
      <c r="E200" s="124" t="s">
        <v>231</v>
      </c>
      <c r="F200" s="125" t="s">
        <v>232</v>
      </c>
      <c r="G200" s="126" t="s">
        <v>226</v>
      </c>
      <c r="H200" s="127">
        <v>2</v>
      </c>
      <c r="I200" s="128"/>
      <c r="J200" s="129">
        <f>ROUND(I200*H200,2)</f>
        <v>0</v>
      </c>
      <c r="K200" s="125" t="s">
        <v>110</v>
      </c>
      <c r="L200" s="130"/>
      <c r="M200" s="131" t="s">
        <v>3</v>
      </c>
      <c r="N200" s="132" t="s">
        <v>38</v>
      </c>
      <c r="P200" s="91">
        <f>O200*H200</f>
        <v>0</v>
      </c>
      <c r="Q200" s="91">
        <v>1.66E-3</v>
      </c>
      <c r="R200" s="91">
        <f>Q200*H200</f>
        <v>3.32E-3</v>
      </c>
      <c r="S200" s="91">
        <v>0</v>
      </c>
      <c r="T200" s="92">
        <f>S200*H200</f>
        <v>0</v>
      </c>
      <c r="AR200" s="93" t="s">
        <v>188</v>
      </c>
      <c r="AT200" s="93" t="s">
        <v>185</v>
      </c>
      <c r="AU200" s="93" t="s">
        <v>5</v>
      </c>
      <c r="AY200" s="1" t="s">
        <v>91</v>
      </c>
      <c r="BE200" s="94">
        <f>IF(N200="základní",J200,0)</f>
        <v>0</v>
      </c>
      <c r="BF200" s="94">
        <f>IF(N200="snížená",J200,0)</f>
        <v>0</v>
      </c>
      <c r="BG200" s="94">
        <f>IF(N200="zákl. přenesená",J200,0)</f>
        <v>0</v>
      </c>
      <c r="BH200" s="94">
        <f>IF(N200="sníž. přenesená",J200,0)</f>
        <v>0</v>
      </c>
      <c r="BI200" s="94">
        <f>IF(N200="nulová",J200,0)</f>
        <v>0</v>
      </c>
      <c r="BJ200" s="1" t="s">
        <v>89</v>
      </c>
      <c r="BK200" s="94">
        <f>ROUND(I200*H200,2)</f>
        <v>0</v>
      </c>
      <c r="BL200" s="1" t="s">
        <v>173</v>
      </c>
      <c r="BM200" s="93" t="s">
        <v>233</v>
      </c>
    </row>
    <row r="201" spans="2:65" s="10" customFormat="1" ht="24.2" customHeight="1" x14ac:dyDescent="0.25">
      <c r="B201" s="81"/>
      <c r="C201" s="123" t="s">
        <v>234</v>
      </c>
      <c r="D201" s="123" t="s">
        <v>185</v>
      </c>
      <c r="E201" s="124" t="s">
        <v>235</v>
      </c>
      <c r="F201" s="125" t="s">
        <v>236</v>
      </c>
      <c r="G201" s="126" t="s">
        <v>226</v>
      </c>
      <c r="H201" s="127">
        <v>1</v>
      </c>
      <c r="I201" s="128"/>
      <c r="J201" s="129">
        <f>ROUND(I201*H201,2)</f>
        <v>0</v>
      </c>
      <c r="K201" s="125" t="s">
        <v>110</v>
      </c>
      <c r="L201" s="130"/>
      <c r="M201" s="131" t="s">
        <v>3</v>
      </c>
      <c r="N201" s="132" t="s">
        <v>38</v>
      </c>
      <c r="P201" s="91">
        <f>O201*H201</f>
        <v>0</v>
      </c>
      <c r="Q201" s="91">
        <v>1.6900000000000001E-3</v>
      </c>
      <c r="R201" s="91">
        <f>Q201*H201</f>
        <v>1.6900000000000001E-3</v>
      </c>
      <c r="S201" s="91">
        <v>0</v>
      </c>
      <c r="T201" s="92">
        <f>S201*H201</f>
        <v>0</v>
      </c>
      <c r="AR201" s="93" t="s">
        <v>188</v>
      </c>
      <c r="AT201" s="93" t="s">
        <v>185</v>
      </c>
      <c r="AU201" s="93" t="s">
        <v>5</v>
      </c>
      <c r="AY201" s="1" t="s">
        <v>91</v>
      </c>
      <c r="BE201" s="94">
        <f>IF(N201="základní",J201,0)</f>
        <v>0</v>
      </c>
      <c r="BF201" s="94">
        <f>IF(N201="snížená",J201,0)</f>
        <v>0</v>
      </c>
      <c r="BG201" s="94">
        <f>IF(N201="zákl. přenesená",J201,0)</f>
        <v>0</v>
      </c>
      <c r="BH201" s="94">
        <f>IF(N201="sníž. přenesená",J201,0)</f>
        <v>0</v>
      </c>
      <c r="BI201" s="94">
        <f>IF(N201="nulová",J201,0)</f>
        <v>0</v>
      </c>
      <c r="BJ201" s="1" t="s">
        <v>89</v>
      </c>
      <c r="BK201" s="94">
        <f>ROUND(I201*H201,2)</f>
        <v>0</v>
      </c>
      <c r="BL201" s="1" t="s">
        <v>173</v>
      </c>
      <c r="BM201" s="93" t="s">
        <v>237</v>
      </c>
    </row>
    <row r="202" spans="2:65" s="10" customFormat="1" ht="37.9" customHeight="1" x14ac:dyDescent="0.25">
      <c r="B202" s="81"/>
      <c r="C202" s="82" t="s">
        <v>238</v>
      </c>
      <c r="D202" s="82" t="s">
        <v>94</v>
      </c>
      <c r="E202" s="83" t="s">
        <v>239</v>
      </c>
      <c r="F202" s="84" t="s">
        <v>240</v>
      </c>
      <c r="G202" s="85" t="s">
        <v>226</v>
      </c>
      <c r="H202" s="86">
        <v>4</v>
      </c>
      <c r="I202" s="87"/>
      <c r="J202" s="88">
        <f>ROUND(I202*H202,2)</f>
        <v>0</v>
      </c>
      <c r="K202" s="84" t="s">
        <v>110</v>
      </c>
      <c r="L202" s="9"/>
      <c r="M202" s="89" t="s">
        <v>3</v>
      </c>
      <c r="N202" s="90" t="s">
        <v>38</v>
      </c>
      <c r="P202" s="91">
        <f>O202*H202</f>
        <v>0</v>
      </c>
      <c r="Q202" s="91">
        <v>2.5899999999999999E-3</v>
      </c>
      <c r="R202" s="91">
        <f>Q202*H202</f>
        <v>1.0359999999999999E-2</v>
      </c>
      <c r="S202" s="91">
        <v>0</v>
      </c>
      <c r="T202" s="92">
        <f>S202*H202</f>
        <v>0</v>
      </c>
      <c r="AR202" s="93" t="s">
        <v>173</v>
      </c>
      <c r="AT202" s="93" t="s">
        <v>94</v>
      </c>
      <c r="AU202" s="93" t="s">
        <v>5</v>
      </c>
      <c r="AY202" s="1" t="s">
        <v>91</v>
      </c>
      <c r="BE202" s="94">
        <f>IF(N202="základní",J202,0)</f>
        <v>0</v>
      </c>
      <c r="BF202" s="94">
        <f>IF(N202="snížená",J202,0)</f>
        <v>0</v>
      </c>
      <c r="BG202" s="94">
        <f>IF(N202="zákl. přenesená",J202,0)</f>
        <v>0</v>
      </c>
      <c r="BH202" s="94">
        <f>IF(N202="sníž. přenesená",J202,0)</f>
        <v>0</v>
      </c>
      <c r="BI202" s="94">
        <f>IF(N202="nulová",J202,0)</f>
        <v>0</v>
      </c>
      <c r="BJ202" s="1" t="s">
        <v>89</v>
      </c>
      <c r="BK202" s="94">
        <f>ROUND(I202*H202,2)</f>
        <v>0</v>
      </c>
      <c r="BL202" s="1" t="s">
        <v>173</v>
      </c>
      <c r="BM202" s="93" t="s">
        <v>241</v>
      </c>
    </row>
    <row r="203" spans="2:65" s="117" customFormat="1" ht="11.25" x14ac:dyDescent="0.25">
      <c r="B203" s="116"/>
      <c r="D203" s="97" t="s">
        <v>100</v>
      </c>
      <c r="E203" s="118" t="s">
        <v>3</v>
      </c>
      <c r="F203" s="119" t="s">
        <v>242</v>
      </c>
      <c r="H203" s="118" t="s">
        <v>3</v>
      </c>
      <c r="I203" s="120"/>
      <c r="L203" s="116"/>
      <c r="M203" s="121"/>
      <c r="T203" s="122"/>
      <c r="AT203" s="118" t="s">
        <v>100</v>
      </c>
      <c r="AU203" s="118" t="s">
        <v>5</v>
      </c>
      <c r="AV203" s="117" t="s">
        <v>89</v>
      </c>
      <c r="AW203" s="117" t="s">
        <v>102</v>
      </c>
      <c r="AX203" s="117" t="s">
        <v>90</v>
      </c>
      <c r="AY203" s="118" t="s">
        <v>91</v>
      </c>
    </row>
    <row r="204" spans="2:65" s="96" customFormat="1" ht="11.25" x14ac:dyDescent="0.25">
      <c r="B204" s="95"/>
      <c r="D204" s="97" t="s">
        <v>100</v>
      </c>
      <c r="E204" s="98" t="s">
        <v>3</v>
      </c>
      <c r="F204" s="99" t="s">
        <v>98</v>
      </c>
      <c r="H204" s="100">
        <v>4</v>
      </c>
      <c r="I204" s="101"/>
      <c r="L204" s="95"/>
      <c r="M204" s="102"/>
      <c r="T204" s="103"/>
      <c r="AT204" s="98" t="s">
        <v>100</v>
      </c>
      <c r="AU204" s="98" t="s">
        <v>5</v>
      </c>
      <c r="AV204" s="96" t="s">
        <v>5</v>
      </c>
      <c r="AW204" s="96" t="s">
        <v>102</v>
      </c>
      <c r="AX204" s="96" t="s">
        <v>89</v>
      </c>
      <c r="AY204" s="98" t="s">
        <v>91</v>
      </c>
    </row>
    <row r="205" spans="2:65" s="10" customFormat="1" ht="24.2" customHeight="1" x14ac:dyDescent="0.25">
      <c r="B205" s="81"/>
      <c r="C205" s="82" t="s">
        <v>243</v>
      </c>
      <c r="D205" s="82" t="s">
        <v>94</v>
      </c>
      <c r="E205" s="83" t="s">
        <v>244</v>
      </c>
      <c r="F205" s="84" t="s">
        <v>245</v>
      </c>
      <c r="G205" s="85" t="s">
        <v>246</v>
      </c>
      <c r="H205" s="141"/>
      <c r="I205" s="87"/>
      <c r="J205" s="88">
        <f>ROUND(I205*H205,2)</f>
        <v>0</v>
      </c>
      <c r="K205" s="84" t="s">
        <v>110</v>
      </c>
      <c r="L205" s="9"/>
      <c r="M205" s="89" t="s">
        <v>3</v>
      </c>
      <c r="N205" s="90" t="s">
        <v>38</v>
      </c>
      <c r="P205" s="91">
        <f>O205*H205</f>
        <v>0</v>
      </c>
      <c r="Q205" s="91">
        <v>0</v>
      </c>
      <c r="R205" s="91">
        <f>Q205*H205</f>
        <v>0</v>
      </c>
      <c r="S205" s="91">
        <v>0</v>
      </c>
      <c r="T205" s="92">
        <f>S205*H205</f>
        <v>0</v>
      </c>
      <c r="AR205" s="93" t="s">
        <v>173</v>
      </c>
      <c r="AT205" s="93" t="s">
        <v>94</v>
      </c>
      <c r="AU205" s="93" t="s">
        <v>5</v>
      </c>
      <c r="AY205" s="1" t="s">
        <v>91</v>
      </c>
      <c r="BE205" s="94">
        <f>IF(N205="základní",J205,0)</f>
        <v>0</v>
      </c>
      <c r="BF205" s="94">
        <f>IF(N205="snížená",J205,0)</f>
        <v>0</v>
      </c>
      <c r="BG205" s="94">
        <f>IF(N205="zákl. přenesená",J205,0)</f>
        <v>0</v>
      </c>
      <c r="BH205" s="94">
        <f>IF(N205="sníž. přenesená",J205,0)</f>
        <v>0</v>
      </c>
      <c r="BI205" s="94">
        <f>IF(N205="nulová",J205,0)</f>
        <v>0</v>
      </c>
      <c r="BJ205" s="1" t="s">
        <v>89</v>
      </c>
      <c r="BK205" s="94">
        <f>ROUND(I205*H205,2)</f>
        <v>0</v>
      </c>
      <c r="BL205" s="1" t="s">
        <v>173</v>
      </c>
      <c r="BM205" s="93" t="s">
        <v>247</v>
      </c>
    </row>
    <row r="206" spans="2:65" s="69" customFormat="1" ht="22.9" customHeight="1" x14ac:dyDescent="0.2">
      <c r="B206" s="68"/>
      <c r="D206" s="70" t="s">
        <v>86</v>
      </c>
      <c r="E206" s="79" t="s">
        <v>248</v>
      </c>
      <c r="F206" s="79" t="s">
        <v>249</v>
      </c>
      <c r="I206" s="72"/>
      <c r="J206" s="80">
        <f>BK206</f>
        <v>0</v>
      </c>
      <c r="L206" s="68"/>
      <c r="M206" s="74"/>
      <c r="P206" s="75">
        <f>SUM(P207:P237)</f>
        <v>0</v>
      </c>
      <c r="R206" s="75">
        <f>SUM(R207:R237)</f>
        <v>11.917562199999999</v>
      </c>
      <c r="T206" s="76">
        <f>SUM(T207:T237)</f>
        <v>1.4883815999999999</v>
      </c>
      <c r="AR206" s="70" t="s">
        <v>5</v>
      </c>
      <c r="AT206" s="77" t="s">
        <v>86</v>
      </c>
      <c r="AU206" s="77" t="s">
        <v>89</v>
      </c>
      <c r="AY206" s="70" t="s">
        <v>91</v>
      </c>
      <c r="BK206" s="78">
        <f>SUM(BK207:BK237)</f>
        <v>0</v>
      </c>
    </row>
    <row r="207" spans="2:65" s="10" customFormat="1" ht="33" customHeight="1" x14ac:dyDescent="0.25">
      <c r="B207" s="81"/>
      <c r="C207" s="82" t="s">
        <v>250</v>
      </c>
      <c r="D207" s="82" t="s">
        <v>94</v>
      </c>
      <c r="E207" s="83" t="s">
        <v>251</v>
      </c>
      <c r="F207" s="84" t="s">
        <v>252</v>
      </c>
      <c r="G207" s="85" t="s">
        <v>97</v>
      </c>
      <c r="H207" s="86">
        <v>192.08</v>
      </c>
      <c r="I207" s="87"/>
      <c r="J207" s="88">
        <f>ROUND(I207*H207,2)</f>
        <v>0</v>
      </c>
      <c r="K207" s="84" t="s">
        <v>110</v>
      </c>
      <c r="L207" s="9"/>
      <c r="M207" s="89" t="s">
        <v>3</v>
      </c>
      <c r="N207" s="90" t="s">
        <v>38</v>
      </c>
      <c r="P207" s="91">
        <f>O207*H207</f>
        <v>0</v>
      </c>
      <c r="Q207" s="91">
        <v>0</v>
      </c>
      <c r="R207" s="91">
        <f>Q207*H207</f>
        <v>0</v>
      </c>
      <c r="S207" s="91">
        <v>1.7700000000000001E-3</v>
      </c>
      <c r="T207" s="92">
        <f>S207*H207</f>
        <v>0.33998160000000005</v>
      </c>
      <c r="AR207" s="93" t="s">
        <v>173</v>
      </c>
      <c r="AT207" s="93" t="s">
        <v>94</v>
      </c>
      <c r="AU207" s="93" t="s">
        <v>5</v>
      </c>
      <c r="AY207" s="1" t="s">
        <v>91</v>
      </c>
      <c r="BE207" s="94">
        <f>IF(N207="základní",J207,0)</f>
        <v>0</v>
      </c>
      <c r="BF207" s="94">
        <f>IF(N207="snížená",J207,0)</f>
        <v>0</v>
      </c>
      <c r="BG207" s="94">
        <f>IF(N207="zákl. přenesená",J207,0)</f>
        <v>0</v>
      </c>
      <c r="BH207" s="94">
        <f>IF(N207="sníž. přenesená",J207,0)</f>
        <v>0</v>
      </c>
      <c r="BI207" s="94">
        <f>IF(N207="nulová",J207,0)</f>
        <v>0</v>
      </c>
      <c r="BJ207" s="1" t="s">
        <v>89</v>
      </c>
      <c r="BK207" s="94">
        <f>ROUND(I207*H207,2)</f>
        <v>0</v>
      </c>
      <c r="BL207" s="1" t="s">
        <v>173</v>
      </c>
      <c r="BM207" s="93" t="s">
        <v>253</v>
      </c>
    </row>
    <row r="208" spans="2:65" s="117" customFormat="1" ht="11.25" x14ac:dyDescent="0.25">
      <c r="B208" s="116"/>
      <c r="D208" s="97" t="s">
        <v>100</v>
      </c>
      <c r="E208" s="118" t="s">
        <v>3</v>
      </c>
      <c r="F208" s="119" t="s">
        <v>254</v>
      </c>
      <c r="H208" s="118" t="s">
        <v>3</v>
      </c>
      <c r="I208" s="120"/>
      <c r="L208" s="116"/>
      <c r="M208" s="121"/>
      <c r="T208" s="122"/>
      <c r="AT208" s="118" t="s">
        <v>100</v>
      </c>
      <c r="AU208" s="118" t="s">
        <v>5</v>
      </c>
      <c r="AV208" s="117" t="s">
        <v>89</v>
      </c>
      <c r="AW208" s="117" t="s">
        <v>102</v>
      </c>
      <c r="AX208" s="117" t="s">
        <v>90</v>
      </c>
      <c r="AY208" s="118" t="s">
        <v>91</v>
      </c>
    </row>
    <row r="209" spans="2:65" s="96" customFormat="1" ht="11.25" x14ac:dyDescent="0.25">
      <c r="B209" s="95"/>
      <c r="D209" s="97" t="s">
        <v>100</v>
      </c>
      <c r="E209" s="98" t="s">
        <v>3</v>
      </c>
      <c r="F209" s="99" t="s">
        <v>255</v>
      </c>
      <c r="H209" s="100">
        <v>79.239999999999995</v>
      </c>
      <c r="I209" s="101"/>
      <c r="L209" s="95"/>
      <c r="M209" s="102"/>
      <c r="T209" s="103"/>
      <c r="AT209" s="98" t="s">
        <v>100</v>
      </c>
      <c r="AU209" s="98" t="s">
        <v>5</v>
      </c>
      <c r="AV209" s="96" t="s">
        <v>5</v>
      </c>
      <c r="AW209" s="96" t="s">
        <v>102</v>
      </c>
      <c r="AX209" s="96" t="s">
        <v>90</v>
      </c>
      <c r="AY209" s="98" t="s">
        <v>91</v>
      </c>
    </row>
    <row r="210" spans="2:65" s="96" customFormat="1" ht="11.25" x14ac:dyDescent="0.25">
      <c r="B210" s="95"/>
      <c r="D210" s="97" t="s">
        <v>100</v>
      </c>
      <c r="E210" s="98" t="s">
        <v>3</v>
      </c>
      <c r="F210" s="99" t="s">
        <v>256</v>
      </c>
      <c r="H210" s="100">
        <v>112.84</v>
      </c>
      <c r="I210" s="101"/>
      <c r="L210" s="95"/>
      <c r="M210" s="102"/>
      <c r="T210" s="103"/>
      <c r="AT210" s="98" t="s">
        <v>100</v>
      </c>
      <c r="AU210" s="98" t="s">
        <v>5</v>
      </c>
      <c r="AV210" s="96" t="s">
        <v>5</v>
      </c>
      <c r="AW210" s="96" t="s">
        <v>102</v>
      </c>
      <c r="AX210" s="96" t="s">
        <v>90</v>
      </c>
      <c r="AY210" s="98" t="s">
        <v>91</v>
      </c>
    </row>
    <row r="211" spans="2:65" s="105" customFormat="1" ht="11.25" x14ac:dyDescent="0.25">
      <c r="B211" s="104"/>
      <c r="D211" s="97" t="s">
        <v>100</v>
      </c>
      <c r="E211" s="106" t="s">
        <v>3</v>
      </c>
      <c r="F211" s="107" t="s">
        <v>104</v>
      </c>
      <c r="H211" s="108">
        <v>192.08</v>
      </c>
      <c r="I211" s="109"/>
      <c r="L211" s="104"/>
      <c r="M211" s="110"/>
      <c r="T211" s="111"/>
      <c r="AT211" s="106" t="s">
        <v>100</v>
      </c>
      <c r="AU211" s="106" t="s">
        <v>5</v>
      </c>
      <c r="AV211" s="105" t="s">
        <v>98</v>
      </c>
      <c r="AW211" s="105" t="s">
        <v>102</v>
      </c>
      <c r="AX211" s="105" t="s">
        <v>89</v>
      </c>
      <c r="AY211" s="106" t="s">
        <v>91</v>
      </c>
    </row>
    <row r="212" spans="2:65" s="10" customFormat="1" ht="37.9" customHeight="1" x14ac:dyDescent="0.25">
      <c r="B212" s="81"/>
      <c r="C212" s="82" t="s">
        <v>257</v>
      </c>
      <c r="D212" s="82" t="s">
        <v>94</v>
      </c>
      <c r="E212" s="83" t="s">
        <v>258</v>
      </c>
      <c r="F212" s="84" t="s">
        <v>259</v>
      </c>
      <c r="G212" s="85" t="s">
        <v>97</v>
      </c>
      <c r="H212" s="86">
        <v>192.08</v>
      </c>
      <c r="I212" s="87"/>
      <c r="J212" s="88">
        <f>ROUND(I212*H212,2)</f>
        <v>0</v>
      </c>
      <c r="K212" s="84" t="s">
        <v>110</v>
      </c>
      <c r="L212" s="9"/>
      <c r="M212" s="89" t="s">
        <v>3</v>
      </c>
      <c r="N212" s="90" t="s">
        <v>38</v>
      </c>
      <c r="P212" s="91">
        <f>O212*H212</f>
        <v>0</v>
      </c>
      <c r="Q212" s="91">
        <v>6.2399999999999999E-3</v>
      </c>
      <c r="R212" s="91">
        <f>Q212*H212</f>
        <v>1.1985792</v>
      </c>
      <c r="S212" s="91">
        <v>0</v>
      </c>
      <c r="T212" s="92">
        <f>S212*H212</f>
        <v>0</v>
      </c>
      <c r="AR212" s="93" t="s">
        <v>173</v>
      </c>
      <c r="AT212" s="93" t="s">
        <v>94</v>
      </c>
      <c r="AU212" s="93" t="s">
        <v>5</v>
      </c>
      <c r="AY212" s="1" t="s">
        <v>91</v>
      </c>
      <c r="BE212" s="94">
        <f>IF(N212="základní",J212,0)</f>
        <v>0</v>
      </c>
      <c r="BF212" s="94">
        <f>IF(N212="snížená",J212,0)</f>
        <v>0</v>
      </c>
      <c r="BG212" s="94">
        <f>IF(N212="zákl. přenesená",J212,0)</f>
        <v>0</v>
      </c>
      <c r="BH212" s="94">
        <f>IF(N212="sníž. přenesená",J212,0)</f>
        <v>0</v>
      </c>
      <c r="BI212" s="94">
        <f>IF(N212="nulová",J212,0)</f>
        <v>0</v>
      </c>
      <c r="BJ212" s="1" t="s">
        <v>89</v>
      </c>
      <c r="BK212" s="94">
        <f>ROUND(I212*H212,2)</f>
        <v>0</v>
      </c>
      <c r="BL212" s="1" t="s">
        <v>173</v>
      </c>
      <c r="BM212" s="93" t="s">
        <v>260</v>
      </c>
    </row>
    <row r="213" spans="2:65" s="117" customFormat="1" ht="11.25" x14ac:dyDescent="0.25">
      <c r="B213" s="116"/>
      <c r="D213" s="97" t="s">
        <v>100</v>
      </c>
      <c r="E213" s="118" t="s">
        <v>3</v>
      </c>
      <c r="F213" s="119" t="s">
        <v>254</v>
      </c>
      <c r="H213" s="118" t="s">
        <v>3</v>
      </c>
      <c r="I213" s="120"/>
      <c r="L213" s="116"/>
      <c r="M213" s="121"/>
      <c r="T213" s="122"/>
      <c r="AT213" s="118" t="s">
        <v>100</v>
      </c>
      <c r="AU213" s="118" t="s">
        <v>5</v>
      </c>
      <c r="AV213" s="117" t="s">
        <v>89</v>
      </c>
      <c r="AW213" s="117" t="s">
        <v>102</v>
      </c>
      <c r="AX213" s="117" t="s">
        <v>90</v>
      </c>
      <c r="AY213" s="118" t="s">
        <v>91</v>
      </c>
    </row>
    <row r="214" spans="2:65" s="96" customFormat="1" ht="11.25" x14ac:dyDescent="0.25">
      <c r="B214" s="95"/>
      <c r="D214" s="97" t="s">
        <v>100</v>
      </c>
      <c r="E214" s="98" t="s">
        <v>3</v>
      </c>
      <c r="F214" s="99" t="s">
        <v>255</v>
      </c>
      <c r="H214" s="100">
        <v>79.239999999999995</v>
      </c>
      <c r="I214" s="101"/>
      <c r="L214" s="95"/>
      <c r="M214" s="102"/>
      <c r="T214" s="103"/>
      <c r="AT214" s="98" t="s">
        <v>100</v>
      </c>
      <c r="AU214" s="98" t="s">
        <v>5</v>
      </c>
      <c r="AV214" s="96" t="s">
        <v>5</v>
      </c>
      <c r="AW214" s="96" t="s">
        <v>102</v>
      </c>
      <c r="AX214" s="96" t="s">
        <v>90</v>
      </c>
      <c r="AY214" s="98" t="s">
        <v>91</v>
      </c>
    </row>
    <row r="215" spans="2:65" s="96" customFormat="1" ht="11.25" x14ac:dyDescent="0.25">
      <c r="B215" s="95"/>
      <c r="D215" s="97" t="s">
        <v>100</v>
      </c>
      <c r="E215" s="98" t="s">
        <v>3</v>
      </c>
      <c r="F215" s="99" t="s">
        <v>256</v>
      </c>
      <c r="H215" s="100">
        <v>112.84</v>
      </c>
      <c r="I215" s="101"/>
      <c r="L215" s="95"/>
      <c r="M215" s="102"/>
      <c r="T215" s="103"/>
      <c r="AT215" s="98" t="s">
        <v>100</v>
      </c>
      <c r="AU215" s="98" t="s">
        <v>5</v>
      </c>
      <c r="AV215" s="96" t="s">
        <v>5</v>
      </c>
      <c r="AW215" s="96" t="s">
        <v>102</v>
      </c>
      <c r="AX215" s="96" t="s">
        <v>90</v>
      </c>
      <c r="AY215" s="98" t="s">
        <v>91</v>
      </c>
    </row>
    <row r="216" spans="2:65" s="105" customFormat="1" ht="11.25" x14ac:dyDescent="0.25">
      <c r="B216" s="104"/>
      <c r="D216" s="97" t="s">
        <v>100</v>
      </c>
      <c r="E216" s="106" t="s">
        <v>3</v>
      </c>
      <c r="F216" s="107" t="s">
        <v>104</v>
      </c>
      <c r="H216" s="108">
        <v>192.08</v>
      </c>
      <c r="I216" s="109"/>
      <c r="L216" s="104"/>
      <c r="M216" s="110"/>
      <c r="T216" s="111"/>
      <c r="AT216" s="106" t="s">
        <v>100</v>
      </c>
      <c r="AU216" s="106" t="s">
        <v>5</v>
      </c>
      <c r="AV216" s="105" t="s">
        <v>98</v>
      </c>
      <c r="AW216" s="105" t="s">
        <v>102</v>
      </c>
      <c r="AX216" s="105" t="s">
        <v>89</v>
      </c>
      <c r="AY216" s="106" t="s">
        <v>91</v>
      </c>
    </row>
    <row r="217" spans="2:65" s="10" customFormat="1" ht="16.5" customHeight="1" x14ac:dyDescent="0.25">
      <c r="B217" s="81"/>
      <c r="C217" s="123" t="s">
        <v>261</v>
      </c>
      <c r="D217" s="123" t="s">
        <v>185</v>
      </c>
      <c r="E217" s="124" t="s">
        <v>262</v>
      </c>
      <c r="F217" s="125" t="s">
        <v>263</v>
      </c>
      <c r="G217" s="126" t="s">
        <v>97</v>
      </c>
      <c r="H217" s="127">
        <v>201.684</v>
      </c>
      <c r="I217" s="128"/>
      <c r="J217" s="129">
        <f>ROUND(I217*H217,2)</f>
        <v>0</v>
      </c>
      <c r="K217" s="125" t="s">
        <v>3</v>
      </c>
      <c r="L217" s="130"/>
      <c r="M217" s="131" t="s">
        <v>3</v>
      </c>
      <c r="N217" s="132" t="s">
        <v>38</v>
      </c>
      <c r="P217" s="91">
        <f>O217*H217</f>
        <v>0</v>
      </c>
      <c r="Q217" s="91">
        <v>2.1999999999999999E-2</v>
      </c>
      <c r="R217" s="91">
        <f>Q217*H217</f>
        <v>4.4370479999999999</v>
      </c>
      <c r="S217" s="91">
        <v>0</v>
      </c>
      <c r="T217" s="92">
        <f>S217*H217</f>
        <v>0</v>
      </c>
      <c r="AR217" s="93" t="s">
        <v>188</v>
      </c>
      <c r="AT217" s="93" t="s">
        <v>185</v>
      </c>
      <c r="AU217" s="93" t="s">
        <v>5</v>
      </c>
      <c r="AY217" s="1" t="s">
        <v>91</v>
      </c>
      <c r="BE217" s="94">
        <f>IF(N217="základní",J217,0)</f>
        <v>0</v>
      </c>
      <c r="BF217" s="94">
        <f>IF(N217="snížená",J217,0)</f>
        <v>0</v>
      </c>
      <c r="BG217" s="94">
        <f>IF(N217="zákl. přenesená",J217,0)</f>
        <v>0</v>
      </c>
      <c r="BH217" s="94">
        <f>IF(N217="sníž. přenesená",J217,0)</f>
        <v>0</v>
      </c>
      <c r="BI217" s="94">
        <f>IF(N217="nulová",J217,0)</f>
        <v>0</v>
      </c>
      <c r="BJ217" s="1" t="s">
        <v>89</v>
      </c>
      <c r="BK217" s="94">
        <f>ROUND(I217*H217,2)</f>
        <v>0</v>
      </c>
      <c r="BL217" s="1" t="s">
        <v>173</v>
      </c>
      <c r="BM217" s="93" t="s">
        <v>264</v>
      </c>
    </row>
    <row r="218" spans="2:65" s="96" customFormat="1" ht="11.25" x14ac:dyDescent="0.25">
      <c r="B218" s="95"/>
      <c r="D218" s="97" t="s">
        <v>100</v>
      </c>
      <c r="E218" s="98" t="s">
        <v>3</v>
      </c>
      <c r="F218" s="99" t="s">
        <v>265</v>
      </c>
      <c r="H218" s="100">
        <v>201.684</v>
      </c>
      <c r="I218" s="101"/>
      <c r="L218" s="95"/>
      <c r="M218" s="102"/>
      <c r="T218" s="103"/>
      <c r="AT218" s="98" t="s">
        <v>100</v>
      </c>
      <c r="AU218" s="98" t="s">
        <v>5</v>
      </c>
      <c r="AV218" s="96" t="s">
        <v>5</v>
      </c>
      <c r="AW218" s="96" t="s">
        <v>102</v>
      </c>
      <c r="AX218" s="96" t="s">
        <v>89</v>
      </c>
      <c r="AY218" s="98" t="s">
        <v>91</v>
      </c>
    </row>
    <row r="219" spans="2:65" s="10" customFormat="1" ht="33" customHeight="1" x14ac:dyDescent="0.25">
      <c r="B219" s="81"/>
      <c r="C219" s="82" t="s">
        <v>188</v>
      </c>
      <c r="D219" s="82" t="s">
        <v>94</v>
      </c>
      <c r="E219" s="83" t="s">
        <v>266</v>
      </c>
      <c r="F219" s="84" t="s">
        <v>267</v>
      </c>
      <c r="G219" s="85" t="s">
        <v>97</v>
      </c>
      <c r="H219" s="86">
        <v>638</v>
      </c>
      <c r="I219" s="87"/>
      <c r="J219" s="88">
        <f>ROUND(I219*H219,2)</f>
        <v>0</v>
      </c>
      <c r="K219" s="84" t="s">
        <v>110</v>
      </c>
      <c r="L219" s="9"/>
      <c r="M219" s="89" t="s">
        <v>3</v>
      </c>
      <c r="N219" s="90" t="s">
        <v>38</v>
      </c>
      <c r="P219" s="91">
        <f>O219*H219</f>
        <v>0</v>
      </c>
      <c r="Q219" s="91">
        <v>0</v>
      </c>
      <c r="R219" s="91">
        <f>Q219*H219</f>
        <v>0</v>
      </c>
      <c r="S219" s="91">
        <v>1.8E-3</v>
      </c>
      <c r="T219" s="92">
        <f>S219*H219</f>
        <v>1.1483999999999999</v>
      </c>
      <c r="AR219" s="93" t="s">
        <v>173</v>
      </c>
      <c r="AT219" s="93" t="s">
        <v>94</v>
      </c>
      <c r="AU219" s="93" t="s">
        <v>5</v>
      </c>
      <c r="AY219" s="1" t="s">
        <v>91</v>
      </c>
      <c r="BE219" s="94">
        <f>IF(N219="základní",J219,0)</f>
        <v>0</v>
      </c>
      <c r="BF219" s="94">
        <f>IF(N219="snížená",J219,0)</f>
        <v>0</v>
      </c>
      <c r="BG219" s="94">
        <f>IF(N219="zákl. přenesená",J219,0)</f>
        <v>0</v>
      </c>
      <c r="BH219" s="94">
        <f>IF(N219="sníž. přenesená",J219,0)</f>
        <v>0</v>
      </c>
      <c r="BI219" s="94">
        <f>IF(N219="nulová",J219,0)</f>
        <v>0</v>
      </c>
      <c r="BJ219" s="1" t="s">
        <v>89</v>
      </c>
      <c r="BK219" s="94">
        <f>ROUND(I219*H219,2)</f>
        <v>0</v>
      </c>
      <c r="BL219" s="1" t="s">
        <v>173</v>
      </c>
      <c r="BM219" s="93" t="s">
        <v>268</v>
      </c>
    </row>
    <row r="220" spans="2:65" s="96" customFormat="1" ht="11.25" x14ac:dyDescent="0.25">
      <c r="B220" s="95"/>
      <c r="D220" s="97" t="s">
        <v>100</v>
      </c>
      <c r="E220" s="98" t="s">
        <v>3</v>
      </c>
      <c r="F220" s="99" t="s">
        <v>2</v>
      </c>
      <c r="H220" s="100">
        <v>638</v>
      </c>
      <c r="I220" s="101"/>
      <c r="L220" s="95"/>
      <c r="M220" s="102"/>
      <c r="T220" s="103"/>
      <c r="AT220" s="98" t="s">
        <v>100</v>
      </c>
      <c r="AU220" s="98" t="s">
        <v>5</v>
      </c>
      <c r="AV220" s="96" t="s">
        <v>5</v>
      </c>
      <c r="AW220" s="96" t="s">
        <v>102</v>
      </c>
      <c r="AX220" s="96" t="s">
        <v>89</v>
      </c>
      <c r="AY220" s="98" t="s">
        <v>91</v>
      </c>
    </row>
    <row r="221" spans="2:65" s="10" customFormat="1" ht="33" customHeight="1" x14ac:dyDescent="0.25">
      <c r="B221" s="81"/>
      <c r="C221" s="82" t="s">
        <v>269</v>
      </c>
      <c r="D221" s="82" t="s">
        <v>94</v>
      </c>
      <c r="E221" s="83" t="s">
        <v>270</v>
      </c>
      <c r="F221" s="84" t="s">
        <v>271</v>
      </c>
      <c r="G221" s="85" t="s">
        <v>97</v>
      </c>
      <c r="H221" s="86">
        <v>638</v>
      </c>
      <c r="I221" s="87"/>
      <c r="J221" s="88">
        <f>ROUND(I221*H221,2)</f>
        <v>0</v>
      </c>
      <c r="K221" s="84" t="s">
        <v>110</v>
      </c>
      <c r="L221" s="9"/>
      <c r="M221" s="89" t="s">
        <v>3</v>
      </c>
      <c r="N221" s="90" t="s">
        <v>38</v>
      </c>
      <c r="P221" s="91">
        <f>O221*H221</f>
        <v>0</v>
      </c>
      <c r="Q221" s="91">
        <v>2.32E-3</v>
      </c>
      <c r="R221" s="91">
        <f>Q221*H221</f>
        <v>1.4801599999999999</v>
      </c>
      <c r="S221" s="91">
        <v>0</v>
      </c>
      <c r="T221" s="92">
        <f>S221*H221</f>
        <v>0</v>
      </c>
      <c r="AR221" s="93" t="s">
        <v>173</v>
      </c>
      <c r="AT221" s="93" t="s">
        <v>94</v>
      </c>
      <c r="AU221" s="93" t="s">
        <v>5</v>
      </c>
      <c r="AY221" s="1" t="s">
        <v>91</v>
      </c>
      <c r="BE221" s="94">
        <f>IF(N221="základní",J221,0)</f>
        <v>0</v>
      </c>
      <c r="BF221" s="94">
        <f>IF(N221="snížená",J221,0)</f>
        <v>0</v>
      </c>
      <c r="BG221" s="94">
        <f>IF(N221="zákl. přenesená",J221,0)</f>
        <v>0</v>
      </c>
      <c r="BH221" s="94">
        <f>IF(N221="sníž. přenesená",J221,0)</f>
        <v>0</v>
      </c>
      <c r="BI221" s="94">
        <f>IF(N221="nulová",J221,0)</f>
        <v>0</v>
      </c>
      <c r="BJ221" s="1" t="s">
        <v>89</v>
      </c>
      <c r="BK221" s="94">
        <f>ROUND(I221*H221,2)</f>
        <v>0</v>
      </c>
      <c r="BL221" s="1" t="s">
        <v>173</v>
      </c>
      <c r="BM221" s="93" t="s">
        <v>272</v>
      </c>
    </row>
    <row r="222" spans="2:65" s="96" customFormat="1" ht="11.25" x14ac:dyDescent="0.25">
      <c r="B222" s="95"/>
      <c r="D222" s="97" t="s">
        <v>100</v>
      </c>
      <c r="E222" s="98" t="s">
        <v>3</v>
      </c>
      <c r="F222" s="99" t="s">
        <v>2</v>
      </c>
      <c r="H222" s="100">
        <v>638</v>
      </c>
      <c r="I222" s="101"/>
      <c r="L222" s="95"/>
      <c r="M222" s="102"/>
      <c r="T222" s="103"/>
      <c r="AT222" s="98" t="s">
        <v>100</v>
      </c>
      <c r="AU222" s="98" t="s">
        <v>5</v>
      </c>
      <c r="AV222" s="96" t="s">
        <v>5</v>
      </c>
      <c r="AW222" s="96" t="s">
        <v>102</v>
      </c>
      <c r="AX222" s="96" t="s">
        <v>89</v>
      </c>
      <c r="AY222" s="98" t="s">
        <v>91</v>
      </c>
    </row>
    <row r="223" spans="2:65" s="10" customFormat="1" ht="24.2" customHeight="1" x14ac:dyDescent="0.25">
      <c r="B223" s="81"/>
      <c r="C223" s="123" t="s">
        <v>273</v>
      </c>
      <c r="D223" s="123" t="s">
        <v>185</v>
      </c>
      <c r="E223" s="124" t="s">
        <v>274</v>
      </c>
      <c r="F223" s="125" t="s">
        <v>275</v>
      </c>
      <c r="G223" s="126" t="s">
        <v>97</v>
      </c>
      <c r="H223" s="127">
        <v>669.9</v>
      </c>
      <c r="I223" s="128"/>
      <c r="J223" s="129">
        <f>ROUND(I223*H223,2)</f>
        <v>0</v>
      </c>
      <c r="K223" s="125" t="s">
        <v>110</v>
      </c>
      <c r="L223" s="130"/>
      <c r="M223" s="131" t="s">
        <v>3</v>
      </c>
      <c r="N223" s="132" t="s">
        <v>38</v>
      </c>
      <c r="P223" s="91">
        <f>O223*H223</f>
        <v>0</v>
      </c>
      <c r="Q223" s="91">
        <v>2.0999999999999999E-3</v>
      </c>
      <c r="R223" s="91">
        <f>Q223*H223</f>
        <v>1.4067899999999998</v>
      </c>
      <c r="S223" s="91">
        <v>0</v>
      </c>
      <c r="T223" s="92">
        <f>S223*H223</f>
        <v>0</v>
      </c>
      <c r="AR223" s="93" t="s">
        <v>188</v>
      </c>
      <c r="AT223" s="93" t="s">
        <v>185</v>
      </c>
      <c r="AU223" s="93" t="s">
        <v>5</v>
      </c>
      <c r="AY223" s="1" t="s">
        <v>91</v>
      </c>
      <c r="BE223" s="94">
        <f>IF(N223="základní",J223,0)</f>
        <v>0</v>
      </c>
      <c r="BF223" s="94">
        <f>IF(N223="snížená",J223,0)</f>
        <v>0</v>
      </c>
      <c r="BG223" s="94">
        <f>IF(N223="zákl. přenesená",J223,0)</f>
        <v>0</v>
      </c>
      <c r="BH223" s="94">
        <f>IF(N223="sníž. přenesená",J223,0)</f>
        <v>0</v>
      </c>
      <c r="BI223" s="94">
        <f>IF(N223="nulová",J223,0)</f>
        <v>0</v>
      </c>
      <c r="BJ223" s="1" t="s">
        <v>89</v>
      </c>
      <c r="BK223" s="94">
        <f>ROUND(I223*H223,2)</f>
        <v>0</v>
      </c>
      <c r="BL223" s="1" t="s">
        <v>173</v>
      </c>
      <c r="BM223" s="93" t="s">
        <v>276</v>
      </c>
    </row>
    <row r="224" spans="2:65" s="96" customFormat="1" ht="11.25" x14ac:dyDescent="0.25">
      <c r="B224" s="95"/>
      <c r="D224" s="97" t="s">
        <v>100</v>
      </c>
      <c r="E224" s="98" t="s">
        <v>3</v>
      </c>
      <c r="F224" s="99" t="s">
        <v>277</v>
      </c>
      <c r="H224" s="100">
        <v>669.9</v>
      </c>
      <c r="I224" s="101"/>
      <c r="L224" s="95"/>
      <c r="M224" s="102"/>
      <c r="T224" s="103"/>
      <c r="AT224" s="98" t="s">
        <v>100</v>
      </c>
      <c r="AU224" s="98" t="s">
        <v>5</v>
      </c>
      <c r="AV224" s="96" t="s">
        <v>5</v>
      </c>
      <c r="AW224" s="96" t="s">
        <v>102</v>
      </c>
      <c r="AX224" s="96" t="s">
        <v>89</v>
      </c>
      <c r="AY224" s="98" t="s">
        <v>91</v>
      </c>
    </row>
    <row r="225" spans="2:65" s="10" customFormat="1" ht="24.2" customHeight="1" x14ac:dyDescent="0.25">
      <c r="B225" s="81"/>
      <c r="C225" s="123" t="s">
        <v>278</v>
      </c>
      <c r="D225" s="123" t="s">
        <v>185</v>
      </c>
      <c r="E225" s="124" t="s">
        <v>279</v>
      </c>
      <c r="F225" s="125" t="s">
        <v>280</v>
      </c>
      <c r="G225" s="126" t="s">
        <v>97</v>
      </c>
      <c r="H225" s="127">
        <v>669.9</v>
      </c>
      <c r="I225" s="128"/>
      <c r="J225" s="129">
        <f>ROUND(I225*H225,2)</f>
        <v>0</v>
      </c>
      <c r="K225" s="125" t="s">
        <v>110</v>
      </c>
      <c r="L225" s="130"/>
      <c r="M225" s="131" t="s">
        <v>3</v>
      </c>
      <c r="N225" s="132" t="s">
        <v>38</v>
      </c>
      <c r="P225" s="91">
        <f>O225*H225</f>
        <v>0</v>
      </c>
      <c r="Q225" s="91">
        <v>2.8999999999999998E-3</v>
      </c>
      <c r="R225" s="91">
        <f>Q225*H225</f>
        <v>1.9427099999999997</v>
      </c>
      <c r="S225" s="91">
        <v>0</v>
      </c>
      <c r="T225" s="92">
        <f>S225*H225</f>
        <v>0</v>
      </c>
      <c r="AR225" s="93" t="s">
        <v>188</v>
      </c>
      <c r="AT225" s="93" t="s">
        <v>185</v>
      </c>
      <c r="AU225" s="93" t="s">
        <v>5</v>
      </c>
      <c r="AY225" s="1" t="s">
        <v>91</v>
      </c>
      <c r="BE225" s="94">
        <f>IF(N225="základní",J225,0)</f>
        <v>0</v>
      </c>
      <c r="BF225" s="94">
        <f>IF(N225="snížená",J225,0)</f>
        <v>0</v>
      </c>
      <c r="BG225" s="94">
        <f>IF(N225="zákl. přenesená",J225,0)</f>
        <v>0</v>
      </c>
      <c r="BH225" s="94">
        <f>IF(N225="sníž. přenesená",J225,0)</f>
        <v>0</v>
      </c>
      <c r="BI225" s="94">
        <f>IF(N225="nulová",J225,0)</f>
        <v>0</v>
      </c>
      <c r="BJ225" s="1" t="s">
        <v>89</v>
      </c>
      <c r="BK225" s="94">
        <f>ROUND(I225*H225,2)</f>
        <v>0</v>
      </c>
      <c r="BL225" s="1" t="s">
        <v>173</v>
      </c>
      <c r="BM225" s="93" t="s">
        <v>281</v>
      </c>
    </row>
    <row r="226" spans="2:65" s="96" customFormat="1" ht="11.25" x14ac:dyDescent="0.25">
      <c r="B226" s="95"/>
      <c r="D226" s="97" t="s">
        <v>100</v>
      </c>
      <c r="E226" s="98" t="s">
        <v>3</v>
      </c>
      <c r="F226" s="99" t="s">
        <v>277</v>
      </c>
      <c r="H226" s="100">
        <v>669.9</v>
      </c>
      <c r="I226" s="101"/>
      <c r="L226" s="95"/>
      <c r="M226" s="102"/>
      <c r="T226" s="103"/>
      <c r="AT226" s="98" t="s">
        <v>100</v>
      </c>
      <c r="AU226" s="98" t="s">
        <v>5</v>
      </c>
      <c r="AV226" s="96" t="s">
        <v>5</v>
      </c>
      <c r="AW226" s="96" t="s">
        <v>102</v>
      </c>
      <c r="AX226" s="96" t="s">
        <v>89</v>
      </c>
      <c r="AY226" s="98" t="s">
        <v>91</v>
      </c>
    </row>
    <row r="227" spans="2:65" s="10" customFormat="1" ht="24.2" customHeight="1" x14ac:dyDescent="0.25">
      <c r="B227" s="81"/>
      <c r="C227" s="82" t="s">
        <v>282</v>
      </c>
      <c r="D227" s="82" t="s">
        <v>94</v>
      </c>
      <c r="E227" s="83" t="s">
        <v>283</v>
      </c>
      <c r="F227" s="84" t="s">
        <v>284</v>
      </c>
      <c r="G227" s="85" t="s">
        <v>285</v>
      </c>
      <c r="H227" s="86">
        <v>44</v>
      </c>
      <c r="I227" s="87"/>
      <c r="J227" s="88">
        <f>ROUND(I227*H227,2)</f>
        <v>0</v>
      </c>
      <c r="K227" s="84" t="s">
        <v>110</v>
      </c>
      <c r="L227" s="9"/>
      <c r="M227" s="89" t="s">
        <v>3</v>
      </c>
      <c r="N227" s="90" t="s">
        <v>38</v>
      </c>
      <c r="P227" s="91">
        <f>O227*H227</f>
        <v>0</v>
      </c>
      <c r="Q227" s="91">
        <v>3.0000000000000001E-5</v>
      </c>
      <c r="R227" s="91">
        <f>Q227*H227</f>
        <v>1.32E-3</v>
      </c>
      <c r="S227" s="91">
        <v>0</v>
      </c>
      <c r="T227" s="92">
        <f>S227*H227</f>
        <v>0</v>
      </c>
      <c r="AR227" s="93" t="s">
        <v>173</v>
      </c>
      <c r="AT227" s="93" t="s">
        <v>94</v>
      </c>
      <c r="AU227" s="93" t="s">
        <v>5</v>
      </c>
      <c r="AY227" s="1" t="s">
        <v>91</v>
      </c>
      <c r="BE227" s="94">
        <f>IF(N227="základní",J227,0)</f>
        <v>0</v>
      </c>
      <c r="BF227" s="94">
        <f>IF(N227="snížená",J227,0)</f>
        <v>0</v>
      </c>
      <c r="BG227" s="94">
        <f>IF(N227="zákl. přenesená",J227,0)</f>
        <v>0</v>
      </c>
      <c r="BH227" s="94">
        <f>IF(N227="sníž. přenesená",J227,0)</f>
        <v>0</v>
      </c>
      <c r="BI227" s="94">
        <f>IF(N227="nulová",J227,0)</f>
        <v>0</v>
      </c>
      <c r="BJ227" s="1" t="s">
        <v>89</v>
      </c>
      <c r="BK227" s="94">
        <f>ROUND(I227*H227,2)</f>
        <v>0</v>
      </c>
      <c r="BL227" s="1" t="s">
        <v>173</v>
      </c>
      <c r="BM227" s="93" t="s">
        <v>286</v>
      </c>
    </row>
    <row r="228" spans="2:65" s="96" customFormat="1" ht="11.25" x14ac:dyDescent="0.25">
      <c r="B228" s="95"/>
      <c r="D228" s="97" t="s">
        <v>100</v>
      </c>
      <c r="E228" s="98" t="s">
        <v>3</v>
      </c>
      <c r="F228" s="99" t="s">
        <v>287</v>
      </c>
      <c r="H228" s="100">
        <v>44</v>
      </c>
      <c r="I228" s="101"/>
      <c r="L228" s="95"/>
      <c r="M228" s="102"/>
      <c r="T228" s="103"/>
      <c r="AT228" s="98" t="s">
        <v>100</v>
      </c>
      <c r="AU228" s="98" t="s">
        <v>5</v>
      </c>
      <c r="AV228" s="96" t="s">
        <v>5</v>
      </c>
      <c r="AW228" s="96" t="s">
        <v>102</v>
      </c>
      <c r="AX228" s="96" t="s">
        <v>89</v>
      </c>
      <c r="AY228" s="98" t="s">
        <v>91</v>
      </c>
    </row>
    <row r="229" spans="2:65" s="10" customFormat="1" ht="24.2" customHeight="1" x14ac:dyDescent="0.25">
      <c r="B229" s="81"/>
      <c r="C229" s="123" t="s">
        <v>288</v>
      </c>
      <c r="D229" s="123" t="s">
        <v>185</v>
      </c>
      <c r="E229" s="124" t="s">
        <v>289</v>
      </c>
      <c r="F229" s="125" t="s">
        <v>290</v>
      </c>
      <c r="G229" s="126" t="s">
        <v>285</v>
      </c>
      <c r="H229" s="127">
        <v>23.1</v>
      </c>
      <c r="I229" s="128"/>
      <c r="J229" s="129">
        <f>ROUND(I229*H229,2)</f>
        <v>0</v>
      </c>
      <c r="K229" s="125" t="s">
        <v>110</v>
      </c>
      <c r="L229" s="130"/>
      <c r="M229" s="131" t="s">
        <v>3</v>
      </c>
      <c r="N229" s="132" t="s">
        <v>38</v>
      </c>
      <c r="P229" s="91">
        <f>O229*H229</f>
        <v>0</v>
      </c>
      <c r="Q229" s="91">
        <v>5.5000000000000003E-4</v>
      </c>
      <c r="R229" s="91">
        <f>Q229*H229</f>
        <v>1.2705000000000001E-2</v>
      </c>
      <c r="S229" s="91">
        <v>0</v>
      </c>
      <c r="T229" s="92">
        <f>S229*H229</f>
        <v>0</v>
      </c>
      <c r="AR229" s="93" t="s">
        <v>188</v>
      </c>
      <c r="AT229" s="93" t="s">
        <v>185</v>
      </c>
      <c r="AU229" s="93" t="s">
        <v>5</v>
      </c>
      <c r="AY229" s="1" t="s">
        <v>91</v>
      </c>
      <c r="BE229" s="94">
        <f>IF(N229="základní",J229,0)</f>
        <v>0</v>
      </c>
      <c r="BF229" s="94">
        <f>IF(N229="snížená",J229,0)</f>
        <v>0</v>
      </c>
      <c r="BG229" s="94">
        <f>IF(N229="zákl. přenesená",J229,0)</f>
        <v>0</v>
      </c>
      <c r="BH229" s="94">
        <f>IF(N229="sníž. přenesená",J229,0)</f>
        <v>0</v>
      </c>
      <c r="BI229" s="94">
        <f>IF(N229="nulová",J229,0)</f>
        <v>0</v>
      </c>
      <c r="BJ229" s="1" t="s">
        <v>89</v>
      </c>
      <c r="BK229" s="94">
        <f>ROUND(I229*H229,2)</f>
        <v>0</v>
      </c>
      <c r="BL229" s="1" t="s">
        <v>173</v>
      </c>
      <c r="BM229" s="93" t="s">
        <v>291</v>
      </c>
    </row>
    <row r="230" spans="2:65" s="96" customFormat="1" ht="11.25" x14ac:dyDescent="0.25">
      <c r="B230" s="95"/>
      <c r="D230" s="97" t="s">
        <v>100</v>
      </c>
      <c r="E230" s="98" t="s">
        <v>3</v>
      </c>
      <c r="F230" s="99" t="s">
        <v>292</v>
      </c>
      <c r="H230" s="100">
        <v>23.1</v>
      </c>
      <c r="I230" s="101"/>
      <c r="L230" s="95"/>
      <c r="M230" s="102"/>
      <c r="T230" s="103"/>
      <c r="AT230" s="98" t="s">
        <v>100</v>
      </c>
      <c r="AU230" s="98" t="s">
        <v>5</v>
      </c>
      <c r="AV230" s="96" t="s">
        <v>5</v>
      </c>
      <c r="AW230" s="96" t="s">
        <v>102</v>
      </c>
      <c r="AX230" s="96" t="s">
        <v>89</v>
      </c>
      <c r="AY230" s="98" t="s">
        <v>91</v>
      </c>
    </row>
    <row r="231" spans="2:65" s="10" customFormat="1" ht="24.2" customHeight="1" x14ac:dyDescent="0.25">
      <c r="B231" s="81"/>
      <c r="C231" s="123" t="s">
        <v>293</v>
      </c>
      <c r="D231" s="123" t="s">
        <v>185</v>
      </c>
      <c r="E231" s="124" t="s">
        <v>294</v>
      </c>
      <c r="F231" s="125" t="s">
        <v>295</v>
      </c>
      <c r="G231" s="126" t="s">
        <v>285</v>
      </c>
      <c r="H231" s="127">
        <v>23.1</v>
      </c>
      <c r="I231" s="128"/>
      <c r="J231" s="129">
        <f>ROUND(I231*H231,2)</f>
        <v>0</v>
      </c>
      <c r="K231" s="125" t="s">
        <v>110</v>
      </c>
      <c r="L231" s="130"/>
      <c r="M231" s="131" t="s">
        <v>3</v>
      </c>
      <c r="N231" s="132" t="s">
        <v>38</v>
      </c>
      <c r="P231" s="91">
        <f>O231*H231</f>
        <v>0</v>
      </c>
      <c r="Q231" s="91">
        <v>1.5E-3</v>
      </c>
      <c r="R231" s="91">
        <f>Q231*H231</f>
        <v>3.465E-2</v>
      </c>
      <c r="S231" s="91">
        <v>0</v>
      </c>
      <c r="T231" s="92">
        <f>S231*H231</f>
        <v>0</v>
      </c>
      <c r="AR231" s="93" t="s">
        <v>188</v>
      </c>
      <c r="AT231" s="93" t="s">
        <v>185</v>
      </c>
      <c r="AU231" s="93" t="s">
        <v>5</v>
      </c>
      <c r="AY231" s="1" t="s">
        <v>91</v>
      </c>
      <c r="BE231" s="94">
        <f>IF(N231="základní",J231,0)</f>
        <v>0</v>
      </c>
      <c r="BF231" s="94">
        <f>IF(N231="snížená",J231,0)</f>
        <v>0</v>
      </c>
      <c r="BG231" s="94">
        <f>IF(N231="zákl. přenesená",J231,0)</f>
        <v>0</v>
      </c>
      <c r="BH231" s="94">
        <f>IF(N231="sníž. přenesená",J231,0)</f>
        <v>0</v>
      </c>
      <c r="BI231" s="94">
        <f>IF(N231="nulová",J231,0)</f>
        <v>0</v>
      </c>
      <c r="BJ231" s="1" t="s">
        <v>89</v>
      </c>
      <c r="BK231" s="94">
        <f>ROUND(I231*H231,2)</f>
        <v>0</v>
      </c>
      <c r="BL231" s="1" t="s">
        <v>173</v>
      </c>
      <c r="BM231" s="93" t="s">
        <v>296</v>
      </c>
    </row>
    <row r="232" spans="2:65" s="96" customFormat="1" ht="11.25" x14ac:dyDescent="0.25">
      <c r="B232" s="95"/>
      <c r="D232" s="97" t="s">
        <v>100</v>
      </c>
      <c r="E232" s="98" t="s">
        <v>3</v>
      </c>
      <c r="F232" s="99" t="s">
        <v>292</v>
      </c>
      <c r="H232" s="100">
        <v>23.1</v>
      </c>
      <c r="I232" s="101"/>
      <c r="L232" s="95"/>
      <c r="M232" s="102"/>
      <c r="T232" s="103"/>
      <c r="AT232" s="98" t="s">
        <v>100</v>
      </c>
      <c r="AU232" s="98" t="s">
        <v>5</v>
      </c>
      <c r="AV232" s="96" t="s">
        <v>5</v>
      </c>
      <c r="AW232" s="96" t="s">
        <v>102</v>
      </c>
      <c r="AX232" s="96" t="s">
        <v>89</v>
      </c>
      <c r="AY232" s="98" t="s">
        <v>91</v>
      </c>
    </row>
    <row r="233" spans="2:65" s="10" customFormat="1" ht="24.2" customHeight="1" x14ac:dyDescent="0.25">
      <c r="B233" s="81"/>
      <c r="C233" s="82" t="s">
        <v>297</v>
      </c>
      <c r="D233" s="82" t="s">
        <v>94</v>
      </c>
      <c r="E233" s="83" t="s">
        <v>298</v>
      </c>
      <c r="F233" s="84" t="s">
        <v>299</v>
      </c>
      <c r="G233" s="85" t="s">
        <v>97</v>
      </c>
      <c r="H233" s="86">
        <v>638</v>
      </c>
      <c r="I233" s="87"/>
      <c r="J233" s="88">
        <f>ROUND(I233*H233,2)</f>
        <v>0</v>
      </c>
      <c r="K233" s="84" t="s">
        <v>110</v>
      </c>
      <c r="L233" s="9"/>
      <c r="M233" s="89" t="s">
        <v>3</v>
      </c>
      <c r="N233" s="90" t="s">
        <v>38</v>
      </c>
      <c r="P233" s="91">
        <f>O233*H233</f>
        <v>0</v>
      </c>
      <c r="Q233" s="91">
        <v>0</v>
      </c>
      <c r="R233" s="91">
        <f>Q233*H233</f>
        <v>0</v>
      </c>
      <c r="S233" s="91">
        <v>0</v>
      </c>
      <c r="T233" s="92">
        <f>S233*H233</f>
        <v>0</v>
      </c>
      <c r="AR233" s="93" t="s">
        <v>173</v>
      </c>
      <c r="AT233" s="93" t="s">
        <v>94</v>
      </c>
      <c r="AU233" s="93" t="s">
        <v>5</v>
      </c>
      <c r="AY233" s="1" t="s">
        <v>91</v>
      </c>
      <c r="BE233" s="94">
        <f>IF(N233="základní",J233,0)</f>
        <v>0</v>
      </c>
      <c r="BF233" s="94">
        <f>IF(N233="snížená",J233,0)</f>
        <v>0</v>
      </c>
      <c r="BG233" s="94">
        <f>IF(N233="zákl. přenesená",J233,0)</f>
        <v>0</v>
      </c>
      <c r="BH233" s="94">
        <f>IF(N233="sníž. přenesená",J233,0)</f>
        <v>0</v>
      </c>
      <c r="BI233" s="94">
        <f>IF(N233="nulová",J233,0)</f>
        <v>0</v>
      </c>
      <c r="BJ233" s="1" t="s">
        <v>89</v>
      </c>
      <c r="BK233" s="94">
        <f>ROUND(I233*H233,2)</f>
        <v>0</v>
      </c>
      <c r="BL233" s="1" t="s">
        <v>173</v>
      </c>
      <c r="BM233" s="93" t="s">
        <v>300</v>
      </c>
    </row>
    <row r="234" spans="2:65" s="96" customFormat="1" ht="11.25" x14ac:dyDescent="0.25">
      <c r="B234" s="95"/>
      <c r="D234" s="97" t="s">
        <v>100</v>
      </c>
      <c r="E234" s="98" t="s">
        <v>3</v>
      </c>
      <c r="F234" s="99" t="s">
        <v>2</v>
      </c>
      <c r="H234" s="100">
        <v>638</v>
      </c>
      <c r="I234" s="101"/>
      <c r="L234" s="95"/>
      <c r="M234" s="102"/>
      <c r="T234" s="103"/>
      <c r="AT234" s="98" t="s">
        <v>100</v>
      </c>
      <c r="AU234" s="98" t="s">
        <v>5</v>
      </c>
      <c r="AV234" s="96" t="s">
        <v>5</v>
      </c>
      <c r="AW234" s="96" t="s">
        <v>102</v>
      </c>
      <c r="AX234" s="96" t="s">
        <v>89</v>
      </c>
      <c r="AY234" s="98" t="s">
        <v>91</v>
      </c>
    </row>
    <row r="235" spans="2:65" s="10" customFormat="1" ht="16.5" customHeight="1" x14ac:dyDescent="0.25">
      <c r="B235" s="81"/>
      <c r="C235" s="123" t="s">
        <v>301</v>
      </c>
      <c r="D235" s="123" t="s">
        <v>185</v>
      </c>
      <c r="E235" s="124" t="s">
        <v>302</v>
      </c>
      <c r="F235" s="125" t="s">
        <v>303</v>
      </c>
      <c r="G235" s="126" t="s">
        <v>120</v>
      </c>
      <c r="H235" s="127">
        <v>56.143999999999998</v>
      </c>
      <c r="I235" s="128"/>
      <c r="J235" s="129">
        <f>ROUND(I235*H235,2)</f>
        <v>0</v>
      </c>
      <c r="K235" s="125" t="s">
        <v>110</v>
      </c>
      <c r="L235" s="130"/>
      <c r="M235" s="131" t="s">
        <v>3</v>
      </c>
      <c r="N235" s="132" t="s">
        <v>38</v>
      </c>
      <c r="P235" s="91">
        <f>O235*H235</f>
        <v>0</v>
      </c>
      <c r="Q235" s="91">
        <v>2.5000000000000001E-2</v>
      </c>
      <c r="R235" s="91">
        <f>Q235*H235</f>
        <v>1.4036</v>
      </c>
      <c r="S235" s="91">
        <v>0</v>
      </c>
      <c r="T235" s="92">
        <f>S235*H235</f>
        <v>0</v>
      </c>
      <c r="AR235" s="93" t="s">
        <v>188</v>
      </c>
      <c r="AT235" s="93" t="s">
        <v>185</v>
      </c>
      <c r="AU235" s="93" t="s">
        <v>5</v>
      </c>
      <c r="AY235" s="1" t="s">
        <v>91</v>
      </c>
      <c r="BE235" s="94">
        <f>IF(N235="základní",J235,0)</f>
        <v>0</v>
      </c>
      <c r="BF235" s="94">
        <f>IF(N235="snížená",J235,0)</f>
        <v>0</v>
      </c>
      <c r="BG235" s="94">
        <f>IF(N235="zákl. přenesená",J235,0)</f>
        <v>0</v>
      </c>
      <c r="BH235" s="94">
        <f>IF(N235="sníž. přenesená",J235,0)</f>
        <v>0</v>
      </c>
      <c r="BI235" s="94">
        <f>IF(N235="nulová",J235,0)</f>
        <v>0</v>
      </c>
      <c r="BJ235" s="1" t="s">
        <v>89</v>
      </c>
      <c r="BK235" s="94">
        <f>ROUND(I235*H235,2)</f>
        <v>0</v>
      </c>
      <c r="BL235" s="1" t="s">
        <v>173</v>
      </c>
      <c r="BM235" s="93" t="s">
        <v>304</v>
      </c>
    </row>
    <row r="236" spans="2:65" s="96" customFormat="1" ht="11.25" x14ac:dyDescent="0.25">
      <c r="B236" s="95"/>
      <c r="D236" s="97" t="s">
        <v>100</v>
      </c>
      <c r="E236" s="98" t="s">
        <v>3</v>
      </c>
      <c r="F236" s="99" t="s">
        <v>305</v>
      </c>
      <c r="H236" s="100">
        <v>56.143999999999998</v>
      </c>
      <c r="I236" s="101"/>
      <c r="L236" s="95"/>
      <c r="M236" s="102"/>
      <c r="T236" s="103"/>
      <c r="AT236" s="98" t="s">
        <v>100</v>
      </c>
      <c r="AU236" s="98" t="s">
        <v>5</v>
      </c>
      <c r="AV236" s="96" t="s">
        <v>5</v>
      </c>
      <c r="AW236" s="96" t="s">
        <v>102</v>
      </c>
      <c r="AX236" s="96" t="s">
        <v>89</v>
      </c>
      <c r="AY236" s="98" t="s">
        <v>91</v>
      </c>
    </row>
    <row r="237" spans="2:65" s="10" customFormat="1" ht="24.2" customHeight="1" x14ac:dyDescent="0.25">
      <c r="B237" s="81"/>
      <c r="C237" s="82" t="s">
        <v>306</v>
      </c>
      <c r="D237" s="82" t="s">
        <v>94</v>
      </c>
      <c r="E237" s="83" t="s">
        <v>307</v>
      </c>
      <c r="F237" s="84" t="s">
        <v>308</v>
      </c>
      <c r="G237" s="85" t="s">
        <v>246</v>
      </c>
      <c r="H237" s="141"/>
      <c r="I237" s="87"/>
      <c r="J237" s="88">
        <f>ROUND(I237*H237,2)</f>
        <v>0</v>
      </c>
      <c r="K237" s="84" t="s">
        <v>110</v>
      </c>
      <c r="L237" s="9"/>
      <c r="M237" s="89" t="s">
        <v>3</v>
      </c>
      <c r="N237" s="90" t="s">
        <v>38</v>
      </c>
      <c r="P237" s="91">
        <f>O237*H237</f>
        <v>0</v>
      </c>
      <c r="Q237" s="91">
        <v>0</v>
      </c>
      <c r="R237" s="91">
        <f>Q237*H237</f>
        <v>0</v>
      </c>
      <c r="S237" s="91">
        <v>0</v>
      </c>
      <c r="T237" s="92">
        <f>S237*H237</f>
        <v>0</v>
      </c>
      <c r="AR237" s="93" t="s">
        <v>173</v>
      </c>
      <c r="AT237" s="93" t="s">
        <v>94</v>
      </c>
      <c r="AU237" s="93" t="s">
        <v>5</v>
      </c>
      <c r="AY237" s="1" t="s">
        <v>91</v>
      </c>
      <c r="BE237" s="94">
        <f>IF(N237="základní",J237,0)</f>
        <v>0</v>
      </c>
      <c r="BF237" s="94">
        <f>IF(N237="snížená",J237,0)</f>
        <v>0</v>
      </c>
      <c r="BG237" s="94">
        <f>IF(N237="zákl. přenesená",J237,0)</f>
        <v>0</v>
      </c>
      <c r="BH237" s="94">
        <f>IF(N237="sníž. přenesená",J237,0)</f>
        <v>0</v>
      </c>
      <c r="BI237" s="94">
        <f>IF(N237="nulová",J237,0)</f>
        <v>0</v>
      </c>
      <c r="BJ237" s="1" t="s">
        <v>89</v>
      </c>
      <c r="BK237" s="94">
        <f>ROUND(I237*H237,2)</f>
        <v>0</v>
      </c>
      <c r="BL237" s="1" t="s">
        <v>173</v>
      </c>
      <c r="BM237" s="93" t="s">
        <v>309</v>
      </c>
    </row>
    <row r="238" spans="2:65" s="69" customFormat="1" ht="22.9" customHeight="1" x14ac:dyDescent="0.2">
      <c r="B238" s="68"/>
      <c r="D238" s="70" t="s">
        <v>86</v>
      </c>
      <c r="E238" s="79" t="s">
        <v>310</v>
      </c>
      <c r="F238" s="79" t="s">
        <v>311</v>
      </c>
      <c r="I238" s="72"/>
      <c r="J238" s="80">
        <f>BK238</f>
        <v>0</v>
      </c>
      <c r="L238" s="68"/>
      <c r="M238" s="74"/>
      <c r="P238" s="75">
        <f>SUM(P239:P243)</f>
        <v>0</v>
      </c>
      <c r="R238" s="75">
        <f>SUM(R239:R243)</f>
        <v>1.068E-2</v>
      </c>
      <c r="T238" s="76">
        <f>SUM(T239:T243)</f>
        <v>0</v>
      </c>
      <c r="AR238" s="70" t="s">
        <v>5</v>
      </c>
      <c r="AT238" s="77" t="s">
        <v>86</v>
      </c>
      <c r="AU238" s="77" t="s">
        <v>89</v>
      </c>
      <c r="AY238" s="70" t="s">
        <v>91</v>
      </c>
      <c r="BK238" s="78">
        <f>SUM(BK239:BK243)</f>
        <v>0</v>
      </c>
    </row>
    <row r="239" spans="2:65" s="10" customFormat="1" ht="16.5" customHeight="1" x14ac:dyDescent="0.25">
      <c r="B239" s="81"/>
      <c r="C239" s="82" t="s">
        <v>312</v>
      </c>
      <c r="D239" s="82" t="s">
        <v>94</v>
      </c>
      <c r="E239" s="83" t="s">
        <v>313</v>
      </c>
      <c r="F239" s="84" t="s">
        <v>314</v>
      </c>
      <c r="G239" s="85" t="s">
        <v>315</v>
      </c>
      <c r="H239" s="86">
        <v>1</v>
      </c>
      <c r="I239" s="87"/>
      <c r="J239" s="88">
        <f>ROUND(I239*H239,2)</f>
        <v>0</v>
      </c>
      <c r="K239" s="84" t="s">
        <v>3</v>
      </c>
      <c r="L239" s="9"/>
      <c r="M239" s="89" t="s">
        <v>3</v>
      </c>
      <c r="N239" s="90" t="s">
        <v>38</v>
      </c>
      <c r="P239" s="91">
        <f>O239*H239</f>
        <v>0</v>
      </c>
      <c r="Q239" s="91">
        <v>0</v>
      </c>
      <c r="R239" s="91">
        <f>Q239*H239</f>
        <v>0</v>
      </c>
      <c r="S239" s="91">
        <v>0</v>
      </c>
      <c r="T239" s="92">
        <f>S239*H239</f>
        <v>0</v>
      </c>
      <c r="AR239" s="93" t="s">
        <v>173</v>
      </c>
      <c r="AT239" s="93" t="s">
        <v>94</v>
      </c>
      <c r="AU239" s="93" t="s">
        <v>5</v>
      </c>
      <c r="AY239" s="1" t="s">
        <v>91</v>
      </c>
      <c r="BE239" s="94">
        <f>IF(N239="základní",J239,0)</f>
        <v>0</v>
      </c>
      <c r="BF239" s="94">
        <f>IF(N239="snížená",J239,0)</f>
        <v>0</v>
      </c>
      <c r="BG239" s="94">
        <f>IF(N239="zákl. přenesená",J239,0)</f>
        <v>0</v>
      </c>
      <c r="BH239" s="94">
        <f>IF(N239="sníž. přenesená",J239,0)</f>
        <v>0</v>
      </c>
      <c r="BI239" s="94">
        <f>IF(N239="nulová",J239,0)</f>
        <v>0</v>
      </c>
      <c r="BJ239" s="1" t="s">
        <v>89</v>
      </c>
      <c r="BK239" s="94">
        <f>ROUND(I239*H239,2)</f>
        <v>0</v>
      </c>
      <c r="BL239" s="1" t="s">
        <v>173</v>
      </c>
      <c r="BM239" s="93" t="s">
        <v>316</v>
      </c>
    </row>
    <row r="240" spans="2:65" s="10" customFormat="1" ht="16.5" customHeight="1" x14ac:dyDescent="0.25">
      <c r="B240" s="81"/>
      <c r="C240" s="82" t="s">
        <v>317</v>
      </c>
      <c r="D240" s="82" t="s">
        <v>94</v>
      </c>
      <c r="E240" s="83" t="s">
        <v>318</v>
      </c>
      <c r="F240" s="84" t="s">
        <v>319</v>
      </c>
      <c r="G240" s="85" t="s">
        <v>315</v>
      </c>
      <c r="H240" s="86">
        <v>1</v>
      </c>
      <c r="I240" s="87"/>
      <c r="J240" s="88">
        <f>ROUND(I240*H240,2)</f>
        <v>0</v>
      </c>
      <c r="K240" s="84" t="s">
        <v>3</v>
      </c>
      <c r="L240" s="9"/>
      <c r="M240" s="89" t="s">
        <v>3</v>
      </c>
      <c r="N240" s="90" t="s">
        <v>38</v>
      </c>
      <c r="P240" s="91">
        <f>O240*H240</f>
        <v>0</v>
      </c>
      <c r="Q240" s="91">
        <v>0</v>
      </c>
      <c r="R240" s="91">
        <f>Q240*H240</f>
        <v>0</v>
      </c>
      <c r="S240" s="91">
        <v>0</v>
      </c>
      <c r="T240" s="92">
        <f>S240*H240</f>
        <v>0</v>
      </c>
      <c r="AR240" s="93" t="s">
        <v>173</v>
      </c>
      <c r="AT240" s="93" t="s">
        <v>94</v>
      </c>
      <c r="AU240" s="93" t="s">
        <v>5</v>
      </c>
      <c r="AY240" s="1" t="s">
        <v>91</v>
      </c>
      <c r="BE240" s="94">
        <f>IF(N240="základní",J240,0)</f>
        <v>0</v>
      </c>
      <c r="BF240" s="94">
        <f>IF(N240="snížená",J240,0)</f>
        <v>0</v>
      </c>
      <c r="BG240" s="94">
        <f>IF(N240="zákl. přenesená",J240,0)</f>
        <v>0</v>
      </c>
      <c r="BH240" s="94">
        <f>IF(N240="sníž. přenesená",J240,0)</f>
        <v>0</v>
      </c>
      <c r="BI240" s="94">
        <f>IF(N240="nulová",J240,0)</f>
        <v>0</v>
      </c>
      <c r="BJ240" s="1" t="s">
        <v>89</v>
      </c>
      <c r="BK240" s="94">
        <f>ROUND(I240*H240,2)</f>
        <v>0</v>
      </c>
      <c r="BL240" s="1" t="s">
        <v>173</v>
      </c>
      <c r="BM240" s="93" t="s">
        <v>320</v>
      </c>
    </row>
    <row r="241" spans="2:65" s="10" customFormat="1" ht="24.2" customHeight="1" x14ac:dyDescent="0.25">
      <c r="B241" s="81"/>
      <c r="C241" s="82" t="s">
        <v>321</v>
      </c>
      <c r="D241" s="82" t="s">
        <v>94</v>
      </c>
      <c r="E241" s="83" t="s">
        <v>322</v>
      </c>
      <c r="F241" s="84" t="s">
        <v>323</v>
      </c>
      <c r="G241" s="85" t="s">
        <v>226</v>
      </c>
      <c r="H241" s="86">
        <v>4</v>
      </c>
      <c r="I241" s="87"/>
      <c r="J241" s="88">
        <f>ROUND(I241*H241,2)</f>
        <v>0</v>
      </c>
      <c r="K241" s="84" t="s">
        <v>110</v>
      </c>
      <c r="L241" s="9"/>
      <c r="M241" s="89" t="s">
        <v>3</v>
      </c>
      <c r="N241" s="90" t="s">
        <v>38</v>
      </c>
      <c r="P241" s="91">
        <f>O241*H241</f>
        <v>0</v>
      </c>
      <c r="Q241" s="91">
        <v>2.6700000000000001E-3</v>
      </c>
      <c r="R241" s="91">
        <f>Q241*H241</f>
        <v>1.068E-2</v>
      </c>
      <c r="S241" s="91">
        <v>0</v>
      </c>
      <c r="T241" s="92">
        <f>S241*H241</f>
        <v>0</v>
      </c>
      <c r="AR241" s="93" t="s">
        <v>173</v>
      </c>
      <c r="AT241" s="93" t="s">
        <v>94</v>
      </c>
      <c r="AU241" s="93" t="s">
        <v>5</v>
      </c>
      <c r="AY241" s="1" t="s">
        <v>91</v>
      </c>
      <c r="BE241" s="94">
        <f>IF(N241="základní",J241,0)</f>
        <v>0</v>
      </c>
      <c r="BF241" s="94">
        <f>IF(N241="snížená",J241,0)</f>
        <v>0</v>
      </c>
      <c r="BG241" s="94">
        <f>IF(N241="zákl. přenesená",J241,0)</f>
        <v>0</v>
      </c>
      <c r="BH241" s="94">
        <f>IF(N241="sníž. přenesená",J241,0)</f>
        <v>0</v>
      </c>
      <c r="BI241" s="94">
        <f>IF(N241="nulová",J241,0)</f>
        <v>0</v>
      </c>
      <c r="BJ241" s="1" t="s">
        <v>89</v>
      </c>
      <c r="BK241" s="94">
        <f>ROUND(I241*H241,2)</f>
        <v>0</v>
      </c>
      <c r="BL241" s="1" t="s">
        <v>173</v>
      </c>
      <c r="BM241" s="93" t="s">
        <v>324</v>
      </c>
    </row>
    <row r="242" spans="2:65" s="96" customFormat="1" ht="11.25" x14ac:dyDescent="0.25">
      <c r="B242" s="95"/>
      <c r="D242" s="97" t="s">
        <v>100</v>
      </c>
      <c r="E242" s="98" t="s">
        <v>3</v>
      </c>
      <c r="F242" s="99" t="s">
        <v>325</v>
      </c>
      <c r="H242" s="100">
        <v>4</v>
      </c>
      <c r="I242" s="101"/>
      <c r="L242" s="95"/>
      <c r="M242" s="102"/>
      <c r="T242" s="103"/>
      <c r="AT242" s="98" t="s">
        <v>100</v>
      </c>
      <c r="AU242" s="98" t="s">
        <v>5</v>
      </c>
      <c r="AV242" s="96" t="s">
        <v>5</v>
      </c>
      <c r="AW242" s="96" t="s">
        <v>102</v>
      </c>
      <c r="AX242" s="96" t="s">
        <v>89</v>
      </c>
      <c r="AY242" s="98" t="s">
        <v>91</v>
      </c>
    </row>
    <row r="243" spans="2:65" s="10" customFormat="1" ht="24.2" customHeight="1" x14ac:dyDescent="0.25">
      <c r="B243" s="81"/>
      <c r="C243" s="82" t="s">
        <v>326</v>
      </c>
      <c r="D243" s="82" t="s">
        <v>94</v>
      </c>
      <c r="E243" s="83" t="s">
        <v>327</v>
      </c>
      <c r="F243" s="84" t="s">
        <v>328</v>
      </c>
      <c r="G243" s="85" t="s">
        <v>246</v>
      </c>
      <c r="H243" s="141"/>
      <c r="I243" s="87"/>
      <c r="J243" s="88">
        <f>ROUND(I243*H243,2)</f>
        <v>0</v>
      </c>
      <c r="K243" s="84" t="s">
        <v>110</v>
      </c>
      <c r="L243" s="9"/>
      <c r="M243" s="89" t="s">
        <v>3</v>
      </c>
      <c r="N243" s="90" t="s">
        <v>38</v>
      </c>
      <c r="P243" s="91">
        <f>O243*H243</f>
        <v>0</v>
      </c>
      <c r="Q243" s="91">
        <v>0</v>
      </c>
      <c r="R243" s="91">
        <f>Q243*H243</f>
        <v>0</v>
      </c>
      <c r="S243" s="91">
        <v>0</v>
      </c>
      <c r="T243" s="92">
        <f>S243*H243</f>
        <v>0</v>
      </c>
      <c r="AR243" s="93" t="s">
        <v>173</v>
      </c>
      <c r="AT243" s="93" t="s">
        <v>94</v>
      </c>
      <c r="AU243" s="93" t="s">
        <v>5</v>
      </c>
      <c r="AY243" s="1" t="s">
        <v>91</v>
      </c>
      <c r="BE243" s="94">
        <f>IF(N243="základní",J243,0)</f>
        <v>0</v>
      </c>
      <c r="BF243" s="94">
        <f>IF(N243="snížená",J243,0)</f>
        <v>0</v>
      </c>
      <c r="BG243" s="94">
        <f>IF(N243="zákl. přenesená",J243,0)</f>
        <v>0</v>
      </c>
      <c r="BH243" s="94">
        <f>IF(N243="sníž. přenesená",J243,0)</f>
        <v>0</v>
      </c>
      <c r="BI243" s="94">
        <f>IF(N243="nulová",J243,0)</f>
        <v>0</v>
      </c>
      <c r="BJ243" s="1" t="s">
        <v>89</v>
      </c>
      <c r="BK243" s="94">
        <f>ROUND(I243*H243,2)</f>
        <v>0</v>
      </c>
      <c r="BL243" s="1" t="s">
        <v>173</v>
      </c>
      <c r="BM243" s="93" t="s">
        <v>329</v>
      </c>
    </row>
    <row r="244" spans="2:65" s="69" customFormat="1" ht="22.9" customHeight="1" x14ac:dyDescent="0.2">
      <c r="B244" s="68"/>
      <c r="D244" s="70" t="s">
        <v>86</v>
      </c>
      <c r="E244" s="79" t="s">
        <v>330</v>
      </c>
      <c r="F244" s="79" t="s">
        <v>331</v>
      </c>
      <c r="I244" s="72"/>
      <c r="J244" s="80">
        <f>BK244</f>
        <v>0</v>
      </c>
      <c r="L244" s="68"/>
      <c r="M244" s="74"/>
      <c r="P244" s="75">
        <f>SUM(P245:P246)</f>
        <v>0</v>
      </c>
      <c r="R244" s="75">
        <f>SUM(R245:R246)</f>
        <v>0</v>
      </c>
      <c r="T244" s="76">
        <f>SUM(T245:T246)</f>
        <v>19.777999999999999</v>
      </c>
      <c r="AR244" s="70" t="s">
        <v>5</v>
      </c>
      <c r="AT244" s="77" t="s">
        <v>86</v>
      </c>
      <c r="AU244" s="77" t="s">
        <v>89</v>
      </c>
      <c r="AY244" s="70" t="s">
        <v>91</v>
      </c>
      <c r="BK244" s="78">
        <f>SUM(BK245:BK246)</f>
        <v>0</v>
      </c>
    </row>
    <row r="245" spans="2:65" s="10" customFormat="1" ht="16.5" customHeight="1" x14ac:dyDescent="0.25">
      <c r="B245" s="81"/>
      <c r="C245" s="82" t="s">
        <v>332</v>
      </c>
      <c r="D245" s="82" t="s">
        <v>94</v>
      </c>
      <c r="E245" s="83" t="s">
        <v>333</v>
      </c>
      <c r="F245" s="84" t="s">
        <v>334</v>
      </c>
      <c r="G245" s="85" t="s">
        <v>97</v>
      </c>
      <c r="H245" s="86">
        <v>638</v>
      </c>
      <c r="I245" s="87"/>
      <c r="J245" s="88">
        <f>ROUND(I245*H245,2)</f>
        <v>0</v>
      </c>
      <c r="K245" s="84" t="s">
        <v>3</v>
      </c>
      <c r="L245" s="9"/>
      <c r="M245" s="89" t="s">
        <v>3</v>
      </c>
      <c r="N245" s="90" t="s">
        <v>38</v>
      </c>
      <c r="P245" s="91">
        <f>O245*H245</f>
        <v>0</v>
      </c>
      <c r="Q245" s="91">
        <v>0</v>
      </c>
      <c r="R245" s="91">
        <f>Q245*H245</f>
        <v>0</v>
      </c>
      <c r="S245" s="91">
        <v>3.1E-2</v>
      </c>
      <c r="T245" s="92">
        <f>S245*H245</f>
        <v>19.777999999999999</v>
      </c>
      <c r="AR245" s="93" t="s">
        <v>173</v>
      </c>
      <c r="AT245" s="93" t="s">
        <v>94</v>
      </c>
      <c r="AU245" s="93" t="s">
        <v>5</v>
      </c>
      <c r="AY245" s="1" t="s">
        <v>91</v>
      </c>
      <c r="BE245" s="94">
        <f>IF(N245="základní",J245,0)</f>
        <v>0</v>
      </c>
      <c r="BF245" s="94">
        <f>IF(N245="snížená",J245,0)</f>
        <v>0</v>
      </c>
      <c r="BG245" s="94">
        <f>IF(N245="zákl. přenesená",J245,0)</f>
        <v>0</v>
      </c>
      <c r="BH245" s="94">
        <f>IF(N245="sníž. přenesená",J245,0)</f>
        <v>0</v>
      </c>
      <c r="BI245" s="94">
        <f>IF(N245="nulová",J245,0)</f>
        <v>0</v>
      </c>
      <c r="BJ245" s="1" t="s">
        <v>89</v>
      </c>
      <c r="BK245" s="94">
        <f>ROUND(I245*H245,2)</f>
        <v>0</v>
      </c>
      <c r="BL245" s="1" t="s">
        <v>173</v>
      </c>
      <c r="BM245" s="93" t="s">
        <v>335</v>
      </c>
    </row>
    <row r="246" spans="2:65" s="96" customFormat="1" ht="11.25" x14ac:dyDescent="0.25">
      <c r="B246" s="95"/>
      <c r="D246" s="97" t="s">
        <v>100</v>
      </c>
      <c r="E246" s="98" t="s">
        <v>3</v>
      </c>
      <c r="F246" s="99" t="s">
        <v>2</v>
      </c>
      <c r="H246" s="100">
        <v>638</v>
      </c>
      <c r="I246" s="101"/>
      <c r="L246" s="95"/>
      <c r="M246" s="102"/>
      <c r="T246" s="103"/>
      <c r="AT246" s="98" t="s">
        <v>100</v>
      </c>
      <c r="AU246" s="98" t="s">
        <v>5</v>
      </c>
      <c r="AV246" s="96" t="s">
        <v>5</v>
      </c>
      <c r="AW246" s="96" t="s">
        <v>102</v>
      </c>
      <c r="AX246" s="96" t="s">
        <v>89</v>
      </c>
      <c r="AY246" s="98" t="s">
        <v>91</v>
      </c>
    </row>
    <row r="247" spans="2:65" s="69" customFormat="1" ht="22.9" customHeight="1" x14ac:dyDescent="0.2">
      <c r="B247" s="68"/>
      <c r="D247" s="70" t="s">
        <v>86</v>
      </c>
      <c r="E247" s="79" t="s">
        <v>336</v>
      </c>
      <c r="F247" s="79" t="s">
        <v>337</v>
      </c>
      <c r="I247" s="72"/>
      <c r="J247" s="80">
        <f>BK247</f>
        <v>0</v>
      </c>
      <c r="L247" s="68"/>
      <c r="M247" s="74"/>
      <c r="P247" s="75">
        <f>SUM(P248:P263)</f>
        <v>0</v>
      </c>
      <c r="R247" s="75">
        <f>SUM(R248:R263)</f>
        <v>0.58095399999999997</v>
      </c>
      <c r="T247" s="76">
        <f>SUM(T248:T263)</f>
        <v>0.32003399999999999</v>
      </c>
      <c r="AR247" s="70" t="s">
        <v>5</v>
      </c>
      <c r="AT247" s="77" t="s">
        <v>86</v>
      </c>
      <c r="AU247" s="77" t="s">
        <v>89</v>
      </c>
      <c r="AY247" s="70" t="s">
        <v>91</v>
      </c>
      <c r="BK247" s="78">
        <f>SUM(BK248:BK263)</f>
        <v>0</v>
      </c>
    </row>
    <row r="248" spans="2:65" s="10" customFormat="1" ht="24.2" customHeight="1" x14ac:dyDescent="0.25">
      <c r="B248" s="81"/>
      <c r="C248" s="82" t="s">
        <v>338</v>
      </c>
      <c r="D248" s="82" t="s">
        <v>94</v>
      </c>
      <c r="E248" s="83" t="s">
        <v>339</v>
      </c>
      <c r="F248" s="84" t="s">
        <v>340</v>
      </c>
      <c r="G248" s="85" t="s">
        <v>285</v>
      </c>
      <c r="H248" s="86">
        <v>147.4</v>
      </c>
      <c r="I248" s="87"/>
      <c r="J248" s="88">
        <f>ROUND(I248*H248,2)</f>
        <v>0</v>
      </c>
      <c r="K248" s="84" t="s">
        <v>110</v>
      </c>
      <c r="L248" s="9"/>
      <c r="M248" s="89" t="s">
        <v>3</v>
      </c>
      <c r="N248" s="90" t="s">
        <v>38</v>
      </c>
      <c r="P248" s="91">
        <f>O248*H248</f>
        <v>0</v>
      </c>
      <c r="Q248" s="91">
        <v>0</v>
      </c>
      <c r="R248" s="91">
        <f>Q248*H248</f>
        <v>0</v>
      </c>
      <c r="S248" s="91">
        <v>1.91E-3</v>
      </c>
      <c r="T248" s="92">
        <f>S248*H248</f>
        <v>0.28153400000000001</v>
      </c>
      <c r="AR248" s="93" t="s">
        <v>173</v>
      </c>
      <c r="AT248" s="93" t="s">
        <v>94</v>
      </c>
      <c r="AU248" s="93" t="s">
        <v>5</v>
      </c>
      <c r="AY248" s="1" t="s">
        <v>91</v>
      </c>
      <c r="BE248" s="94">
        <f>IF(N248="základní",J248,0)</f>
        <v>0</v>
      </c>
      <c r="BF248" s="94">
        <f>IF(N248="snížená",J248,0)</f>
        <v>0</v>
      </c>
      <c r="BG248" s="94">
        <f>IF(N248="zákl. přenesená",J248,0)</f>
        <v>0</v>
      </c>
      <c r="BH248" s="94">
        <f>IF(N248="sníž. přenesená",J248,0)</f>
        <v>0</v>
      </c>
      <c r="BI248" s="94">
        <f>IF(N248="nulová",J248,0)</f>
        <v>0</v>
      </c>
      <c r="BJ248" s="1" t="s">
        <v>89</v>
      </c>
      <c r="BK248" s="94">
        <f>ROUND(I248*H248,2)</f>
        <v>0</v>
      </c>
      <c r="BL248" s="1" t="s">
        <v>173</v>
      </c>
      <c r="BM248" s="93" t="s">
        <v>341</v>
      </c>
    </row>
    <row r="249" spans="2:65" s="96" customFormat="1" ht="11.25" x14ac:dyDescent="0.25">
      <c r="B249" s="95"/>
      <c r="D249" s="97" t="s">
        <v>100</v>
      </c>
      <c r="E249" s="98" t="s">
        <v>3</v>
      </c>
      <c r="F249" s="99" t="s">
        <v>342</v>
      </c>
      <c r="H249" s="100">
        <v>10.199999999999999</v>
      </c>
      <c r="I249" s="101"/>
      <c r="L249" s="95"/>
      <c r="M249" s="102"/>
      <c r="T249" s="103"/>
      <c r="AT249" s="98" t="s">
        <v>100</v>
      </c>
      <c r="AU249" s="98" t="s">
        <v>5</v>
      </c>
      <c r="AV249" s="96" t="s">
        <v>5</v>
      </c>
      <c r="AW249" s="96" t="s">
        <v>102</v>
      </c>
      <c r="AX249" s="96" t="s">
        <v>90</v>
      </c>
      <c r="AY249" s="98" t="s">
        <v>91</v>
      </c>
    </row>
    <row r="250" spans="2:65" s="96" customFormat="1" ht="11.25" x14ac:dyDescent="0.25">
      <c r="B250" s="95"/>
      <c r="D250" s="97" t="s">
        <v>100</v>
      </c>
      <c r="E250" s="98" t="s">
        <v>3</v>
      </c>
      <c r="F250" s="99" t="s">
        <v>343</v>
      </c>
      <c r="H250" s="100">
        <v>56.6</v>
      </c>
      <c r="I250" s="101"/>
      <c r="L250" s="95"/>
      <c r="M250" s="102"/>
      <c r="T250" s="103"/>
      <c r="AT250" s="98" t="s">
        <v>100</v>
      </c>
      <c r="AU250" s="98" t="s">
        <v>5</v>
      </c>
      <c r="AV250" s="96" t="s">
        <v>5</v>
      </c>
      <c r="AW250" s="96" t="s">
        <v>102</v>
      </c>
      <c r="AX250" s="96" t="s">
        <v>90</v>
      </c>
      <c r="AY250" s="98" t="s">
        <v>91</v>
      </c>
    </row>
    <row r="251" spans="2:65" s="96" customFormat="1" ht="11.25" x14ac:dyDescent="0.25">
      <c r="B251" s="95"/>
      <c r="D251" s="97" t="s">
        <v>100</v>
      </c>
      <c r="E251" s="98" t="s">
        <v>3</v>
      </c>
      <c r="F251" s="99" t="s">
        <v>211</v>
      </c>
      <c r="H251" s="100">
        <v>80.599999999999994</v>
      </c>
      <c r="I251" s="101"/>
      <c r="L251" s="95"/>
      <c r="M251" s="102"/>
      <c r="T251" s="103"/>
      <c r="AT251" s="98" t="s">
        <v>100</v>
      </c>
      <c r="AU251" s="98" t="s">
        <v>5</v>
      </c>
      <c r="AV251" s="96" t="s">
        <v>5</v>
      </c>
      <c r="AW251" s="96" t="s">
        <v>102</v>
      </c>
      <c r="AX251" s="96" t="s">
        <v>90</v>
      </c>
      <c r="AY251" s="98" t="s">
        <v>91</v>
      </c>
    </row>
    <row r="252" spans="2:65" s="105" customFormat="1" ht="11.25" x14ac:dyDescent="0.25">
      <c r="B252" s="104"/>
      <c r="D252" s="97" t="s">
        <v>100</v>
      </c>
      <c r="E252" s="106" t="s">
        <v>3</v>
      </c>
      <c r="F252" s="107" t="s">
        <v>104</v>
      </c>
      <c r="H252" s="108">
        <v>147.4</v>
      </c>
      <c r="I252" s="109"/>
      <c r="L252" s="104"/>
      <c r="M252" s="110"/>
      <c r="T252" s="111"/>
      <c r="AT252" s="106" t="s">
        <v>100</v>
      </c>
      <c r="AU252" s="106" t="s">
        <v>5</v>
      </c>
      <c r="AV252" s="105" t="s">
        <v>98</v>
      </c>
      <c r="AW252" s="105" t="s">
        <v>102</v>
      </c>
      <c r="AX252" s="105" t="s">
        <v>89</v>
      </c>
      <c r="AY252" s="106" t="s">
        <v>91</v>
      </c>
    </row>
    <row r="253" spans="2:65" s="10" customFormat="1" ht="16.5" customHeight="1" x14ac:dyDescent="0.25">
      <c r="B253" s="81"/>
      <c r="C253" s="82" t="s">
        <v>344</v>
      </c>
      <c r="D253" s="82" t="s">
        <v>94</v>
      </c>
      <c r="E253" s="83" t="s">
        <v>345</v>
      </c>
      <c r="F253" s="84" t="s">
        <v>346</v>
      </c>
      <c r="G253" s="85" t="s">
        <v>285</v>
      </c>
      <c r="H253" s="86">
        <v>22</v>
      </c>
      <c r="I253" s="87"/>
      <c r="J253" s="88">
        <f>ROUND(I253*H253,2)</f>
        <v>0</v>
      </c>
      <c r="K253" s="84" t="s">
        <v>110</v>
      </c>
      <c r="L253" s="9"/>
      <c r="M253" s="89" t="s">
        <v>3</v>
      </c>
      <c r="N253" s="90" t="s">
        <v>38</v>
      </c>
      <c r="P253" s="91">
        <f>O253*H253</f>
        <v>0</v>
      </c>
      <c r="Q253" s="91">
        <v>0</v>
      </c>
      <c r="R253" s="91">
        <f>Q253*H253</f>
        <v>0</v>
      </c>
      <c r="S253" s="91">
        <v>1.75E-3</v>
      </c>
      <c r="T253" s="92">
        <f>S253*H253</f>
        <v>3.85E-2</v>
      </c>
      <c r="AR253" s="93" t="s">
        <v>173</v>
      </c>
      <c r="AT253" s="93" t="s">
        <v>94</v>
      </c>
      <c r="AU253" s="93" t="s">
        <v>5</v>
      </c>
      <c r="AY253" s="1" t="s">
        <v>91</v>
      </c>
      <c r="BE253" s="94">
        <f>IF(N253="základní",J253,0)</f>
        <v>0</v>
      </c>
      <c r="BF253" s="94">
        <f>IF(N253="snížená",J253,0)</f>
        <v>0</v>
      </c>
      <c r="BG253" s="94">
        <f>IF(N253="zákl. přenesená",J253,0)</f>
        <v>0</v>
      </c>
      <c r="BH253" s="94">
        <f>IF(N253="sníž. přenesená",J253,0)</f>
        <v>0</v>
      </c>
      <c r="BI253" s="94">
        <f>IF(N253="nulová",J253,0)</f>
        <v>0</v>
      </c>
      <c r="BJ253" s="1" t="s">
        <v>89</v>
      </c>
      <c r="BK253" s="94">
        <f>ROUND(I253*H253,2)</f>
        <v>0</v>
      </c>
      <c r="BL253" s="1" t="s">
        <v>173</v>
      </c>
      <c r="BM253" s="93" t="s">
        <v>347</v>
      </c>
    </row>
    <row r="254" spans="2:65" s="96" customFormat="1" ht="11.25" x14ac:dyDescent="0.25">
      <c r="B254" s="95"/>
      <c r="D254" s="97" t="s">
        <v>100</v>
      </c>
      <c r="E254" s="98" t="s">
        <v>3</v>
      </c>
      <c r="F254" s="99" t="s">
        <v>348</v>
      </c>
      <c r="H254" s="100">
        <v>22</v>
      </c>
      <c r="I254" s="101"/>
      <c r="L254" s="95"/>
      <c r="M254" s="102"/>
      <c r="T254" s="103"/>
      <c r="AT254" s="98" t="s">
        <v>100</v>
      </c>
      <c r="AU254" s="98" t="s">
        <v>5</v>
      </c>
      <c r="AV254" s="96" t="s">
        <v>5</v>
      </c>
      <c r="AW254" s="96" t="s">
        <v>102</v>
      </c>
      <c r="AX254" s="96" t="s">
        <v>89</v>
      </c>
      <c r="AY254" s="98" t="s">
        <v>91</v>
      </c>
    </row>
    <row r="255" spans="2:65" s="10" customFormat="1" ht="33" customHeight="1" x14ac:dyDescent="0.25">
      <c r="B255" s="81"/>
      <c r="C255" s="82" t="s">
        <v>349</v>
      </c>
      <c r="D255" s="82" t="s">
        <v>94</v>
      </c>
      <c r="E255" s="83" t="s">
        <v>350</v>
      </c>
      <c r="F255" s="84" t="s">
        <v>351</v>
      </c>
      <c r="G255" s="85" t="s">
        <v>285</v>
      </c>
      <c r="H255" s="86">
        <v>147.4</v>
      </c>
      <c r="I255" s="87"/>
      <c r="J255" s="88">
        <f>ROUND(I255*H255,2)</f>
        <v>0</v>
      </c>
      <c r="K255" s="84" t="s">
        <v>110</v>
      </c>
      <c r="L255" s="9"/>
      <c r="M255" s="89" t="s">
        <v>3</v>
      </c>
      <c r="N255" s="90" t="s">
        <v>38</v>
      </c>
      <c r="P255" s="91">
        <f>O255*H255</f>
        <v>0</v>
      </c>
      <c r="Q255" s="91">
        <v>3.5100000000000001E-3</v>
      </c>
      <c r="R255" s="91">
        <f>Q255*H255</f>
        <v>0.517374</v>
      </c>
      <c r="S255" s="91">
        <v>0</v>
      </c>
      <c r="T255" s="92">
        <f>S255*H255</f>
        <v>0</v>
      </c>
      <c r="AR255" s="93" t="s">
        <v>173</v>
      </c>
      <c r="AT255" s="93" t="s">
        <v>94</v>
      </c>
      <c r="AU255" s="93" t="s">
        <v>5</v>
      </c>
      <c r="AY255" s="1" t="s">
        <v>91</v>
      </c>
      <c r="BE255" s="94">
        <f>IF(N255="základní",J255,0)</f>
        <v>0</v>
      </c>
      <c r="BF255" s="94">
        <f>IF(N255="snížená",J255,0)</f>
        <v>0</v>
      </c>
      <c r="BG255" s="94">
        <f>IF(N255="zákl. přenesená",J255,0)</f>
        <v>0</v>
      </c>
      <c r="BH255" s="94">
        <f>IF(N255="sníž. přenesená",J255,0)</f>
        <v>0</v>
      </c>
      <c r="BI255" s="94">
        <f>IF(N255="nulová",J255,0)</f>
        <v>0</v>
      </c>
      <c r="BJ255" s="1" t="s">
        <v>89</v>
      </c>
      <c r="BK255" s="94">
        <f>ROUND(I255*H255,2)</f>
        <v>0</v>
      </c>
      <c r="BL255" s="1" t="s">
        <v>173</v>
      </c>
      <c r="BM255" s="93" t="s">
        <v>352</v>
      </c>
    </row>
    <row r="256" spans="2:65" s="117" customFormat="1" ht="11.25" x14ac:dyDescent="0.25">
      <c r="B256" s="116"/>
      <c r="D256" s="97" t="s">
        <v>100</v>
      </c>
      <c r="E256" s="118" t="s">
        <v>3</v>
      </c>
      <c r="F256" s="119" t="s">
        <v>353</v>
      </c>
      <c r="H256" s="118" t="s">
        <v>3</v>
      </c>
      <c r="I256" s="120"/>
      <c r="L256" s="116"/>
      <c r="M256" s="121"/>
      <c r="T256" s="122"/>
      <c r="AT256" s="118" t="s">
        <v>100</v>
      </c>
      <c r="AU256" s="118" t="s">
        <v>5</v>
      </c>
      <c r="AV256" s="117" t="s">
        <v>89</v>
      </c>
      <c r="AW256" s="117" t="s">
        <v>102</v>
      </c>
      <c r="AX256" s="117" t="s">
        <v>90</v>
      </c>
      <c r="AY256" s="118" t="s">
        <v>91</v>
      </c>
    </row>
    <row r="257" spans="2:65" s="96" customFormat="1" ht="11.25" x14ac:dyDescent="0.25">
      <c r="B257" s="95"/>
      <c r="D257" s="97" t="s">
        <v>100</v>
      </c>
      <c r="E257" s="98" t="s">
        <v>3</v>
      </c>
      <c r="F257" s="99" t="s">
        <v>342</v>
      </c>
      <c r="H257" s="100">
        <v>10.199999999999999</v>
      </c>
      <c r="I257" s="101"/>
      <c r="L257" s="95"/>
      <c r="M257" s="102"/>
      <c r="T257" s="103"/>
      <c r="AT257" s="98" t="s">
        <v>100</v>
      </c>
      <c r="AU257" s="98" t="s">
        <v>5</v>
      </c>
      <c r="AV257" s="96" t="s">
        <v>5</v>
      </c>
      <c r="AW257" s="96" t="s">
        <v>102</v>
      </c>
      <c r="AX257" s="96" t="s">
        <v>90</v>
      </c>
      <c r="AY257" s="98" t="s">
        <v>91</v>
      </c>
    </row>
    <row r="258" spans="2:65" s="96" customFormat="1" ht="11.25" x14ac:dyDescent="0.25">
      <c r="B258" s="95"/>
      <c r="D258" s="97" t="s">
        <v>100</v>
      </c>
      <c r="E258" s="98" t="s">
        <v>3</v>
      </c>
      <c r="F258" s="99" t="s">
        <v>343</v>
      </c>
      <c r="H258" s="100">
        <v>56.6</v>
      </c>
      <c r="I258" s="101"/>
      <c r="L258" s="95"/>
      <c r="M258" s="102"/>
      <c r="T258" s="103"/>
      <c r="AT258" s="98" t="s">
        <v>100</v>
      </c>
      <c r="AU258" s="98" t="s">
        <v>5</v>
      </c>
      <c r="AV258" s="96" t="s">
        <v>5</v>
      </c>
      <c r="AW258" s="96" t="s">
        <v>102</v>
      </c>
      <c r="AX258" s="96" t="s">
        <v>90</v>
      </c>
      <c r="AY258" s="98" t="s">
        <v>91</v>
      </c>
    </row>
    <row r="259" spans="2:65" s="96" customFormat="1" ht="11.25" x14ac:dyDescent="0.25">
      <c r="B259" s="95"/>
      <c r="D259" s="97" t="s">
        <v>100</v>
      </c>
      <c r="E259" s="98" t="s">
        <v>3</v>
      </c>
      <c r="F259" s="99" t="s">
        <v>211</v>
      </c>
      <c r="H259" s="100">
        <v>80.599999999999994</v>
      </c>
      <c r="I259" s="101"/>
      <c r="L259" s="95"/>
      <c r="M259" s="102"/>
      <c r="T259" s="103"/>
      <c r="AT259" s="98" t="s">
        <v>100</v>
      </c>
      <c r="AU259" s="98" t="s">
        <v>5</v>
      </c>
      <c r="AV259" s="96" t="s">
        <v>5</v>
      </c>
      <c r="AW259" s="96" t="s">
        <v>102</v>
      </c>
      <c r="AX259" s="96" t="s">
        <v>90</v>
      </c>
      <c r="AY259" s="98" t="s">
        <v>91</v>
      </c>
    </row>
    <row r="260" spans="2:65" s="105" customFormat="1" ht="11.25" x14ac:dyDescent="0.25">
      <c r="B260" s="104"/>
      <c r="D260" s="97" t="s">
        <v>100</v>
      </c>
      <c r="E260" s="106" t="s">
        <v>3</v>
      </c>
      <c r="F260" s="107" t="s">
        <v>104</v>
      </c>
      <c r="H260" s="108">
        <v>147.4</v>
      </c>
      <c r="I260" s="109"/>
      <c r="L260" s="104"/>
      <c r="M260" s="110"/>
      <c r="T260" s="111"/>
      <c r="AT260" s="106" t="s">
        <v>100</v>
      </c>
      <c r="AU260" s="106" t="s">
        <v>5</v>
      </c>
      <c r="AV260" s="105" t="s">
        <v>98</v>
      </c>
      <c r="AW260" s="105" t="s">
        <v>102</v>
      </c>
      <c r="AX260" s="105" t="s">
        <v>89</v>
      </c>
      <c r="AY260" s="106" t="s">
        <v>91</v>
      </c>
    </row>
    <row r="261" spans="2:65" s="10" customFormat="1" ht="24.2" customHeight="1" x14ac:dyDescent="0.25">
      <c r="B261" s="81"/>
      <c r="C261" s="82" t="s">
        <v>354</v>
      </c>
      <c r="D261" s="82" t="s">
        <v>94</v>
      </c>
      <c r="E261" s="83" t="s">
        <v>355</v>
      </c>
      <c r="F261" s="84" t="s">
        <v>356</v>
      </c>
      <c r="G261" s="85" t="s">
        <v>285</v>
      </c>
      <c r="H261" s="86">
        <v>22</v>
      </c>
      <c r="I261" s="87"/>
      <c r="J261" s="88">
        <f>ROUND(I261*H261,2)</f>
        <v>0</v>
      </c>
      <c r="K261" s="84" t="s">
        <v>3</v>
      </c>
      <c r="L261" s="9"/>
      <c r="M261" s="89" t="s">
        <v>3</v>
      </c>
      <c r="N261" s="90" t="s">
        <v>38</v>
      </c>
      <c r="P261" s="91">
        <f>O261*H261</f>
        <v>0</v>
      </c>
      <c r="Q261" s="91">
        <v>2.8900000000000002E-3</v>
      </c>
      <c r="R261" s="91">
        <f>Q261*H261</f>
        <v>6.3579999999999998E-2</v>
      </c>
      <c r="S261" s="91">
        <v>0</v>
      </c>
      <c r="T261" s="92">
        <f>S261*H261</f>
        <v>0</v>
      </c>
      <c r="AR261" s="93" t="s">
        <v>173</v>
      </c>
      <c r="AT261" s="93" t="s">
        <v>94</v>
      </c>
      <c r="AU261" s="93" t="s">
        <v>5</v>
      </c>
      <c r="AY261" s="1" t="s">
        <v>91</v>
      </c>
      <c r="BE261" s="94">
        <f>IF(N261="základní",J261,0)</f>
        <v>0</v>
      </c>
      <c r="BF261" s="94">
        <f>IF(N261="snížená",J261,0)</f>
        <v>0</v>
      </c>
      <c r="BG261" s="94">
        <f>IF(N261="zákl. přenesená",J261,0)</f>
        <v>0</v>
      </c>
      <c r="BH261" s="94">
        <f>IF(N261="sníž. přenesená",J261,0)</f>
        <v>0</v>
      </c>
      <c r="BI261" s="94">
        <f>IF(N261="nulová",J261,0)</f>
        <v>0</v>
      </c>
      <c r="BJ261" s="1" t="s">
        <v>89</v>
      </c>
      <c r="BK261" s="94">
        <f>ROUND(I261*H261,2)</f>
        <v>0</v>
      </c>
      <c r="BL261" s="1" t="s">
        <v>173</v>
      </c>
      <c r="BM261" s="93" t="s">
        <v>357</v>
      </c>
    </row>
    <row r="262" spans="2:65" s="96" customFormat="1" ht="11.25" x14ac:dyDescent="0.25">
      <c r="B262" s="95"/>
      <c r="D262" s="97" t="s">
        <v>100</v>
      </c>
      <c r="E262" s="98" t="s">
        <v>3</v>
      </c>
      <c r="F262" s="99" t="s">
        <v>348</v>
      </c>
      <c r="H262" s="100">
        <v>22</v>
      </c>
      <c r="I262" s="101"/>
      <c r="L262" s="95"/>
      <c r="M262" s="102"/>
      <c r="T262" s="103"/>
      <c r="AT262" s="98" t="s">
        <v>100</v>
      </c>
      <c r="AU262" s="98" t="s">
        <v>5</v>
      </c>
      <c r="AV262" s="96" t="s">
        <v>5</v>
      </c>
      <c r="AW262" s="96" t="s">
        <v>102</v>
      </c>
      <c r="AX262" s="96" t="s">
        <v>89</v>
      </c>
      <c r="AY262" s="98" t="s">
        <v>91</v>
      </c>
    </row>
    <row r="263" spans="2:65" s="10" customFormat="1" ht="24.2" customHeight="1" x14ac:dyDescent="0.25">
      <c r="B263" s="81"/>
      <c r="C263" s="82" t="s">
        <v>358</v>
      </c>
      <c r="D263" s="82" t="s">
        <v>94</v>
      </c>
      <c r="E263" s="83" t="s">
        <v>359</v>
      </c>
      <c r="F263" s="84" t="s">
        <v>360</v>
      </c>
      <c r="G263" s="85" t="s">
        <v>246</v>
      </c>
      <c r="H263" s="141"/>
      <c r="I263" s="87"/>
      <c r="J263" s="88">
        <f>ROUND(I263*H263,2)</f>
        <v>0</v>
      </c>
      <c r="K263" s="84" t="s">
        <v>110</v>
      </c>
      <c r="L263" s="9"/>
      <c r="M263" s="89" t="s">
        <v>3</v>
      </c>
      <c r="N263" s="90" t="s">
        <v>38</v>
      </c>
      <c r="P263" s="91">
        <f>O263*H263</f>
        <v>0</v>
      </c>
      <c r="Q263" s="91">
        <v>0</v>
      </c>
      <c r="R263" s="91">
        <f>Q263*H263</f>
        <v>0</v>
      </c>
      <c r="S263" s="91">
        <v>0</v>
      </c>
      <c r="T263" s="92">
        <f>S263*H263</f>
        <v>0</v>
      </c>
      <c r="AR263" s="93" t="s">
        <v>173</v>
      </c>
      <c r="AT263" s="93" t="s">
        <v>94</v>
      </c>
      <c r="AU263" s="93" t="s">
        <v>5</v>
      </c>
      <c r="AY263" s="1" t="s">
        <v>91</v>
      </c>
      <c r="BE263" s="94">
        <f>IF(N263="základní",J263,0)</f>
        <v>0</v>
      </c>
      <c r="BF263" s="94">
        <f>IF(N263="snížená",J263,0)</f>
        <v>0</v>
      </c>
      <c r="BG263" s="94">
        <f>IF(N263="zákl. přenesená",J263,0)</f>
        <v>0</v>
      </c>
      <c r="BH263" s="94">
        <f>IF(N263="sníž. přenesená",J263,0)</f>
        <v>0</v>
      </c>
      <c r="BI263" s="94">
        <f>IF(N263="nulová",J263,0)</f>
        <v>0</v>
      </c>
      <c r="BJ263" s="1" t="s">
        <v>89</v>
      </c>
      <c r="BK263" s="94">
        <f>ROUND(I263*H263,2)</f>
        <v>0</v>
      </c>
      <c r="BL263" s="1" t="s">
        <v>173</v>
      </c>
      <c r="BM263" s="93" t="s">
        <v>361</v>
      </c>
    </row>
    <row r="264" spans="2:65" s="69" customFormat="1" ht="22.9" customHeight="1" x14ac:dyDescent="0.2">
      <c r="B264" s="68"/>
      <c r="D264" s="70" t="s">
        <v>86</v>
      </c>
      <c r="E264" s="79" t="s">
        <v>362</v>
      </c>
      <c r="F264" s="79" t="s">
        <v>363</v>
      </c>
      <c r="I264" s="72"/>
      <c r="J264" s="80">
        <f>BK264</f>
        <v>0</v>
      </c>
      <c r="L264" s="68"/>
      <c r="M264" s="74"/>
      <c r="P264" s="75">
        <f>SUM(P265:P273)</f>
        <v>0</v>
      </c>
      <c r="R264" s="75">
        <f>SUM(R265:R273)</f>
        <v>0.25875920000000002</v>
      </c>
      <c r="T264" s="76">
        <f>SUM(T265:T273)</f>
        <v>0</v>
      </c>
      <c r="AR264" s="70" t="s">
        <v>5</v>
      </c>
      <c r="AT264" s="77" t="s">
        <v>86</v>
      </c>
      <c r="AU264" s="77" t="s">
        <v>89</v>
      </c>
      <c r="AY264" s="70" t="s">
        <v>91</v>
      </c>
      <c r="BK264" s="78">
        <f>SUM(BK265:BK273)</f>
        <v>0</v>
      </c>
    </row>
    <row r="265" spans="2:65" s="10" customFormat="1" ht="16.5" customHeight="1" x14ac:dyDescent="0.25">
      <c r="B265" s="81"/>
      <c r="C265" s="82" t="s">
        <v>364</v>
      </c>
      <c r="D265" s="82" t="s">
        <v>94</v>
      </c>
      <c r="E265" s="83" t="s">
        <v>365</v>
      </c>
      <c r="F265" s="84" t="s">
        <v>366</v>
      </c>
      <c r="G265" s="85" t="s">
        <v>97</v>
      </c>
      <c r="H265" s="86">
        <v>315.56</v>
      </c>
      <c r="I265" s="87"/>
      <c r="J265" s="88">
        <f>ROUND(I265*H265,2)</f>
        <v>0</v>
      </c>
      <c r="K265" s="84" t="s">
        <v>110</v>
      </c>
      <c r="L265" s="9"/>
      <c r="M265" s="89" t="s">
        <v>3</v>
      </c>
      <c r="N265" s="90" t="s">
        <v>38</v>
      </c>
      <c r="P265" s="91">
        <f>O265*H265</f>
        <v>0</v>
      </c>
      <c r="Q265" s="91">
        <v>0</v>
      </c>
      <c r="R265" s="91">
        <f>Q265*H265</f>
        <v>0</v>
      </c>
      <c r="S265" s="91">
        <v>0</v>
      </c>
      <c r="T265" s="92">
        <f>S265*H265</f>
        <v>0</v>
      </c>
      <c r="AR265" s="93" t="s">
        <v>173</v>
      </c>
      <c r="AT265" s="93" t="s">
        <v>94</v>
      </c>
      <c r="AU265" s="93" t="s">
        <v>5</v>
      </c>
      <c r="AY265" s="1" t="s">
        <v>91</v>
      </c>
      <c r="BE265" s="94">
        <f>IF(N265="základní",J265,0)</f>
        <v>0</v>
      </c>
      <c r="BF265" s="94">
        <f>IF(N265="snížená",J265,0)</f>
        <v>0</v>
      </c>
      <c r="BG265" s="94">
        <f>IF(N265="zákl. přenesená",J265,0)</f>
        <v>0</v>
      </c>
      <c r="BH265" s="94">
        <f>IF(N265="sníž. přenesená",J265,0)</f>
        <v>0</v>
      </c>
      <c r="BI265" s="94">
        <f>IF(N265="nulová",J265,0)</f>
        <v>0</v>
      </c>
      <c r="BJ265" s="1" t="s">
        <v>89</v>
      </c>
      <c r="BK265" s="94">
        <f>ROUND(I265*H265,2)</f>
        <v>0</v>
      </c>
      <c r="BL265" s="1" t="s">
        <v>173</v>
      </c>
      <c r="BM265" s="93" t="s">
        <v>367</v>
      </c>
    </row>
    <row r="266" spans="2:65" s="96" customFormat="1" ht="11.25" x14ac:dyDescent="0.25">
      <c r="B266" s="95"/>
      <c r="D266" s="97" t="s">
        <v>100</v>
      </c>
      <c r="E266" s="98" t="s">
        <v>3</v>
      </c>
      <c r="F266" s="99" t="s">
        <v>11</v>
      </c>
      <c r="H266" s="100">
        <v>315.56</v>
      </c>
      <c r="I266" s="101"/>
      <c r="L266" s="95"/>
      <c r="M266" s="102"/>
      <c r="T266" s="103"/>
      <c r="AT266" s="98" t="s">
        <v>100</v>
      </c>
      <c r="AU266" s="98" t="s">
        <v>5</v>
      </c>
      <c r="AV266" s="96" t="s">
        <v>5</v>
      </c>
      <c r="AW266" s="96" t="s">
        <v>102</v>
      </c>
      <c r="AX266" s="96" t="s">
        <v>89</v>
      </c>
      <c r="AY266" s="98" t="s">
        <v>91</v>
      </c>
    </row>
    <row r="267" spans="2:65" s="10" customFormat="1" ht="24.2" customHeight="1" x14ac:dyDescent="0.25">
      <c r="B267" s="81"/>
      <c r="C267" s="82" t="s">
        <v>368</v>
      </c>
      <c r="D267" s="82" t="s">
        <v>94</v>
      </c>
      <c r="E267" s="83" t="s">
        <v>369</v>
      </c>
      <c r="F267" s="84" t="s">
        <v>370</v>
      </c>
      <c r="G267" s="85" t="s">
        <v>97</v>
      </c>
      <c r="H267" s="86">
        <v>315.56</v>
      </c>
      <c r="I267" s="87"/>
      <c r="J267" s="88">
        <f>ROUND(I267*H267,2)</f>
        <v>0</v>
      </c>
      <c r="K267" s="84" t="s">
        <v>110</v>
      </c>
      <c r="L267" s="9"/>
      <c r="M267" s="89" t="s">
        <v>3</v>
      </c>
      <c r="N267" s="90" t="s">
        <v>38</v>
      </c>
      <c r="P267" s="91">
        <f>O267*H267</f>
        <v>0</v>
      </c>
      <c r="Q267" s="91">
        <v>1E-4</v>
      </c>
      <c r="R267" s="91">
        <f>Q267*H267</f>
        <v>3.1556000000000001E-2</v>
      </c>
      <c r="S267" s="91">
        <v>0</v>
      </c>
      <c r="T267" s="92">
        <f>S267*H267</f>
        <v>0</v>
      </c>
      <c r="AR267" s="93" t="s">
        <v>173</v>
      </c>
      <c r="AT267" s="93" t="s">
        <v>94</v>
      </c>
      <c r="AU267" s="93" t="s">
        <v>5</v>
      </c>
      <c r="AY267" s="1" t="s">
        <v>91</v>
      </c>
      <c r="BE267" s="94">
        <f>IF(N267="základní",J267,0)</f>
        <v>0</v>
      </c>
      <c r="BF267" s="94">
        <f>IF(N267="snížená",J267,0)</f>
        <v>0</v>
      </c>
      <c r="BG267" s="94">
        <f>IF(N267="zákl. přenesená",J267,0)</f>
        <v>0</v>
      </c>
      <c r="BH267" s="94">
        <f>IF(N267="sníž. přenesená",J267,0)</f>
        <v>0</v>
      </c>
      <c r="BI267" s="94">
        <f>IF(N267="nulová",J267,0)</f>
        <v>0</v>
      </c>
      <c r="BJ267" s="1" t="s">
        <v>89</v>
      </c>
      <c r="BK267" s="94">
        <f>ROUND(I267*H267,2)</f>
        <v>0</v>
      </c>
      <c r="BL267" s="1" t="s">
        <v>173</v>
      </c>
      <c r="BM267" s="93" t="s">
        <v>371</v>
      </c>
    </row>
    <row r="268" spans="2:65" s="96" customFormat="1" ht="11.25" x14ac:dyDescent="0.25">
      <c r="B268" s="95"/>
      <c r="D268" s="97" t="s">
        <v>100</v>
      </c>
      <c r="E268" s="98" t="s">
        <v>3</v>
      </c>
      <c r="F268" s="99" t="s">
        <v>11</v>
      </c>
      <c r="H268" s="100">
        <v>315.56</v>
      </c>
      <c r="I268" s="101"/>
      <c r="L268" s="95"/>
      <c r="M268" s="102"/>
      <c r="T268" s="103"/>
      <c r="AT268" s="98" t="s">
        <v>100</v>
      </c>
      <c r="AU268" s="98" t="s">
        <v>5</v>
      </c>
      <c r="AV268" s="96" t="s">
        <v>5</v>
      </c>
      <c r="AW268" s="96" t="s">
        <v>102</v>
      </c>
      <c r="AX268" s="96" t="s">
        <v>89</v>
      </c>
      <c r="AY268" s="98" t="s">
        <v>91</v>
      </c>
    </row>
    <row r="269" spans="2:65" s="10" customFormat="1" ht="24.2" customHeight="1" x14ac:dyDescent="0.25">
      <c r="B269" s="81"/>
      <c r="C269" s="82" t="s">
        <v>372</v>
      </c>
      <c r="D269" s="82" t="s">
        <v>94</v>
      </c>
      <c r="E269" s="83" t="s">
        <v>373</v>
      </c>
      <c r="F269" s="84" t="s">
        <v>374</v>
      </c>
      <c r="G269" s="85" t="s">
        <v>97</v>
      </c>
      <c r="H269" s="86">
        <v>315.56</v>
      </c>
      <c r="I269" s="87"/>
      <c r="J269" s="88">
        <f>ROUND(I269*H269,2)</f>
        <v>0</v>
      </c>
      <c r="K269" s="84" t="s">
        <v>110</v>
      </c>
      <c r="L269" s="9"/>
      <c r="M269" s="89" t="s">
        <v>3</v>
      </c>
      <c r="N269" s="90" t="s">
        <v>38</v>
      </c>
      <c r="P269" s="91">
        <f>O269*H269</f>
        <v>0</v>
      </c>
      <c r="Q269" s="91">
        <v>7.2000000000000005E-4</v>
      </c>
      <c r="R269" s="91">
        <f>Q269*H269</f>
        <v>0.22720320000000002</v>
      </c>
      <c r="S269" s="91">
        <v>0</v>
      </c>
      <c r="T269" s="92">
        <f>S269*H269</f>
        <v>0</v>
      </c>
      <c r="AR269" s="93" t="s">
        <v>173</v>
      </c>
      <c r="AT269" s="93" t="s">
        <v>94</v>
      </c>
      <c r="AU269" s="93" t="s">
        <v>5</v>
      </c>
      <c r="AY269" s="1" t="s">
        <v>91</v>
      </c>
      <c r="BE269" s="94">
        <f>IF(N269="základní",J269,0)</f>
        <v>0</v>
      </c>
      <c r="BF269" s="94">
        <f>IF(N269="snížená",J269,0)</f>
        <v>0</v>
      </c>
      <c r="BG269" s="94">
        <f>IF(N269="zákl. přenesená",J269,0)</f>
        <v>0</v>
      </c>
      <c r="BH269" s="94">
        <f>IF(N269="sníž. přenesená",J269,0)</f>
        <v>0</v>
      </c>
      <c r="BI269" s="94">
        <f>IF(N269="nulová",J269,0)</f>
        <v>0</v>
      </c>
      <c r="BJ269" s="1" t="s">
        <v>89</v>
      </c>
      <c r="BK269" s="94">
        <f>ROUND(I269*H269,2)</f>
        <v>0</v>
      </c>
      <c r="BL269" s="1" t="s">
        <v>173</v>
      </c>
      <c r="BM269" s="93" t="s">
        <v>375</v>
      </c>
    </row>
    <row r="270" spans="2:65" s="117" customFormat="1" ht="11.25" x14ac:dyDescent="0.25">
      <c r="B270" s="116"/>
      <c r="D270" s="97" t="s">
        <v>100</v>
      </c>
      <c r="E270" s="118" t="s">
        <v>3</v>
      </c>
      <c r="F270" s="119" t="s">
        <v>376</v>
      </c>
      <c r="H270" s="118" t="s">
        <v>3</v>
      </c>
      <c r="I270" s="120"/>
      <c r="L270" s="116"/>
      <c r="M270" s="121"/>
      <c r="T270" s="122"/>
      <c r="AT270" s="118" t="s">
        <v>100</v>
      </c>
      <c r="AU270" s="118" t="s">
        <v>5</v>
      </c>
      <c r="AV270" s="117" t="s">
        <v>89</v>
      </c>
      <c r="AW270" s="117" t="s">
        <v>102</v>
      </c>
      <c r="AX270" s="117" t="s">
        <v>90</v>
      </c>
      <c r="AY270" s="118" t="s">
        <v>91</v>
      </c>
    </row>
    <row r="271" spans="2:65" s="96" customFormat="1" ht="11.25" x14ac:dyDescent="0.25">
      <c r="B271" s="95"/>
      <c r="D271" s="97" t="s">
        <v>100</v>
      </c>
      <c r="E271" s="98" t="s">
        <v>3</v>
      </c>
      <c r="F271" s="99" t="s">
        <v>377</v>
      </c>
      <c r="H271" s="100">
        <v>130.18</v>
      </c>
      <c r="I271" s="101"/>
      <c r="L271" s="95"/>
      <c r="M271" s="102"/>
      <c r="T271" s="103"/>
      <c r="AT271" s="98" t="s">
        <v>100</v>
      </c>
      <c r="AU271" s="98" t="s">
        <v>5</v>
      </c>
      <c r="AV271" s="96" t="s">
        <v>5</v>
      </c>
      <c r="AW271" s="96" t="s">
        <v>102</v>
      </c>
      <c r="AX271" s="96" t="s">
        <v>90</v>
      </c>
      <c r="AY271" s="98" t="s">
        <v>91</v>
      </c>
    </row>
    <row r="272" spans="2:65" s="96" customFormat="1" ht="11.25" x14ac:dyDescent="0.25">
      <c r="B272" s="95"/>
      <c r="D272" s="97" t="s">
        <v>100</v>
      </c>
      <c r="E272" s="98" t="s">
        <v>3</v>
      </c>
      <c r="F272" s="99" t="s">
        <v>378</v>
      </c>
      <c r="H272" s="100">
        <v>185.38</v>
      </c>
      <c r="I272" s="101"/>
      <c r="L272" s="95"/>
      <c r="M272" s="102"/>
      <c r="T272" s="103"/>
      <c r="AT272" s="98" t="s">
        <v>100</v>
      </c>
      <c r="AU272" s="98" t="s">
        <v>5</v>
      </c>
      <c r="AV272" s="96" t="s">
        <v>5</v>
      </c>
      <c r="AW272" s="96" t="s">
        <v>102</v>
      </c>
      <c r="AX272" s="96" t="s">
        <v>90</v>
      </c>
      <c r="AY272" s="98" t="s">
        <v>91</v>
      </c>
    </row>
    <row r="273" spans="2:65" s="105" customFormat="1" ht="11.25" x14ac:dyDescent="0.25">
      <c r="B273" s="104"/>
      <c r="D273" s="97" t="s">
        <v>100</v>
      </c>
      <c r="E273" s="106" t="s">
        <v>11</v>
      </c>
      <c r="F273" s="107" t="s">
        <v>104</v>
      </c>
      <c r="H273" s="108">
        <v>315.56</v>
      </c>
      <c r="I273" s="109"/>
      <c r="L273" s="104"/>
      <c r="M273" s="110"/>
      <c r="T273" s="111"/>
      <c r="AT273" s="106" t="s">
        <v>100</v>
      </c>
      <c r="AU273" s="106" t="s">
        <v>5</v>
      </c>
      <c r="AV273" s="105" t="s">
        <v>98</v>
      </c>
      <c r="AW273" s="105" t="s">
        <v>102</v>
      </c>
      <c r="AX273" s="105" t="s">
        <v>89</v>
      </c>
      <c r="AY273" s="106" t="s">
        <v>91</v>
      </c>
    </row>
    <row r="274" spans="2:65" s="69" customFormat="1" ht="25.9" customHeight="1" x14ac:dyDescent="0.2">
      <c r="B274" s="68"/>
      <c r="D274" s="70" t="s">
        <v>86</v>
      </c>
      <c r="E274" s="71" t="s">
        <v>379</v>
      </c>
      <c r="F274" s="71" t="s">
        <v>380</v>
      </c>
      <c r="I274" s="72"/>
      <c r="J274" s="73">
        <f>BK274</f>
        <v>0</v>
      </c>
      <c r="L274" s="68"/>
      <c r="M274" s="74"/>
      <c r="P274" s="75">
        <f>SUM(P275:P276)</f>
        <v>0</v>
      </c>
      <c r="R274" s="75">
        <f>SUM(R275:R276)</f>
        <v>0</v>
      </c>
      <c r="T274" s="76">
        <f>SUM(T275:T276)</f>
        <v>0</v>
      </c>
      <c r="AR274" s="70" t="s">
        <v>98</v>
      </c>
      <c r="AT274" s="77" t="s">
        <v>86</v>
      </c>
      <c r="AU274" s="77" t="s">
        <v>90</v>
      </c>
      <c r="AY274" s="70" t="s">
        <v>91</v>
      </c>
      <c r="BK274" s="78">
        <f>SUM(BK275:BK276)</f>
        <v>0</v>
      </c>
    </row>
    <row r="275" spans="2:65" s="10" customFormat="1" ht="16.5" customHeight="1" x14ac:dyDescent="0.25">
      <c r="B275" s="81"/>
      <c r="C275" s="82" t="s">
        <v>381</v>
      </c>
      <c r="D275" s="82" t="s">
        <v>94</v>
      </c>
      <c r="E275" s="83" t="s">
        <v>382</v>
      </c>
      <c r="F275" s="84" t="s">
        <v>383</v>
      </c>
      <c r="G275" s="85" t="s">
        <v>315</v>
      </c>
      <c r="H275" s="86">
        <v>1</v>
      </c>
      <c r="I275" s="87"/>
      <c r="J275" s="88">
        <f>ROUND(I275*H275,2)</f>
        <v>0</v>
      </c>
      <c r="K275" s="84" t="s">
        <v>3</v>
      </c>
      <c r="L275" s="9"/>
      <c r="M275" s="89" t="s">
        <v>3</v>
      </c>
      <c r="N275" s="90" t="s">
        <v>38</v>
      </c>
      <c r="P275" s="91">
        <f>O275*H275</f>
        <v>0</v>
      </c>
      <c r="Q275" s="91">
        <v>0</v>
      </c>
      <c r="R275" s="91">
        <f>Q275*H275</f>
        <v>0</v>
      </c>
      <c r="S275" s="91">
        <v>0</v>
      </c>
      <c r="T275" s="92">
        <f>S275*H275</f>
        <v>0</v>
      </c>
      <c r="AR275" s="93" t="s">
        <v>384</v>
      </c>
      <c r="AT275" s="93" t="s">
        <v>94</v>
      </c>
      <c r="AU275" s="93" t="s">
        <v>89</v>
      </c>
      <c r="AY275" s="1" t="s">
        <v>91</v>
      </c>
      <c r="BE275" s="94">
        <f>IF(N275="základní",J275,0)</f>
        <v>0</v>
      </c>
      <c r="BF275" s="94">
        <f>IF(N275="snížená",J275,0)</f>
        <v>0</v>
      </c>
      <c r="BG275" s="94">
        <f>IF(N275="zákl. přenesená",J275,0)</f>
        <v>0</v>
      </c>
      <c r="BH275" s="94">
        <f>IF(N275="sníž. přenesená",J275,0)</f>
        <v>0</v>
      </c>
      <c r="BI275" s="94">
        <f>IF(N275="nulová",J275,0)</f>
        <v>0</v>
      </c>
      <c r="BJ275" s="1" t="s">
        <v>89</v>
      </c>
      <c r="BK275" s="94">
        <f>ROUND(I275*H275,2)</f>
        <v>0</v>
      </c>
      <c r="BL275" s="1" t="s">
        <v>384</v>
      </c>
      <c r="BM275" s="93" t="s">
        <v>385</v>
      </c>
    </row>
    <row r="276" spans="2:65" s="10" customFormat="1" ht="19.5" x14ac:dyDescent="0.25">
      <c r="B276" s="9"/>
      <c r="D276" s="97" t="s">
        <v>112</v>
      </c>
      <c r="F276" s="112" t="s">
        <v>386</v>
      </c>
      <c r="I276" s="113"/>
      <c r="L276" s="9"/>
      <c r="M276" s="142"/>
      <c r="N276" s="143"/>
      <c r="O276" s="143"/>
      <c r="P276" s="143"/>
      <c r="Q276" s="143"/>
      <c r="R276" s="143"/>
      <c r="S276" s="143"/>
      <c r="T276" s="144"/>
      <c r="AT276" s="1" t="s">
        <v>112</v>
      </c>
      <c r="AU276" s="1" t="s">
        <v>89</v>
      </c>
    </row>
    <row r="277" spans="2:65" s="10" customFormat="1" ht="6.95" customHeight="1" x14ac:dyDescent="0.25">
      <c r="B277" s="36"/>
      <c r="C277" s="37"/>
      <c r="D277" s="37"/>
      <c r="E277" s="37"/>
      <c r="F277" s="37"/>
      <c r="G277" s="37"/>
      <c r="H277" s="37"/>
      <c r="I277" s="37"/>
      <c r="J277" s="37"/>
      <c r="K277" s="37"/>
      <c r="L277" s="9"/>
    </row>
  </sheetData>
  <mergeCells count="12">
    <mergeCell ref="E125:H125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Makovička</dc:creator>
  <cp:lastModifiedBy>Pavlína Tůmová</cp:lastModifiedBy>
  <dcterms:created xsi:type="dcterms:W3CDTF">2024-10-15T08:26:43Z</dcterms:created>
  <dcterms:modified xsi:type="dcterms:W3CDTF">2024-10-15T08:53:22Z</dcterms:modified>
</cp:coreProperties>
</file>