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Ipros-data_2017\Zdenek\2023\Demolice_rybáři_Vlašimská\CD\"/>
    </mc:Choice>
  </mc:AlternateContent>
  <xr:revisionPtr revIDLastSave="0" documentId="8_{79A039E9-545A-4D24-9659-1FC68C668959}" xr6:coauthVersionLast="45" xr6:coauthVersionMax="45" xr10:uidLastSave="{00000000-0000-0000-0000-000000000000}"/>
  <bookViews>
    <workbookView xWindow="3285" yWindow="165" windowWidth="29265" windowHeight="1413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" i="1" l="1"/>
  <c r="AC72" i="12"/>
  <c r="F9" i="12"/>
  <c r="G9" i="12"/>
  <c r="G8" i="12" s="1"/>
  <c r="I47" i="1" s="1"/>
  <c r="I9" i="12"/>
  <c r="K9" i="12"/>
  <c r="O9" i="12"/>
  <c r="O8" i="12" s="1"/>
  <c r="Q9" i="12"/>
  <c r="Q8" i="12" s="1"/>
  <c r="U9" i="12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3" i="12"/>
  <c r="G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8" i="12"/>
  <c r="G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7" i="12"/>
  <c r="G27" i="12"/>
  <c r="M27" i="12" s="1"/>
  <c r="I27" i="12"/>
  <c r="I26" i="12" s="1"/>
  <c r="K27" i="12"/>
  <c r="O27" i="12"/>
  <c r="O26" i="12" s="1"/>
  <c r="Q27" i="12"/>
  <c r="Q26" i="12" s="1"/>
  <c r="U27" i="12"/>
  <c r="U26" i="12" s="1"/>
  <c r="F28" i="12"/>
  <c r="G28" i="12"/>
  <c r="M28" i="12" s="1"/>
  <c r="I28" i="12"/>
  <c r="K28" i="12"/>
  <c r="O28" i="12"/>
  <c r="Q28" i="12"/>
  <c r="U28" i="12"/>
  <c r="F30" i="12"/>
  <c r="G30" i="12" s="1"/>
  <c r="G29" i="12" s="1"/>
  <c r="I51" i="1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8" i="12"/>
  <c r="G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5" i="12"/>
  <c r="G45" i="12" s="1"/>
  <c r="I45" i="12"/>
  <c r="I44" i="12" s="1"/>
  <c r="K45" i="12"/>
  <c r="K44" i="12" s="1"/>
  <c r="O45" i="12"/>
  <c r="O44" i="12" s="1"/>
  <c r="Q45" i="12"/>
  <c r="Q44" i="12" s="1"/>
  <c r="U45" i="12"/>
  <c r="U44" i="12" s="1"/>
  <c r="F47" i="12"/>
  <c r="G47" i="12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5" i="12"/>
  <c r="G55" i="12" s="1"/>
  <c r="I55" i="12"/>
  <c r="K55" i="12"/>
  <c r="O55" i="12"/>
  <c r="O54" i="12" s="1"/>
  <c r="Q55" i="12"/>
  <c r="Q54" i="12" s="1"/>
  <c r="U55" i="12"/>
  <c r="F56" i="12"/>
  <c r="G56" i="12" s="1"/>
  <c r="M56" i="12" s="1"/>
  <c r="I56" i="12"/>
  <c r="K56" i="12"/>
  <c r="O56" i="12"/>
  <c r="Q56" i="12"/>
  <c r="U56" i="12"/>
  <c r="F58" i="12"/>
  <c r="G58" i="12" s="1"/>
  <c r="I58" i="12"/>
  <c r="K58" i="12"/>
  <c r="O58" i="12"/>
  <c r="O57" i="12" s="1"/>
  <c r="Q58" i="12"/>
  <c r="Q57" i="12" s="1"/>
  <c r="U58" i="12"/>
  <c r="F59" i="12"/>
  <c r="G59" i="12" s="1"/>
  <c r="M59" i="12" s="1"/>
  <c r="I59" i="12"/>
  <c r="K59" i="12"/>
  <c r="O59" i="12"/>
  <c r="Q59" i="12"/>
  <c r="U59" i="12"/>
  <c r="F61" i="12"/>
  <c r="G61" i="12" s="1"/>
  <c r="I61" i="12"/>
  <c r="K61" i="12"/>
  <c r="O61" i="12"/>
  <c r="O60" i="12" s="1"/>
  <c r="Q61" i="12"/>
  <c r="Q60" i="12" s="1"/>
  <c r="U61" i="12"/>
  <c r="F62" i="12"/>
  <c r="G62" i="12" s="1"/>
  <c r="M62" i="12" s="1"/>
  <c r="I62" i="12"/>
  <c r="K62" i="12"/>
  <c r="O62" i="12"/>
  <c r="Q62" i="12"/>
  <c r="U62" i="12"/>
  <c r="F64" i="12"/>
  <c r="G64" i="12"/>
  <c r="M64" i="12" s="1"/>
  <c r="I64" i="12"/>
  <c r="K64" i="12"/>
  <c r="O64" i="12"/>
  <c r="Q64" i="12"/>
  <c r="U64" i="12"/>
  <c r="F65" i="12"/>
  <c r="G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I20" i="1"/>
  <c r="I18" i="1"/>
  <c r="G27" i="1"/>
  <c r="F40" i="1"/>
  <c r="J28" i="1"/>
  <c r="J26" i="1"/>
  <c r="G38" i="1"/>
  <c r="F38" i="1"/>
  <c r="H32" i="1"/>
  <c r="J23" i="1"/>
  <c r="J24" i="1"/>
  <c r="J25" i="1"/>
  <c r="J27" i="1"/>
  <c r="E24" i="1"/>
  <c r="E26" i="1"/>
  <c r="M65" i="12" l="1"/>
  <c r="G63" i="12"/>
  <c r="I58" i="1" s="1"/>
  <c r="I19" i="1" s="1"/>
  <c r="Q46" i="12"/>
  <c r="O37" i="12"/>
  <c r="O29" i="12"/>
  <c r="O17" i="12"/>
  <c r="Q12" i="12"/>
  <c r="I63" i="12"/>
  <c r="K17" i="12"/>
  <c r="O12" i="12"/>
  <c r="O63" i="12"/>
  <c r="U60" i="12"/>
  <c r="I60" i="12"/>
  <c r="U57" i="12"/>
  <c r="I57" i="12"/>
  <c r="U54" i="12"/>
  <c r="I54" i="12"/>
  <c r="U46" i="12"/>
  <c r="I46" i="12"/>
  <c r="Q37" i="12"/>
  <c r="Q29" i="12"/>
  <c r="K26" i="12"/>
  <c r="Q17" i="12"/>
  <c r="U12" i="12"/>
  <c r="I12" i="12"/>
  <c r="U8" i="12"/>
  <c r="I8" i="12"/>
  <c r="K63" i="12"/>
  <c r="U63" i="12"/>
  <c r="O46" i="12"/>
  <c r="K37" i="12"/>
  <c r="K29" i="12"/>
  <c r="Q63" i="12"/>
  <c r="K60" i="12"/>
  <c r="K57" i="12"/>
  <c r="K54" i="12"/>
  <c r="K46" i="12"/>
  <c r="U37" i="12"/>
  <c r="I37" i="12"/>
  <c r="U29" i="12"/>
  <c r="I29" i="12"/>
  <c r="U17" i="12"/>
  <c r="I17" i="12"/>
  <c r="K12" i="12"/>
  <c r="K8" i="12"/>
  <c r="AD72" i="12"/>
  <c r="G39" i="1" s="1"/>
  <c r="G40" i="1" s="1"/>
  <c r="G25" i="1" s="1"/>
  <c r="G26" i="1" s="1"/>
  <c r="H39" i="1"/>
  <c r="I39" i="1" s="1"/>
  <c r="I40" i="1" s="1"/>
  <c r="J39" i="1" s="1"/>
  <c r="J40" i="1" s="1"/>
  <c r="G23" i="1"/>
  <c r="M45" i="12"/>
  <c r="M44" i="12" s="1"/>
  <c r="G44" i="12"/>
  <c r="I53" i="1" s="1"/>
  <c r="M38" i="12"/>
  <c r="M37" i="12" s="1"/>
  <c r="G37" i="12"/>
  <c r="I52" i="1" s="1"/>
  <c r="M18" i="12"/>
  <c r="M17" i="12" s="1"/>
  <c r="G17" i="12"/>
  <c r="I49" i="1" s="1"/>
  <c r="M63" i="12"/>
  <c r="G54" i="12"/>
  <c r="I55" i="1" s="1"/>
  <c r="M55" i="12"/>
  <c r="M54" i="12" s="1"/>
  <c r="M61" i="12"/>
  <c r="M60" i="12" s="1"/>
  <c r="G60" i="12"/>
  <c r="I57" i="1" s="1"/>
  <c r="M58" i="12"/>
  <c r="M57" i="12" s="1"/>
  <c r="G57" i="12"/>
  <c r="I56" i="1" s="1"/>
  <c r="M46" i="12"/>
  <c r="M13" i="12"/>
  <c r="M12" i="12" s="1"/>
  <c r="G12" i="12"/>
  <c r="I48" i="1" s="1"/>
  <c r="I16" i="1" s="1"/>
  <c r="M26" i="12"/>
  <c r="G46" i="12"/>
  <c r="I54" i="1" s="1"/>
  <c r="M30" i="12"/>
  <c r="M29" i="12" s="1"/>
  <c r="M9" i="12"/>
  <c r="M8" i="12" s="1"/>
  <c r="G26" i="12"/>
  <c r="I50" i="1" s="1"/>
  <c r="H40" i="1"/>
  <c r="G72" i="12" l="1"/>
  <c r="G28" i="1"/>
  <c r="I59" i="1"/>
  <c r="I17" i="1"/>
  <c r="I21" i="1" s="1"/>
  <c r="G24" i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<sst xmlns="http://schemas.openxmlformats.org/spreadsheetml/2006/main" count="406" uniqueCount="225">
  <si>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</si>
  <si>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</si>
  <si>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</si>
  <si>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</si>
  <si>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</si>
  <si>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</si>
  <si>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</si>
  <si>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</si>
  <si>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</si>
  <si>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</si>
  <si>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</si>
  <si>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</si>
  <si>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</si>
  <si>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</si>
  <si>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</si>
  <si>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</si>
  <si>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</si>
  <si>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</si>
  <si>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</si>
  <si>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</si>
  <si>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</si>
  <si>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</si>
  <si>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</si>
  <si>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</si>
  <si>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</si>
  <si>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</si>
  <si>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</si>
  <si>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</si>
  <si>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</si>
  <si>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</si>
  <si>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</si>
  <si>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</si>
  <si>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</si>
  <si>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</si>
  <si>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</si>
  <si>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</si>
  <si>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</si>
  <si>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</si>
  <si>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</si>
  <si>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</si>
  <si>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</si>
  <si>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</si>
  <si>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</si>
  <si>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</si>
  <si>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Demolice objektu na p.č.1048 k.ú. Benešov u Prahy</t>
  </si>
  <si>
    <t>Město Benešov</t>
  </si>
  <si>
    <t>Masarykovo náměstí 100</t>
  </si>
  <si>
    <t>Benešov</t>
  </si>
  <si>
    <t>25601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</si>
  <si>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</si>
  <si>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</si>
  <si>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</si>
  <si>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</si>
  <si>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</si>
  <si>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</si>
  <si>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</si>
  <si>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</si>
  <si>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</si>
  <si>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</si>
  <si>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</si>
  <si>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</si>
  <si>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</si>
  <si>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</si>
  <si>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</si>
  <si>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</si>
  <si>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</si>
  <si>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</si>
  <si>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</si>
  <si>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</si>
  <si>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</si>
  <si>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</si>
  <si>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</si>
  <si>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</si>
  <si>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</si>
  <si>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</si>
  <si>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</si>
  <si>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</si>
  <si>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</si>
  <si>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</si>
  <si>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</si>
  <si>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</si>
  <si>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</si>
  <si>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</si>
  <si>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</si>
  <si>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</si>
  <si>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</si>
  <si>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</si>
  <si>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</si>
  <si>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</si>
  <si>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</si>
  <si>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</si>
  <si>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</si>
  <si>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</si>
  <si>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</si>
  <si>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</si>
  <si>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</si>
  <si>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</si>
  <si>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</si>
  <si>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</si>
  <si>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</si>
  <si>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</si>
  <si>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</si>
  <si>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</si>
  <si>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</si>
  <si>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</si>
  <si>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167101101R00</t>
  </si>
  <si>
    <t>Nakládání výkopku z hor. 1 ÷ 4 v množství do 100 m3, (případný pořiz.poplatek bude fakturován dle skut)</t>
  </si>
  <si>
    <t>m3</t>
  </si>
  <si>
    <t>POL1_0</t>
  </si>
  <si>
    <t>162701105R00</t>
  </si>
  <si>
    <t>Vodorovné přemístění výkopku z hor.1-4 do 10000 m</t>
  </si>
  <si>
    <t>174101101R00</t>
  </si>
  <si>
    <t>Zásyp jam, rýh, šachet se zhutněním</t>
  </si>
  <si>
    <t>417321315R00</t>
  </si>
  <si>
    <t>Ztužující pásy a věnce z betonu železového C 20/25</t>
  </si>
  <si>
    <t>417351115R00</t>
  </si>
  <si>
    <t>Bednění ztužujících pásů a věnců - zřízení</t>
  </si>
  <si>
    <t>m2</t>
  </si>
  <si>
    <t>417351116R00</t>
  </si>
  <si>
    <t>Bednění ztužujících pásů a věnců - odstranění</t>
  </si>
  <si>
    <t>417361821R00</t>
  </si>
  <si>
    <t>Výztuž ztužujících pásů a věnců z oceli B500B (10 505)</t>
  </si>
  <si>
    <t>t</t>
  </si>
  <si>
    <t>943943221R00</t>
  </si>
  <si>
    <t>Montáž lešení prostorové lehké, do 200kg, H 10 m</t>
  </si>
  <si>
    <t>943943292R00</t>
  </si>
  <si>
    <t>Příplatek za každý měsíc použití k pol..3221, 3222</t>
  </si>
  <si>
    <t>943943821R00</t>
  </si>
  <si>
    <t>Demontáž lešení, prostor. lehké, 200 kPa, H 10 m</t>
  </si>
  <si>
    <t>943955021R00</t>
  </si>
  <si>
    <t>Montáž lešeňové podlahy s příčníky a podél.,H 10 m</t>
  </si>
  <si>
    <t>943955198R00</t>
  </si>
  <si>
    <t>Pronájem - příplatek za každý den použití</t>
  </si>
  <si>
    <t>943955821R00</t>
  </si>
  <si>
    <t>Demontáž leš. podlahy s příč. a podélníky, H 10 m</t>
  </si>
  <si>
    <t>941955001R00</t>
  </si>
  <si>
    <t>Lešení lehké pomocné, výška podlahy do 1,2 m</t>
  </si>
  <si>
    <t>941955004R00</t>
  </si>
  <si>
    <t>Lešení lehké pomocné, výška podlahy do 3,5 m</t>
  </si>
  <si>
    <t>R950 99991</t>
  </si>
  <si>
    <t>Statické zajištění zdiva - odhad (práce), bude upřesněno při realizaci</t>
  </si>
  <si>
    <t>hod</t>
  </si>
  <si>
    <t>R950 99992</t>
  </si>
  <si>
    <t>Statické zajištění zdiva - odhad (materiál), bude upřesněno při realizaci</t>
  </si>
  <si>
    <t>soubor</t>
  </si>
  <si>
    <t>961043111R00</t>
  </si>
  <si>
    <t>Bourání základů z betonu proloženého kamenem</t>
  </si>
  <si>
    <t>962032231R00</t>
  </si>
  <si>
    <t>Bourání zdiva z cihel pálených na MVC</t>
  </si>
  <si>
    <t>962031116R00</t>
  </si>
  <si>
    <t>Bourání příček z cihel pálených plných tl. 140 mm</t>
  </si>
  <si>
    <t>968061137R00</t>
  </si>
  <si>
    <t>Vyvěšení dřevěných a plastových křídel vrat plochy nad 4 m2</t>
  </si>
  <si>
    <t>kus</t>
  </si>
  <si>
    <t>968062559R00</t>
  </si>
  <si>
    <t>Vybourání dřevěných rámů vrat pl. nad 5 m2</t>
  </si>
  <si>
    <t>968071137R00</t>
  </si>
  <si>
    <t>Vyvěšení, zavěšení kovových křídel vrat nad 4 m2</t>
  </si>
  <si>
    <t>968072559R00</t>
  </si>
  <si>
    <t>Vybourání kovových vrat plochy nad 5 m2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</si>
  <si>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</si>
  <si>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</si>
  <si>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</si>
  <si>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</si>
  <si>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</si>
  <si>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</si>
  <si>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</si>
  <si>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</si>
  <si>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</si>
  <si>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</si>
  <si>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979990201R00</t>
  </si>
  <si>
    <t>Poplatek za uložení suti - azbestocementové výrobky, skupina odpadu 170605</t>
  </si>
  <si>
    <t>998011002R00</t>
  </si>
  <si>
    <t>Přesun hmot pro budovy zděné výšky do 12 m</t>
  </si>
  <si>
    <t>762331812R00</t>
  </si>
  <si>
    <t>Demontáž konstrukcí krovů z hranolů do 224 cm2</t>
  </si>
  <si>
    <t>m</t>
  </si>
  <si>
    <t>762331814R00</t>
  </si>
  <si>
    <t>Demontáž konstrukcí krovů z hranolů do 450 cm2</t>
  </si>
  <si>
    <t>762342812R00</t>
  </si>
  <si>
    <t>Demontáž laťování střech, rozteč latí do 50 cm</t>
  </si>
  <si>
    <t>762341811R00</t>
  </si>
  <si>
    <t>Demontáž bednění střech rovných z prken hrubých</t>
  </si>
  <si>
    <t>762811811R00</t>
  </si>
  <si>
    <t>Demontáž záklopů z hrubých prken tl. do 3,2 cm</t>
  </si>
  <si>
    <t>762111811R00</t>
  </si>
  <si>
    <t>Demontáž stěn z hranolků, fošen nebo latí</t>
  </si>
  <si>
    <t>998762202R00</t>
  </si>
  <si>
    <t>Přesun hmot pro tesařské konstrukce, výšky do 12 m</t>
  </si>
  <si>
    <t>764311821R00</t>
  </si>
  <si>
    <t>Demontáž krytiny, tabule 2 x 1 m, do 25 m2, do 30°</t>
  </si>
  <si>
    <t>998764202R00</t>
  </si>
  <si>
    <t>Přesun hmot pro klempířské konstr., výšky do 12 m</t>
  </si>
  <si>
    <t>765323830R00</t>
  </si>
  <si>
    <t>Demontáž azbestocement.vlnovek, na konstr.,do suti</t>
  </si>
  <si>
    <t>998765202R00</t>
  </si>
  <si>
    <t>Přesun hmot pro krytiny tvrdé, výšky do 12 m</t>
  </si>
  <si>
    <t>767996801R00</t>
  </si>
  <si>
    <t>Demontáž atypických ocelových konstr. do 50 kg</t>
  </si>
  <si>
    <t>kg</t>
  </si>
  <si>
    <t>998767202R00</t>
  </si>
  <si>
    <t>Přesun hmot pro zámečnické konstr., výšky do 12 m</t>
  </si>
  <si>
    <t>005 12-1010.R</t>
  </si>
  <si>
    <t>Vybudování zařízení staveniště</t>
  </si>
  <si>
    <t>Soubor</t>
  </si>
  <si>
    <t>POL99_0</t>
  </si>
  <si>
    <t>005 12-1020.R</t>
  </si>
  <si>
    <t xml:space="preserve">Provoz zařízení staveniště </t>
  </si>
  <si>
    <t>005 12-1030.R</t>
  </si>
  <si>
    <t>Odstranění zařízení staveniště</t>
  </si>
  <si>
    <t>005 21-1080.R</t>
  </si>
  <si>
    <t xml:space="preserve">Bezpečnostní a hygienická opatření na staveništi </t>
  </si>
  <si>
    <t>005 12-4010.R</t>
  </si>
  <si>
    <t>Koordinační činnost</t>
  </si>
  <si>
    <t>005 21-1010.R</t>
  </si>
  <si>
    <t>Předání a převzetí staveniště</t>
  </si>
  <si>
    <t>005 21-1030.R</t>
  </si>
  <si>
    <t xml:space="preserve">Dočasná dopravní opatření </t>
  </si>
  <si>
    <t/>
  </si>
  <si>
    <t>SUM</t>
  </si>
  <si>
    <t>Poznámky uchazeče k zadání</t>
  </si>
  <si>
    <t>POPUZIV</t>
  </si>
  <si>
    <t>END</t>
  </si>
  <si>
    <t>Výkaz výměr</t>
  </si>
  <si>
    <t>Demolice objektu na p.č.1084 k.ú. Benešov u Prahy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</si>
</sst>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N13" sqref="N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6" t="s">
        <v>223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">
      <c r="A2" s="4"/>
      <c r="B2" s="79" t="s">
        <v>40</v>
      </c>
      <c r="C2" s="80"/>
      <c r="D2" s="199" t="s">
        <v>224</v>
      </c>
      <c r="E2" s="200"/>
      <c r="F2" s="200"/>
      <c r="G2" s="200"/>
      <c r="H2" s="200"/>
      <c r="I2" s="200"/>
      <c r="J2" s="201"/>
      <c r="O2" s="2"/>
    </row>
    <row r="3" spans="1:15" ht="23.25" hidden="1" customHeight="1" x14ac:dyDescent="0.2">
      <c r="A3" s="4"/>
      <c r="B3" s="81" t="s">
        <v>42</v>
      </c>
      <c r="C3" s="82"/>
      <c r="D3" s="221"/>
      <c r="E3" s="222"/>
      <c r="F3" s="222"/>
      <c r="G3" s="222"/>
      <c r="H3" s="222"/>
      <c r="I3" s="222"/>
      <c r="J3" s="223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45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 t="s">
        <v>46</v>
      </c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 t="s">
        <v>48</v>
      </c>
      <c r="D7" s="78" t="s">
        <v>47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7"/>
      <c r="E11" s="217"/>
      <c r="F11" s="217"/>
      <c r="G11" s="21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6"/>
      <c r="E12" s="236"/>
      <c r="F12" s="236"/>
      <c r="G12" s="236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7"/>
      <c r="E13" s="237"/>
      <c r="F13" s="237"/>
      <c r="G13" s="237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5"/>
      <c r="F15" s="205"/>
      <c r="G15" s="234"/>
      <c r="H15" s="234"/>
      <c r="I15" s="234" t="s">
        <v>28</v>
      </c>
      <c r="J15" s="235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2"/>
      <c r="F16" s="203"/>
      <c r="G16" s="202"/>
      <c r="H16" s="203"/>
      <c r="I16" s="202">
        <f>SUMIF(F47:F58,A16,I47:I58)+SUMIF(F47:F58,"PSU",I47:I58)</f>
        <v>0</v>
      </c>
      <c r="J16" s="20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2"/>
      <c r="F17" s="203"/>
      <c r="G17" s="202"/>
      <c r="H17" s="203"/>
      <c r="I17" s="202">
        <f>SUMIF(F47:F58,A17,I47:I58)</f>
        <v>0</v>
      </c>
      <c r="J17" s="20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2"/>
      <c r="F18" s="203"/>
      <c r="G18" s="202"/>
      <c r="H18" s="203"/>
      <c r="I18" s="202">
        <f>SUMIF(F47:F58,A18,I47:I58)</f>
        <v>0</v>
      </c>
      <c r="J18" s="204"/>
    </row>
    <row r="19" spans="1:10" ht="23.25" customHeight="1" x14ac:dyDescent="0.2">
      <c r="A19" s="139" t="s">
        <v>76</v>
      </c>
      <c r="B19" s="140" t="s">
        <v>26</v>
      </c>
      <c r="C19" s="56"/>
      <c r="D19" s="57"/>
      <c r="E19" s="202"/>
      <c r="F19" s="203"/>
      <c r="G19" s="202"/>
      <c r="H19" s="203"/>
      <c r="I19" s="202">
        <f>SUMIF(F47:F58,A19,I47:I58)</f>
        <v>0</v>
      </c>
      <c r="J19" s="204"/>
    </row>
    <row r="20" spans="1:10" ht="23.25" customHeight="1" x14ac:dyDescent="0.2">
      <c r="A20" s="139" t="s">
        <v>77</v>
      </c>
      <c r="B20" s="140" t="s">
        <v>27</v>
      </c>
      <c r="C20" s="56"/>
      <c r="D20" s="57"/>
      <c r="E20" s="202"/>
      <c r="F20" s="203"/>
      <c r="G20" s="202"/>
      <c r="H20" s="203"/>
      <c r="I20" s="202">
        <f>SUMIF(F47:F58,A20,I47:I58)</f>
        <v>0</v>
      </c>
      <c r="J20" s="204"/>
    </row>
    <row r="21" spans="1:10" ht="23.25" customHeight="1" x14ac:dyDescent="0.2">
      <c r="A21" s="4"/>
      <c r="B21" s="72" t="s">
        <v>28</v>
      </c>
      <c r="C21" s="73"/>
      <c r="D21" s="74"/>
      <c r="E21" s="215"/>
      <c r="F21" s="216"/>
      <c r="G21" s="215"/>
      <c r="H21" s="216"/>
      <c r="I21" s="215">
        <f>SUM(I16:J20)</f>
        <v>0</v>
      </c>
      <c r="J21" s="22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3">
        <f>ZakladDPHSniVypocet</f>
        <v>0</v>
      </c>
      <c r="H23" s="214"/>
      <c r="I23" s="214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18">
        <f>ZakladDPHSni*SazbaDPH1/100</f>
        <v>0</v>
      </c>
      <c r="H24" s="219"/>
      <c r="I24" s="219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3">
        <f>ZakladDPHZaklVypocet</f>
        <v>0</v>
      </c>
      <c r="H25" s="214"/>
      <c r="I25" s="214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9">
        <f>ZakladDPHZakl*SazbaDPH2/100</f>
        <v>0</v>
      </c>
      <c r="H26" s="210"/>
      <c r="I26" s="210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3">
        <f>ZakladDPHSniVypocet+ZakladDPHZaklVypocet</f>
        <v>0</v>
      </c>
      <c r="H28" s="233"/>
      <c r="I28" s="233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2">
        <f>ZakladDPHSni+DPHSni+ZakladDPHZakl+DPHZakl+Zaokrouhleni</f>
        <v>0</v>
      </c>
      <c r="H29" s="212"/>
      <c r="I29" s="212"/>
      <c r="J29" s="117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45426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98"/>
      <c r="E34" s="198"/>
      <c r="F34" s="30"/>
      <c r="G34" s="198"/>
      <c r="H34" s="198"/>
      <c r="I34" s="198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49</v>
      </c>
      <c r="C39" s="224" t="s">
        <v>44</v>
      </c>
      <c r="D39" s="225"/>
      <c r="E39" s="225"/>
      <c r="F39" s="106">
        <f>'Rozpočet Pol'!AC72</f>
        <v>0</v>
      </c>
      <c r="G39" s="107">
        <f>'Rozpočet Pol'!AD72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6" t="s">
        <v>50</v>
      </c>
      <c r="C40" s="227"/>
      <c r="D40" s="227"/>
      <c r="E40" s="228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52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53</v>
      </c>
      <c r="G46" s="127"/>
      <c r="H46" s="127"/>
      <c r="I46" s="229" t="s">
        <v>28</v>
      </c>
      <c r="J46" s="229"/>
    </row>
    <row r="47" spans="1:10" ht="25.5" customHeight="1" x14ac:dyDescent="0.2">
      <c r="A47" s="120"/>
      <c r="B47" s="128" t="s">
        <v>54</v>
      </c>
      <c r="C47" s="231" t="s">
        <v>55</v>
      </c>
      <c r="D47" s="232"/>
      <c r="E47" s="232"/>
      <c r="F47" s="130" t="s">
        <v>23</v>
      </c>
      <c r="G47" s="131"/>
      <c r="H47" s="131"/>
      <c r="I47" s="230">
        <f>'Rozpočet Pol'!G8</f>
        <v>0</v>
      </c>
      <c r="J47" s="230"/>
    </row>
    <row r="48" spans="1:10" ht="25.5" customHeight="1" x14ac:dyDescent="0.2">
      <c r="A48" s="120"/>
      <c r="B48" s="122" t="s">
        <v>56</v>
      </c>
      <c r="C48" s="240" t="s">
        <v>57</v>
      </c>
      <c r="D48" s="241"/>
      <c r="E48" s="241"/>
      <c r="F48" s="132" t="s">
        <v>23</v>
      </c>
      <c r="G48" s="133"/>
      <c r="H48" s="133"/>
      <c r="I48" s="239">
        <f>'Rozpočet Pol'!G12</f>
        <v>0</v>
      </c>
      <c r="J48" s="239"/>
    </row>
    <row r="49" spans="1:10" ht="25.5" customHeight="1" x14ac:dyDescent="0.2">
      <c r="A49" s="120"/>
      <c r="B49" s="122" t="s">
        <v>58</v>
      </c>
      <c r="C49" s="240" t="s">
        <v>59</v>
      </c>
      <c r="D49" s="241"/>
      <c r="E49" s="241"/>
      <c r="F49" s="132" t="s">
        <v>23</v>
      </c>
      <c r="G49" s="133"/>
      <c r="H49" s="133"/>
      <c r="I49" s="239">
        <f>'Rozpočet Pol'!G17</f>
        <v>0</v>
      </c>
      <c r="J49" s="239"/>
    </row>
    <row r="50" spans="1:10" ht="25.5" customHeight="1" x14ac:dyDescent="0.2">
      <c r="A50" s="120"/>
      <c r="B50" s="122" t="s">
        <v>60</v>
      </c>
      <c r="C50" s="240" t="s">
        <v>61</v>
      </c>
      <c r="D50" s="241"/>
      <c r="E50" s="241"/>
      <c r="F50" s="132" t="s">
        <v>23</v>
      </c>
      <c r="G50" s="133"/>
      <c r="H50" s="133"/>
      <c r="I50" s="239">
        <f>'Rozpočet Pol'!G26</f>
        <v>0</v>
      </c>
      <c r="J50" s="239"/>
    </row>
    <row r="51" spans="1:10" ht="25.5" customHeight="1" x14ac:dyDescent="0.2">
      <c r="A51" s="120"/>
      <c r="B51" s="122" t="s">
        <v>62</v>
      </c>
      <c r="C51" s="240" t="s">
        <v>63</v>
      </c>
      <c r="D51" s="241"/>
      <c r="E51" s="241"/>
      <c r="F51" s="132" t="s">
        <v>23</v>
      </c>
      <c r="G51" s="133"/>
      <c r="H51" s="133"/>
      <c r="I51" s="239">
        <f>'Rozpočet Pol'!G29</f>
        <v>0</v>
      </c>
      <c r="J51" s="239"/>
    </row>
    <row r="52" spans="1:10" ht="25.5" customHeight="1" x14ac:dyDescent="0.2">
      <c r="A52" s="120"/>
      <c r="B52" s="122" t="s">
        <v>64</v>
      </c>
      <c r="C52" s="240" t="s">
        <v>65</v>
      </c>
      <c r="D52" s="241"/>
      <c r="E52" s="241"/>
      <c r="F52" s="132" t="s">
        <v>23</v>
      </c>
      <c r="G52" s="133"/>
      <c r="H52" s="133"/>
      <c r="I52" s="239">
        <f>'Rozpočet Pol'!G37</f>
        <v>0</v>
      </c>
      <c r="J52" s="239"/>
    </row>
    <row r="53" spans="1:10" ht="25.5" customHeight="1" x14ac:dyDescent="0.2">
      <c r="A53" s="120"/>
      <c r="B53" s="122" t="s">
        <v>66</v>
      </c>
      <c r="C53" s="240" t="s">
        <v>67</v>
      </c>
      <c r="D53" s="241"/>
      <c r="E53" s="241"/>
      <c r="F53" s="132" t="s">
        <v>23</v>
      </c>
      <c r="G53" s="133"/>
      <c r="H53" s="133"/>
      <c r="I53" s="239">
        <f>'Rozpočet Pol'!G44</f>
        <v>0</v>
      </c>
      <c r="J53" s="239"/>
    </row>
    <row r="54" spans="1:10" ht="25.5" customHeight="1" x14ac:dyDescent="0.2">
      <c r="A54" s="120"/>
      <c r="B54" s="122" t="s">
        <v>68</v>
      </c>
      <c r="C54" s="240" t="s">
        <v>69</v>
      </c>
      <c r="D54" s="241"/>
      <c r="E54" s="241"/>
      <c r="F54" s="132" t="s">
        <v>24</v>
      </c>
      <c r="G54" s="133"/>
      <c r="H54" s="133"/>
      <c r="I54" s="239">
        <f>'Rozpočet Pol'!G46</f>
        <v>0</v>
      </c>
      <c r="J54" s="239"/>
    </row>
    <row r="55" spans="1:10" ht="25.5" customHeight="1" x14ac:dyDescent="0.2">
      <c r="A55" s="120"/>
      <c r="B55" s="122" t="s">
        <v>70</v>
      </c>
      <c r="C55" s="240" t="s">
        <v>71</v>
      </c>
      <c r="D55" s="241"/>
      <c r="E55" s="241"/>
      <c r="F55" s="132" t="s">
        <v>24</v>
      </c>
      <c r="G55" s="133"/>
      <c r="H55" s="133"/>
      <c r="I55" s="239">
        <f>'Rozpočet Pol'!G54</f>
        <v>0</v>
      </c>
      <c r="J55" s="239"/>
    </row>
    <row r="56" spans="1:10" ht="25.5" customHeight="1" x14ac:dyDescent="0.2">
      <c r="A56" s="120"/>
      <c r="B56" s="122" t="s">
        <v>72</v>
      </c>
      <c r="C56" s="240" t="s">
        <v>73</v>
      </c>
      <c r="D56" s="241"/>
      <c r="E56" s="241"/>
      <c r="F56" s="132" t="s">
        <v>24</v>
      </c>
      <c r="G56" s="133"/>
      <c r="H56" s="133"/>
      <c r="I56" s="239">
        <f>'Rozpočet Pol'!G57</f>
        <v>0</v>
      </c>
      <c r="J56" s="239"/>
    </row>
    <row r="57" spans="1:10" ht="25.5" customHeight="1" x14ac:dyDescent="0.2">
      <c r="A57" s="120"/>
      <c r="B57" s="122" t="s">
        <v>74</v>
      </c>
      <c r="C57" s="240" t="s">
        <v>75</v>
      </c>
      <c r="D57" s="241"/>
      <c r="E57" s="241"/>
      <c r="F57" s="132" t="s">
        <v>24</v>
      </c>
      <c r="G57" s="133"/>
      <c r="H57" s="133"/>
      <c r="I57" s="239">
        <f>'Rozpočet Pol'!G60</f>
        <v>0</v>
      </c>
      <c r="J57" s="239"/>
    </row>
    <row r="58" spans="1:10" ht="25.5" customHeight="1" x14ac:dyDescent="0.2">
      <c r="A58" s="120"/>
      <c r="B58" s="129" t="s">
        <v>76</v>
      </c>
      <c r="C58" s="243" t="s">
        <v>26</v>
      </c>
      <c r="D58" s="244"/>
      <c r="E58" s="244"/>
      <c r="F58" s="134" t="s">
        <v>76</v>
      </c>
      <c r="G58" s="135"/>
      <c r="H58" s="135"/>
      <c r="I58" s="242">
        <f>'Rozpočet Pol'!G63</f>
        <v>0</v>
      </c>
      <c r="J58" s="242"/>
    </row>
    <row r="59" spans="1:10" ht="25.5" customHeight="1" x14ac:dyDescent="0.2">
      <c r="A59" s="121"/>
      <c r="B59" s="125" t="s">
        <v>1</v>
      </c>
      <c r="C59" s="125"/>
      <c r="D59" s="126"/>
      <c r="E59" s="126"/>
      <c r="F59" s="136"/>
      <c r="G59" s="137"/>
      <c r="H59" s="137"/>
      <c r="I59" s="245">
        <f>SUM(I47:I58)</f>
        <v>0</v>
      </c>
      <c r="J59" s="245"/>
    </row>
    <row r="60" spans="1:10" x14ac:dyDescent="0.2">
      <c r="F60" s="138"/>
      <c r="G60" s="94"/>
      <c r="H60" s="138"/>
      <c r="I60" s="94"/>
      <c r="J60" s="94"/>
    </row>
    <row r="61" spans="1:10" x14ac:dyDescent="0.2">
      <c r="F61" s="138"/>
      <c r="G61" s="94"/>
      <c r="H61" s="138"/>
      <c r="I61" s="94"/>
      <c r="J61" s="94"/>
    </row>
    <row r="62" spans="1:10" x14ac:dyDescent="0.2">
      <c r="F62" s="138"/>
      <c r="G62" s="94"/>
      <c r="H62" s="138"/>
      <c r="I62" s="94"/>
      <c r="J62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7:J57"/>
    <mergeCell ref="C57:E57"/>
    <mergeCell ref="I58:J58"/>
    <mergeCell ref="C58:E58"/>
    <mergeCell ref="I59:J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41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82"/>
  <sheetViews>
    <sheetView topLeftCell="A30" workbookViewId="0">
      <selection activeCell="W9" sqref="W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2" t="s">
        <v>223</v>
      </c>
      <c r="B1" s="262"/>
      <c r="C1" s="262"/>
      <c r="D1" s="262"/>
      <c r="E1" s="262"/>
      <c r="F1" s="262"/>
      <c r="G1" s="262"/>
      <c r="AE1" t="s">
        <v>79</v>
      </c>
    </row>
    <row r="2" spans="1:60" ht="24.95" customHeight="1" x14ac:dyDescent="0.2">
      <c r="A2" s="143" t="s">
        <v>78</v>
      </c>
      <c r="B2" s="141"/>
      <c r="C2" s="263" t="s">
        <v>44</v>
      </c>
      <c r="D2" s="264"/>
      <c r="E2" s="264"/>
      <c r="F2" s="264"/>
      <c r="G2" s="265"/>
      <c r="AE2" t="s">
        <v>80</v>
      </c>
    </row>
    <row r="3" spans="1:60" ht="24.95" hidden="1" customHeight="1" x14ac:dyDescent="0.2">
      <c r="A3" s="144" t="s">
        <v>7</v>
      </c>
      <c r="B3" s="142"/>
      <c r="C3" s="266"/>
      <c r="D3" s="267"/>
      <c r="E3" s="267"/>
      <c r="F3" s="267"/>
      <c r="G3" s="268"/>
      <c r="AE3" t="s">
        <v>81</v>
      </c>
    </row>
    <row r="4" spans="1:60" ht="24.95" hidden="1" customHeight="1" x14ac:dyDescent="0.2">
      <c r="A4" s="144" t="s">
        <v>8</v>
      </c>
      <c r="B4" s="142"/>
      <c r="C4" s="266"/>
      <c r="D4" s="267"/>
      <c r="E4" s="267"/>
      <c r="F4" s="267"/>
      <c r="G4" s="268"/>
      <c r="AE4" t="s">
        <v>82</v>
      </c>
    </row>
    <row r="5" spans="1:60" hidden="1" x14ac:dyDescent="0.2">
      <c r="A5" s="145" t="s">
        <v>83</v>
      </c>
      <c r="B5" s="146"/>
      <c r="C5" s="147"/>
      <c r="D5" s="148"/>
      <c r="E5" s="148"/>
      <c r="F5" s="148"/>
      <c r="G5" s="149"/>
      <c r="AE5" t="s">
        <v>84</v>
      </c>
    </row>
    <row r="7" spans="1:60" ht="38.25" x14ac:dyDescent="0.2">
      <c r="A7" s="154" t="s">
        <v>85</v>
      </c>
      <c r="B7" s="155" t="s">
        <v>86</v>
      </c>
      <c r="C7" s="155" t="s">
        <v>87</v>
      </c>
      <c r="D7" s="154" t="s">
        <v>88</v>
      </c>
      <c r="E7" s="154" t="s">
        <v>89</v>
      </c>
      <c r="F7" s="150" t="s">
        <v>90</v>
      </c>
      <c r="G7" s="171" t="s">
        <v>28</v>
      </c>
      <c r="H7" s="172" t="s">
        <v>29</v>
      </c>
      <c r="I7" s="172" t="s">
        <v>91</v>
      </c>
      <c r="J7" s="172" t="s">
        <v>30</v>
      </c>
      <c r="K7" s="172" t="s">
        <v>92</v>
      </c>
      <c r="L7" s="172" t="s">
        <v>93</v>
      </c>
      <c r="M7" s="172" t="s">
        <v>94</v>
      </c>
      <c r="N7" s="172" t="s">
        <v>95</v>
      </c>
      <c r="O7" s="172" t="s">
        <v>96</v>
      </c>
      <c r="P7" s="172" t="s">
        <v>97</v>
      </c>
      <c r="Q7" s="172" t="s">
        <v>98</v>
      </c>
      <c r="R7" s="172" t="s">
        <v>99</v>
      </c>
      <c r="S7" s="172" t="s">
        <v>100</v>
      </c>
      <c r="T7" s="172" t="s">
        <v>101</v>
      </c>
      <c r="U7" s="157" t="s">
        <v>102</v>
      </c>
    </row>
    <row r="8" spans="1:60" x14ac:dyDescent="0.2">
      <c r="A8" s="173" t="s">
        <v>103</v>
      </c>
      <c r="B8" s="174" t="s">
        <v>54</v>
      </c>
      <c r="C8" s="175" t="s">
        <v>55</v>
      </c>
      <c r="D8" s="176"/>
      <c r="E8" s="177"/>
      <c r="F8" s="178"/>
      <c r="G8" s="178">
        <f>SUMIF(AE9:AE11,"&lt;&gt;NOR",G9:G11)</f>
        <v>0</v>
      </c>
      <c r="H8" s="178"/>
      <c r="I8" s="178">
        <f>SUM(I9:I11)</f>
        <v>0</v>
      </c>
      <c r="J8" s="178"/>
      <c r="K8" s="178">
        <f>SUM(K9:K11)</f>
        <v>0</v>
      </c>
      <c r="L8" s="178"/>
      <c r="M8" s="178">
        <f>SUM(M9:M11)</f>
        <v>0</v>
      </c>
      <c r="N8" s="156"/>
      <c r="O8" s="156">
        <f>SUM(O9:O11)</f>
        <v>0</v>
      </c>
      <c r="P8" s="156"/>
      <c r="Q8" s="156">
        <f>SUM(Q9:Q11)</f>
        <v>0</v>
      </c>
      <c r="R8" s="156"/>
      <c r="S8" s="156"/>
      <c r="T8" s="173"/>
      <c r="U8" s="156">
        <f>SUM(U9:U11)</f>
        <v>6.16</v>
      </c>
      <c r="AE8" t="s">
        <v>104</v>
      </c>
    </row>
    <row r="9" spans="1:60" ht="33.75" outlineLevel="1" x14ac:dyDescent="0.2">
      <c r="A9" s="152">
        <v>1</v>
      </c>
      <c r="B9" s="158" t="s">
        <v>105</v>
      </c>
      <c r="C9" s="191" t="s">
        <v>106</v>
      </c>
      <c r="D9" s="160" t="s">
        <v>107</v>
      </c>
      <c r="E9" s="166">
        <v>7.1130000000000004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0.65200000000000002</v>
      </c>
      <c r="U9" s="161">
        <f>ROUND(E9*T9,2)</f>
        <v>4.6399999999999997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108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2">
        <v>2</v>
      </c>
      <c r="B10" s="158" t="s">
        <v>109</v>
      </c>
      <c r="C10" s="191" t="s">
        <v>110</v>
      </c>
      <c r="D10" s="160" t="s">
        <v>107</v>
      </c>
      <c r="E10" s="166">
        <v>7.1130000000000004</v>
      </c>
      <c r="F10" s="168">
        <f>H10+J10</f>
        <v>0</v>
      </c>
      <c r="G10" s="169">
        <f>ROUND(E10*F10,2)</f>
        <v>0</v>
      </c>
      <c r="H10" s="169"/>
      <c r="I10" s="169">
        <f>ROUND(E10*H10,2)</f>
        <v>0</v>
      </c>
      <c r="J10" s="169"/>
      <c r="K10" s="169">
        <f>ROUND(E10*J10,2)</f>
        <v>0</v>
      </c>
      <c r="L10" s="169">
        <v>21</v>
      </c>
      <c r="M10" s="169">
        <f>G10*(1+L10/100)</f>
        <v>0</v>
      </c>
      <c r="N10" s="161">
        <v>0</v>
      </c>
      <c r="O10" s="161">
        <f>ROUND(E10*N10,5)</f>
        <v>0</v>
      </c>
      <c r="P10" s="161">
        <v>0</v>
      </c>
      <c r="Q10" s="161">
        <f>ROUND(E10*P10,5)</f>
        <v>0</v>
      </c>
      <c r="R10" s="161"/>
      <c r="S10" s="161"/>
      <c r="T10" s="162">
        <v>1.0999999999999999E-2</v>
      </c>
      <c r="U10" s="161">
        <f>ROUND(E10*T10,2)</f>
        <v>0.08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108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3</v>
      </c>
      <c r="B11" s="158" t="s">
        <v>111</v>
      </c>
      <c r="C11" s="191" t="s">
        <v>112</v>
      </c>
      <c r="D11" s="160" t="s">
        <v>107</v>
      </c>
      <c r="E11" s="166">
        <v>7.1130000000000004</v>
      </c>
      <c r="F11" s="168">
        <f>H11+J11</f>
        <v>0</v>
      </c>
      <c r="G11" s="169">
        <f>ROUND(E11*F11,2)</f>
        <v>0</v>
      </c>
      <c r="H11" s="169"/>
      <c r="I11" s="169">
        <f>ROUND(E11*H11,2)</f>
        <v>0</v>
      </c>
      <c r="J11" s="169"/>
      <c r="K11" s="169">
        <f>ROUND(E11*J11,2)</f>
        <v>0</v>
      </c>
      <c r="L11" s="169">
        <v>21</v>
      </c>
      <c r="M11" s="169">
        <f>G11*(1+L11/100)</f>
        <v>0</v>
      </c>
      <c r="N11" s="161">
        <v>0</v>
      </c>
      <c r="O11" s="161">
        <f>ROUND(E11*N11,5)</f>
        <v>0</v>
      </c>
      <c r="P11" s="161">
        <v>0</v>
      </c>
      <c r="Q11" s="161">
        <f>ROUND(E11*P11,5)</f>
        <v>0</v>
      </c>
      <c r="R11" s="161"/>
      <c r="S11" s="161"/>
      <c r="T11" s="162">
        <v>0.20200000000000001</v>
      </c>
      <c r="U11" s="161">
        <f>ROUND(E11*T11,2)</f>
        <v>1.44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108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x14ac:dyDescent="0.2">
      <c r="A12" s="153" t="s">
        <v>103</v>
      </c>
      <c r="B12" s="159" t="s">
        <v>56</v>
      </c>
      <c r="C12" s="192" t="s">
        <v>57</v>
      </c>
      <c r="D12" s="163"/>
      <c r="E12" s="167"/>
      <c r="F12" s="170"/>
      <c r="G12" s="170">
        <f>SUMIF(AE13:AE16,"&lt;&gt;NOR",G13:G16)</f>
        <v>0</v>
      </c>
      <c r="H12" s="170"/>
      <c r="I12" s="170">
        <f>SUM(I13:I16)</f>
        <v>0</v>
      </c>
      <c r="J12" s="170"/>
      <c r="K12" s="170">
        <f>SUM(K13:K16)</f>
        <v>0</v>
      </c>
      <c r="L12" s="170"/>
      <c r="M12" s="170">
        <f>SUM(M13:M16)</f>
        <v>0</v>
      </c>
      <c r="N12" s="164"/>
      <c r="O12" s="164">
        <f>SUM(O13:O16)</f>
        <v>2.855</v>
      </c>
      <c r="P12" s="164"/>
      <c r="Q12" s="164">
        <f>SUM(Q13:Q16)</f>
        <v>0</v>
      </c>
      <c r="R12" s="164"/>
      <c r="S12" s="164"/>
      <c r="T12" s="165"/>
      <c r="U12" s="164">
        <f>SUM(U13:U16)</f>
        <v>6.59</v>
      </c>
      <c r="AE12" t="s">
        <v>104</v>
      </c>
    </row>
    <row r="13" spans="1:60" outlineLevel="1" x14ac:dyDescent="0.2">
      <c r="A13" s="152">
        <v>4</v>
      </c>
      <c r="B13" s="158" t="s">
        <v>113</v>
      </c>
      <c r="C13" s="191" t="s">
        <v>114</v>
      </c>
      <c r="D13" s="160" t="s">
        <v>107</v>
      </c>
      <c r="E13" s="166">
        <v>1.099</v>
      </c>
      <c r="F13" s="168">
        <f>H13+J13</f>
        <v>0</v>
      </c>
      <c r="G13" s="169">
        <f>ROUND(E13*F13,2)</f>
        <v>0</v>
      </c>
      <c r="H13" s="169"/>
      <c r="I13" s="169">
        <f>ROUND(E13*H13,2)</f>
        <v>0</v>
      </c>
      <c r="J13" s="169"/>
      <c r="K13" s="169">
        <f>ROUND(E13*J13,2)</f>
        <v>0</v>
      </c>
      <c r="L13" s="169">
        <v>21</v>
      </c>
      <c r="M13" s="169">
        <f>G13*(1+L13/100)</f>
        <v>0</v>
      </c>
      <c r="N13" s="161">
        <v>2.5251100000000002</v>
      </c>
      <c r="O13" s="161">
        <f>ROUND(E13*N13,5)</f>
        <v>2.7751000000000001</v>
      </c>
      <c r="P13" s="161">
        <v>0</v>
      </c>
      <c r="Q13" s="161">
        <f>ROUND(E13*P13,5)</f>
        <v>0</v>
      </c>
      <c r="R13" s="161"/>
      <c r="S13" s="161"/>
      <c r="T13" s="162">
        <v>1.448</v>
      </c>
      <c r="U13" s="161">
        <f>ROUND(E13*T13,2)</f>
        <v>1.59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108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5</v>
      </c>
      <c r="B14" s="158" t="s">
        <v>115</v>
      </c>
      <c r="C14" s="191" t="s">
        <v>116</v>
      </c>
      <c r="D14" s="160" t="s">
        <v>117</v>
      </c>
      <c r="E14" s="166">
        <v>3.456</v>
      </c>
      <c r="F14" s="168">
        <f>H14+J14</f>
        <v>0</v>
      </c>
      <c r="G14" s="169">
        <f>ROUND(E14*F14,2)</f>
        <v>0</v>
      </c>
      <c r="H14" s="169"/>
      <c r="I14" s="169">
        <f>ROUND(E14*H14,2)</f>
        <v>0</v>
      </c>
      <c r="J14" s="169"/>
      <c r="K14" s="169">
        <f>ROUND(E14*J14,2)</f>
        <v>0</v>
      </c>
      <c r="L14" s="169">
        <v>21</v>
      </c>
      <c r="M14" s="169">
        <f>G14*(1+L14/100)</f>
        <v>0</v>
      </c>
      <c r="N14" s="161">
        <v>7.8200000000000006E-3</v>
      </c>
      <c r="O14" s="161">
        <f>ROUND(E14*N14,5)</f>
        <v>2.7029999999999998E-2</v>
      </c>
      <c r="P14" s="161">
        <v>0</v>
      </c>
      <c r="Q14" s="161">
        <f>ROUND(E14*P14,5)</f>
        <v>0</v>
      </c>
      <c r="R14" s="161"/>
      <c r="S14" s="161"/>
      <c r="T14" s="162">
        <v>0.79</v>
      </c>
      <c r="U14" s="161">
        <f>ROUND(E14*T14,2)</f>
        <v>2.73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108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6</v>
      </c>
      <c r="B15" s="158" t="s">
        <v>118</v>
      </c>
      <c r="C15" s="191" t="s">
        <v>119</v>
      </c>
      <c r="D15" s="160" t="s">
        <v>117</v>
      </c>
      <c r="E15" s="166">
        <v>3.456</v>
      </c>
      <c r="F15" s="168">
        <f>H15+J15</f>
        <v>0</v>
      </c>
      <c r="G15" s="169">
        <f>ROUND(E15*F15,2)</f>
        <v>0</v>
      </c>
      <c r="H15" s="169"/>
      <c r="I15" s="169">
        <f>ROUND(E15*H15,2)</f>
        <v>0</v>
      </c>
      <c r="J15" s="169"/>
      <c r="K15" s="169">
        <f>ROUND(E15*J15,2)</f>
        <v>0</v>
      </c>
      <c r="L15" s="169">
        <v>21</v>
      </c>
      <c r="M15" s="169">
        <f>G15*(1+L15/100)</f>
        <v>0</v>
      </c>
      <c r="N15" s="161">
        <v>0</v>
      </c>
      <c r="O15" s="161">
        <f>ROUND(E15*N15,5)</f>
        <v>0</v>
      </c>
      <c r="P15" s="161">
        <v>0</v>
      </c>
      <c r="Q15" s="161">
        <f>ROUND(E15*P15,5)</f>
        <v>0</v>
      </c>
      <c r="R15" s="161"/>
      <c r="S15" s="161"/>
      <c r="T15" s="162">
        <v>0.24</v>
      </c>
      <c r="U15" s="161">
        <f>ROUND(E15*T15,2)</f>
        <v>0.83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108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2">
        <v>7</v>
      </c>
      <c r="B16" s="158" t="s">
        <v>120</v>
      </c>
      <c r="C16" s="191" t="s">
        <v>121</v>
      </c>
      <c r="D16" s="160" t="s">
        <v>122</v>
      </c>
      <c r="E16" s="166">
        <v>5.1999999999999998E-2</v>
      </c>
      <c r="F16" s="168">
        <f>H16+J16</f>
        <v>0</v>
      </c>
      <c r="G16" s="169">
        <f>ROUND(E16*F16,2)</f>
        <v>0</v>
      </c>
      <c r="H16" s="169"/>
      <c r="I16" s="169">
        <f>ROUND(E16*H16,2)</f>
        <v>0</v>
      </c>
      <c r="J16" s="169"/>
      <c r="K16" s="169">
        <f>ROUND(E16*J16,2)</f>
        <v>0</v>
      </c>
      <c r="L16" s="169">
        <v>21</v>
      </c>
      <c r="M16" s="169">
        <f>G16*(1+L16/100)</f>
        <v>0</v>
      </c>
      <c r="N16" s="161">
        <v>1.0166500000000001</v>
      </c>
      <c r="O16" s="161">
        <f>ROUND(E16*N16,5)</f>
        <v>5.287E-2</v>
      </c>
      <c r="P16" s="161">
        <v>0</v>
      </c>
      <c r="Q16" s="161">
        <f>ROUND(E16*P16,5)</f>
        <v>0</v>
      </c>
      <c r="R16" s="161"/>
      <c r="S16" s="161"/>
      <c r="T16" s="162">
        <v>27.672999999999998</v>
      </c>
      <c r="U16" s="161">
        <f>ROUND(E16*T16,2)</f>
        <v>1.44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108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x14ac:dyDescent="0.2">
      <c r="A17" s="153" t="s">
        <v>103</v>
      </c>
      <c r="B17" s="159" t="s">
        <v>58</v>
      </c>
      <c r="C17" s="192" t="s">
        <v>59</v>
      </c>
      <c r="D17" s="163"/>
      <c r="E17" s="167"/>
      <c r="F17" s="170"/>
      <c r="G17" s="170">
        <f>SUMIF(AE18:AE25,"&lt;&gt;NOR",G18:G25)</f>
        <v>0</v>
      </c>
      <c r="H17" s="170"/>
      <c r="I17" s="170">
        <f>SUM(I18:I25)</f>
        <v>0</v>
      </c>
      <c r="J17" s="170"/>
      <c r="K17" s="170">
        <f>SUM(K18:K25)</f>
        <v>0</v>
      </c>
      <c r="L17" s="170"/>
      <c r="M17" s="170">
        <f>SUM(M18:M25)</f>
        <v>0</v>
      </c>
      <c r="N17" s="164"/>
      <c r="O17" s="164">
        <f>SUM(O18:O25)</f>
        <v>1.9994599999999998</v>
      </c>
      <c r="P17" s="164"/>
      <c r="Q17" s="164">
        <f>SUM(Q18:Q25)</f>
        <v>0</v>
      </c>
      <c r="R17" s="164"/>
      <c r="S17" s="164"/>
      <c r="T17" s="165"/>
      <c r="U17" s="164">
        <f>SUM(U18:U25)</f>
        <v>22.2</v>
      </c>
      <c r="AE17" t="s">
        <v>104</v>
      </c>
    </row>
    <row r="18" spans="1:60" outlineLevel="1" x14ac:dyDescent="0.2">
      <c r="A18" s="152">
        <v>8</v>
      </c>
      <c r="B18" s="158" t="s">
        <v>123</v>
      </c>
      <c r="C18" s="191" t="s">
        <v>124</v>
      </c>
      <c r="D18" s="160" t="s">
        <v>107</v>
      </c>
      <c r="E18" s="166">
        <v>145.649</v>
      </c>
      <c r="F18" s="168">
        <f t="shared" ref="F18:F25" si="0">H18+J18</f>
        <v>0</v>
      </c>
      <c r="G18" s="169">
        <f t="shared" ref="G18:G25" si="1">ROUND(E18*F18,2)</f>
        <v>0</v>
      </c>
      <c r="H18" s="169"/>
      <c r="I18" s="169">
        <f t="shared" ref="I18:I25" si="2">ROUND(E18*H18,2)</f>
        <v>0</v>
      </c>
      <c r="J18" s="169"/>
      <c r="K18" s="169">
        <f t="shared" ref="K18:K25" si="3">ROUND(E18*J18,2)</f>
        <v>0</v>
      </c>
      <c r="L18" s="169">
        <v>21</v>
      </c>
      <c r="M18" s="169">
        <f t="shared" ref="M18:M25" si="4">G18*(1+L18/100)</f>
        <v>0</v>
      </c>
      <c r="N18" s="161">
        <v>7.3499999999999998E-3</v>
      </c>
      <c r="O18" s="161">
        <f t="shared" ref="O18:O25" si="5">ROUND(E18*N18,5)</f>
        <v>1.0705199999999999</v>
      </c>
      <c r="P18" s="161">
        <v>0</v>
      </c>
      <c r="Q18" s="161">
        <f t="shared" ref="Q18:Q25" si="6">ROUND(E18*P18,5)</f>
        <v>0</v>
      </c>
      <c r="R18" s="161"/>
      <c r="S18" s="161"/>
      <c r="T18" s="162">
        <v>3.3000000000000002E-2</v>
      </c>
      <c r="U18" s="161">
        <f t="shared" ref="U18:U25" si="7">ROUND(E18*T18,2)</f>
        <v>4.8099999999999996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108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9</v>
      </c>
      <c r="B19" s="158" t="s">
        <v>125</v>
      </c>
      <c r="C19" s="191" t="s">
        <v>126</v>
      </c>
      <c r="D19" s="160" t="s">
        <v>107</v>
      </c>
      <c r="E19" s="166">
        <v>145.649</v>
      </c>
      <c r="F19" s="168">
        <f t="shared" si="0"/>
        <v>0</v>
      </c>
      <c r="G19" s="169">
        <f t="shared" si="1"/>
        <v>0</v>
      </c>
      <c r="H19" s="169"/>
      <c r="I19" s="169">
        <f t="shared" si="2"/>
        <v>0</v>
      </c>
      <c r="J19" s="169"/>
      <c r="K19" s="169">
        <f t="shared" si="3"/>
        <v>0</v>
      </c>
      <c r="L19" s="169">
        <v>21</v>
      </c>
      <c r="M19" s="169">
        <f t="shared" si="4"/>
        <v>0</v>
      </c>
      <c r="N19" s="161">
        <v>1.2E-4</v>
      </c>
      <c r="O19" s="161">
        <f t="shared" si="5"/>
        <v>1.7479999999999999E-2</v>
      </c>
      <c r="P19" s="161">
        <v>0</v>
      </c>
      <c r="Q19" s="161">
        <f t="shared" si="6"/>
        <v>0</v>
      </c>
      <c r="R19" s="161"/>
      <c r="S19" s="161"/>
      <c r="T19" s="162">
        <v>1E-3</v>
      </c>
      <c r="U19" s="161">
        <f t="shared" si="7"/>
        <v>0.15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108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>
        <v>10</v>
      </c>
      <c r="B20" s="158" t="s">
        <v>127</v>
      </c>
      <c r="C20" s="191" t="s">
        <v>128</v>
      </c>
      <c r="D20" s="160" t="s">
        <v>107</v>
      </c>
      <c r="E20" s="166">
        <v>145.649</v>
      </c>
      <c r="F20" s="168">
        <f t="shared" si="0"/>
        <v>0</v>
      </c>
      <c r="G20" s="169">
        <f t="shared" si="1"/>
        <v>0</v>
      </c>
      <c r="H20" s="169"/>
      <c r="I20" s="169">
        <f t="shared" si="2"/>
        <v>0</v>
      </c>
      <c r="J20" s="169"/>
      <c r="K20" s="169">
        <f t="shared" si="3"/>
        <v>0</v>
      </c>
      <c r="L20" s="169">
        <v>21</v>
      </c>
      <c r="M20" s="169">
        <f t="shared" si="4"/>
        <v>0</v>
      </c>
      <c r="N20" s="161">
        <v>0</v>
      </c>
      <c r="O20" s="161">
        <f t="shared" si="5"/>
        <v>0</v>
      </c>
      <c r="P20" s="161">
        <v>0</v>
      </c>
      <c r="Q20" s="161">
        <f t="shared" si="6"/>
        <v>0</v>
      </c>
      <c r="R20" s="161"/>
      <c r="S20" s="161"/>
      <c r="T20" s="162">
        <v>2.1000000000000001E-2</v>
      </c>
      <c r="U20" s="161">
        <f t="shared" si="7"/>
        <v>3.06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108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11</v>
      </c>
      <c r="B21" s="158" t="s">
        <v>129</v>
      </c>
      <c r="C21" s="191" t="s">
        <v>130</v>
      </c>
      <c r="D21" s="160" t="s">
        <v>117</v>
      </c>
      <c r="E21" s="166">
        <v>47.585000000000001</v>
      </c>
      <c r="F21" s="168">
        <f t="shared" si="0"/>
        <v>0</v>
      </c>
      <c r="G21" s="169">
        <f t="shared" si="1"/>
        <v>0</v>
      </c>
      <c r="H21" s="169"/>
      <c r="I21" s="169">
        <f t="shared" si="2"/>
        <v>0</v>
      </c>
      <c r="J21" s="169"/>
      <c r="K21" s="169">
        <f t="shared" si="3"/>
        <v>0</v>
      </c>
      <c r="L21" s="169">
        <v>21</v>
      </c>
      <c r="M21" s="169">
        <f t="shared" si="4"/>
        <v>0</v>
      </c>
      <c r="N21" s="161">
        <v>1.6910000000000001E-2</v>
      </c>
      <c r="O21" s="161">
        <f t="shared" si="5"/>
        <v>0.80466000000000004</v>
      </c>
      <c r="P21" s="161">
        <v>0</v>
      </c>
      <c r="Q21" s="161">
        <f t="shared" si="6"/>
        <v>0</v>
      </c>
      <c r="R21" s="161"/>
      <c r="S21" s="161"/>
      <c r="T21" s="162">
        <v>0.08</v>
      </c>
      <c r="U21" s="161">
        <f t="shared" si="7"/>
        <v>3.81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108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12</v>
      </c>
      <c r="B22" s="158" t="s">
        <v>131</v>
      </c>
      <c r="C22" s="191" t="s">
        <v>132</v>
      </c>
      <c r="D22" s="160" t="s">
        <v>117</v>
      </c>
      <c r="E22" s="166">
        <v>333.09500000000003</v>
      </c>
      <c r="F22" s="168">
        <f t="shared" si="0"/>
        <v>0</v>
      </c>
      <c r="G22" s="169">
        <f t="shared" si="1"/>
        <v>0</v>
      </c>
      <c r="H22" s="169"/>
      <c r="I22" s="169">
        <f t="shared" si="2"/>
        <v>0</v>
      </c>
      <c r="J22" s="169"/>
      <c r="K22" s="169">
        <f t="shared" si="3"/>
        <v>0</v>
      </c>
      <c r="L22" s="169">
        <v>21</v>
      </c>
      <c r="M22" s="169">
        <f t="shared" si="4"/>
        <v>0</v>
      </c>
      <c r="N22" s="161">
        <v>0</v>
      </c>
      <c r="O22" s="161">
        <f t="shared" si="5"/>
        <v>0</v>
      </c>
      <c r="P22" s="161">
        <v>0</v>
      </c>
      <c r="Q22" s="161">
        <f t="shared" si="6"/>
        <v>0</v>
      </c>
      <c r="R22" s="161"/>
      <c r="S22" s="161"/>
      <c r="T22" s="162">
        <v>2E-3</v>
      </c>
      <c r="U22" s="161">
        <f t="shared" si="7"/>
        <v>0.67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108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13</v>
      </c>
      <c r="B23" s="158" t="s">
        <v>133</v>
      </c>
      <c r="C23" s="191" t="s">
        <v>134</v>
      </c>
      <c r="D23" s="160" t="s">
        <v>117</v>
      </c>
      <c r="E23" s="166">
        <v>47.585000000000001</v>
      </c>
      <c r="F23" s="168">
        <f t="shared" si="0"/>
        <v>0</v>
      </c>
      <c r="G23" s="169">
        <f t="shared" si="1"/>
        <v>0</v>
      </c>
      <c r="H23" s="169"/>
      <c r="I23" s="169">
        <f t="shared" si="2"/>
        <v>0</v>
      </c>
      <c r="J23" s="169"/>
      <c r="K23" s="169">
        <f t="shared" si="3"/>
        <v>0</v>
      </c>
      <c r="L23" s="169">
        <v>21</v>
      </c>
      <c r="M23" s="169">
        <f t="shared" si="4"/>
        <v>0</v>
      </c>
      <c r="N23" s="161">
        <v>0</v>
      </c>
      <c r="O23" s="161">
        <f t="shared" si="5"/>
        <v>0</v>
      </c>
      <c r="P23" s="161">
        <v>0</v>
      </c>
      <c r="Q23" s="161">
        <f t="shared" si="6"/>
        <v>0</v>
      </c>
      <c r="R23" s="161"/>
      <c r="S23" s="161"/>
      <c r="T23" s="162">
        <v>6.6000000000000003E-2</v>
      </c>
      <c r="U23" s="161">
        <f t="shared" si="7"/>
        <v>3.14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108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>
        <v>14</v>
      </c>
      <c r="B24" s="158" t="s">
        <v>135</v>
      </c>
      <c r="C24" s="191" t="s">
        <v>136</v>
      </c>
      <c r="D24" s="160" t="s">
        <v>117</v>
      </c>
      <c r="E24" s="166">
        <v>17.149999999999999</v>
      </c>
      <c r="F24" s="168">
        <f t="shared" si="0"/>
        <v>0</v>
      </c>
      <c r="G24" s="169">
        <f t="shared" si="1"/>
        <v>0</v>
      </c>
      <c r="H24" s="169"/>
      <c r="I24" s="169">
        <f t="shared" si="2"/>
        <v>0</v>
      </c>
      <c r="J24" s="169"/>
      <c r="K24" s="169">
        <f t="shared" si="3"/>
        <v>0</v>
      </c>
      <c r="L24" s="169">
        <v>21</v>
      </c>
      <c r="M24" s="169">
        <f t="shared" si="4"/>
        <v>0</v>
      </c>
      <c r="N24" s="161">
        <v>1.2099999999999999E-3</v>
      </c>
      <c r="O24" s="161">
        <f t="shared" si="5"/>
        <v>2.0750000000000001E-2</v>
      </c>
      <c r="P24" s="161">
        <v>0</v>
      </c>
      <c r="Q24" s="161">
        <f t="shared" si="6"/>
        <v>0</v>
      </c>
      <c r="R24" s="161"/>
      <c r="S24" s="161"/>
      <c r="T24" s="162">
        <v>0.17699999999999999</v>
      </c>
      <c r="U24" s="161">
        <f t="shared" si="7"/>
        <v>3.04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108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15</v>
      </c>
      <c r="B25" s="158" t="s">
        <v>137</v>
      </c>
      <c r="C25" s="191" t="s">
        <v>138</v>
      </c>
      <c r="D25" s="160" t="s">
        <v>117</v>
      </c>
      <c r="E25" s="166">
        <v>13.551</v>
      </c>
      <c r="F25" s="168">
        <f t="shared" si="0"/>
        <v>0</v>
      </c>
      <c r="G25" s="169">
        <f t="shared" si="1"/>
        <v>0</v>
      </c>
      <c r="H25" s="169"/>
      <c r="I25" s="169">
        <f t="shared" si="2"/>
        <v>0</v>
      </c>
      <c r="J25" s="169"/>
      <c r="K25" s="169">
        <f t="shared" si="3"/>
        <v>0</v>
      </c>
      <c r="L25" s="169">
        <v>21</v>
      </c>
      <c r="M25" s="169">
        <f t="shared" si="4"/>
        <v>0</v>
      </c>
      <c r="N25" s="161">
        <v>6.3499999999999997E-3</v>
      </c>
      <c r="O25" s="161">
        <f t="shared" si="5"/>
        <v>8.6050000000000001E-2</v>
      </c>
      <c r="P25" s="161">
        <v>0</v>
      </c>
      <c r="Q25" s="161">
        <f t="shared" si="6"/>
        <v>0</v>
      </c>
      <c r="R25" s="161"/>
      <c r="S25" s="161"/>
      <c r="T25" s="162">
        <v>0.26</v>
      </c>
      <c r="U25" s="161">
        <f t="shared" si="7"/>
        <v>3.52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108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53" t="s">
        <v>103</v>
      </c>
      <c r="B26" s="159" t="s">
        <v>60</v>
      </c>
      <c r="C26" s="192" t="s">
        <v>61</v>
      </c>
      <c r="D26" s="163"/>
      <c r="E26" s="167"/>
      <c r="F26" s="170"/>
      <c r="G26" s="170">
        <f>SUMIF(AE27:AE28,"&lt;&gt;NOR",G27:G28)</f>
        <v>0</v>
      </c>
      <c r="H26" s="170"/>
      <c r="I26" s="170">
        <f>SUM(I27:I28)</f>
        <v>0</v>
      </c>
      <c r="J26" s="170"/>
      <c r="K26" s="170">
        <f>SUM(K27:K28)</f>
        <v>0</v>
      </c>
      <c r="L26" s="170"/>
      <c r="M26" s="170">
        <f>SUM(M27:M28)</f>
        <v>0</v>
      </c>
      <c r="N26" s="164"/>
      <c r="O26" s="164">
        <f>SUM(O27:O28)</f>
        <v>0</v>
      </c>
      <c r="P26" s="164"/>
      <c r="Q26" s="164">
        <f>SUM(Q27:Q28)</f>
        <v>0</v>
      </c>
      <c r="R26" s="164"/>
      <c r="S26" s="164"/>
      <c r="T26" s="165"/>
      <c r="U26" s="164">
        <f>SUM(U27:U28)</f>
        <v>0</v>
      </c>
      <c r="AE26" t="s">
        <v>104</v>
      </c>
    </row>
    <row r="27" spans="1:60" ht="22.5" outlineLevel="1" x14ac:dyDescent="0.2">
      <c r="A27" s="152">
        <v>16</v>
      </c>
      <c r="B27" s="158" t="s">
        <v>139</v>
      </c>
      <c r="C27" s="191" t="s">
        <v>140</v>
      </c>
      <c r="D27" s="160" t="s">
        <v>141</v>
      </c>
      <c r="E27" s="166">
        <v>40</v>
      </c>
      <c r="F27" s="168">
        <f>H27+J27</f>
        <v>0</v>
      </c>
      <c r="G27" s="169">
        <f>ROUND(E27*F27,2)</f>
        <v>0</v>
      </c>
      <c r="H27" s="169"/>
      <c r="I27" s="169">
        <f>ROUND(E27*H27,2)</f>
        <v>0</v>
      </c>
      <c r="J27" s="169"/>
      <c r="K27" s="169">
        <f>ROUND(E27*J27,2)</f>
        <v>0</v>
      </c>
      <c r="L27" s="169">
        <v>21</v>
      </c>
      <c r="M27" s="169">
        <f>G27*(1+L27/100)</f>
        <v>0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0</v>
      </c>
      <c r="U27" s="161">
        <f>ROUND(E27*T27,2)</f>
        <v>0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108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52">
        <v>17</v>
      </c>
      <c r="B28" s="158" t="s">
        <v>142</v>
      </c>
      <c r="C28" s="191" t="s">
        <v>143</v>
      </c>
      <c r="D28" s="160" t="s">
        <v>144</v>
      </c>
      <c r="E28" s="166">
        <v>1</v>
      </c>
      <c r="F28" s="168">
        <f>H28+J28</f>
        <v>0</v>
      </c>
      <c r="G28" s="169">
        <f>ROUND(E28*F28,2)</f>
        <v>0</v>
      </c>
      <c r="H28" s="169"/>
      <c r="I28" s="169">
        <f>ROUND(E28*H28,2)</f>
        <v>0</v>
      </c>
      <c r="J28" s="169"/>
      <c r="K28" s="169">
        <f>ROUND(E28*J28,2)</f>
        <v>0</v>
      </c>
      <c r="L28" s="169">
        <v>21</v>
      </c>
      <c r="M28" s="169">
        <f>G28*(1+L28/100)</f>
        <v>0</v>
      </c>
      <c r="N28" s="161">
        <v>0</v>
      </c>
      <c r="O28" s="161">
        <f>ROUND(E28*N28,5)</f>
        <v>0</v>
      </c>
      <c r="P28" s="161">
        <v>0</v>
      </c>
      <c r="Q28" s="161">
        <f>ROUND(E28*P28,5)</f>
        <v>0</v>
      </c>
      <c r="R28" s="161"/>
      <c r="S28" s="161"/>
      <c r="T28" s="162">
        <v>0</v>
      </c>
      <c r="U28" s="161">
        <f>ROUND(E28*T28,2)</f>
        <v>0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108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x14ac:dyDescent="0.2">
      <c r="A29" s="153" t="s">
        <v>103</v>
      </c>
      <c r="B29" s="159" t="s">
        <v>62</v>
      </c>
      <c r="C29" s="192" t="s">
        <v>63</v>
      </c>
      <c r="D29" s="163"/>
      <c r="E29" s="167"/>
      <c r="F29" s="170"/>
      <c r="G29" s="170">
        <f>SUMIF(AE30:AE36,"&lt;&gt;NOR",G30:G36)</f>
        <v>0</v>
      </c>
      <c r="H29" s="170"/>
      <c r="I29" s="170">
        <f>SUM(I30:I36)</f>
        <v>0</v>
      </c>
      <c r="J29" s="170"/>
      <c r="K29" s="170">
        <f>SUM(K30:K36)</f>
        <v>0</v>
      </c>
      <c r="L29" s="170"/>
      <c r="M29" s="170">
        <f>SUM(M30:M36)</f>
        <v>0</v>
      </c>
      <c r="N29" s="164"/>
      <c r="O29" s="164">
        <f>SUM(O30:O36)</f>
        <v>7.5980000000000006E-2</v>
      </c>
      <c r="P29" s="164"/>
      <c r="Q29" s="164">
        <f>SUM(Q30:Q36)</f>
        <v>71.031470000000013</v>
      </c>
      <c r="R29" s="164"/>
      <c r="S29" s="164"/>
      <c r="T29" s="165"/>
      <c r="U29" s="164">
        <f>SUM(U30:U36)</f>
        <v>83.399999999999991</v>
      </c>
      <c r="AE29" t="s">
        <v>104</v>
      </c>
    </row>
    <row r="30" spans="1:60" outlineLevel="1" x14ac:dyDescent="0.2">
      <c r="A30" s="152">
        <v>18</v>
      </c>
      <c r="B30" s="158" t="s">
        <v>145</v>
      </c>
      <c r="C30" s="191" t="s">
        <v>146</v>
      </c>
      <c r="D30" s="160" t="s">
        <v>107</v>
      </c>
      <c r="E30" s="166">
        <v>7.1130000000000004</v>
      </c>
      <c r="F30" s="168">
        <f t="shared" ref="F30:F36" si="8">H30+J30</f>
        <v>0</v>
      </c>
      <c r="G30" s="169">
        <f t="shared" ref="G30:G36" si="9">ROUND(E30*F30,2)</f>
        <v>0</v>
      </c>
      <c r="H30" s="169"/>
      <c r="I30" s="169">
        <f t="shared" ref="I30:I36" si="10">ROUND(E30*H30,2)</f>
        <v>0</v>
      </c>
      <c r="J30" s="169"/>
      <c r="K30" s="169">
        <f t="shared" ref="K30:K36" si="11">ROUND(E30*J30,2)</f>
        <v>0</v>
      </c>
      <c r="L30" s="169">
        <v>21</v>
      </c>
      <c r="M30" s="169">
        <f t="shared" ref="M30:M36" si="12">G30*(1+L30/100)</f>
        <v>0</v>
      </c>
      <c r="N30" s="161">
        <v>0</v>
      </c>
      <c r="O30" s="161">
        <f t="shared" ref="O30:O36" si="13">ROUND(E30*N30,5)</f>
        <v>0</v>
      </c>
      <c r="P30" s="161">
        <v>2.2000000000000002</v>
      </c>
      <c r="Q30" s="161">
        <f t="shared" ref="Q30:Q36" si="14">ROUND(E30*P30,5)</f>
        <v>15.6486</v>
      </c>
      <c r="R30" s="161"/>
      <c r="S30" s="161"/>
      <c r="T30" s="162">
        <v>3.8580000000000001</v>
      </c>
      <c r="U30" s="161">
        <f t="shared" ref="U30:U36" si="15">ROUND(E30*T30,2)</f>
        <v>27.44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108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19</v>
      </c>
      <c r="B31" s="158" t="s">
        <v>147</v>
      </c>
      <c r="C31" s="191" t="s">
        <v>148</v>
      </c>
      <c r="D31" s="160" t="s">
        <v>107</v>
      </c>
      <c r="E31" s="166">
        <v>20.486999999999998</v>
      </c>
      <c r="F31" s="168">
        <f t="shared" si="8"/>
        <v>0</v>
      </c>
      <c r="G31" s="169">
        <f t="shared" si="9"/>
        <v>0</v>
      </c>
      <c r="H31" s="169"/>
      <c r="I31" s="169">
        <f t="shared" si="10"/>
        <v>0</v>
      </c>
      <c r="J31" s="169"/>
      <c r="K31" s="169">
        <f t="shared" si="11"/>
        <v>0</v>
      </c>
      <c r="L31" s="169">
        <v>21</v>
      </c>
      <c r="M31" s="169">
        <f t="shared" si="12"/>
        <v>0</v>
      </c>
      <c r="N31" s="161">
        <v>1.2800000000000001E-3</v>
      </c>
      <c r="O31" s="161">
        <f t="shared" si="13"/>
        <v>2.622E-2</v>
      </c>
      <c r="P31" s="161">
        <v>1.8</v>
      </c>
      <c r="Q31" s="161">
        <f t="shared" si="14"/>
        <v>36.876600000000003</v>
      </c>
      <c r="R31" s="161"/>
      <c r="S31" s="161"/>
      <c r="T31" s="162">
        <v>1.52</v>
      </c>
      <c r="U31" s="161">
        <f t="shared" si="15"/>
        <v>31.14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108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>
        <v>20</v>
      </c>
      <c r="B32" s="158" t="s">
        <v>149</v>
      </c>
      <c r="C32" s="191" t="s">
        <v>150</v>
      </c>
      <c r="D32" s="160" t="s">
        <v>117</v>
      </c>
      <c r="E32" s="166">
        <v>54.286999999999999</v>
      </c>
      <c r="F32" s="168">
        <f t="shared" si="8"/>
        <v>0</v>
      </c>
      <c r="G32" s="169">
        <f t="shared" si="9"/>
        <v>0</v>
      </c>
      <c r="H32" s="169"/>
      <c r="I32" s="169">
        <f t="shared" si="10"/>
        <v>0</v>
      </c>
      <c r="J32" s="169"/>
      <c r="K32" s="169">
        <f t="shared" si="11"/>
        <v>0</v>
      </c>
      <c r="L32" s="169">
        <v>21</v>
      </c>
      <c r="M32" s="169">
        <f t="shared" si="12"/>
        <v>0</v>
      </c>
      <c r="N32" s="161">
        <v>6.7000000000000002E-4</v>
      </c>
      <c r="O32" s="161">
        <f t="shared" si="13"/>
        <v>3.637E-2</v>
      </c>
      <c r="P32" s="161">
        <v>0.31900000000000001</v>
      </c>
      <c r="Q32" s="161">
        <f t="shared" si="14"/>
        <v>17.317550000000001</v>
      </c>
      <c r="R32" s="161"/>
      <c r="S32" s="161"/>
      <c r="T32" s="162">
        <v>0.317</v>
      </c>
      <c r="U32" s="161">
        <f t="shared" si="15"/>
        <v>17.21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108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52">
        <v>21</v>
      </c>
      <c r="B33" s="158" t="s">
        <v>151</v>
      </c>
      <c r="C33" s="191" t="s">
        <v>152</v>
      </c>
      <c r="D33" s="160" t="s">
        <v>153</v>
      </c>
      <c r="E33" s="166">
        <v>2</v>
      </c>
      <c r="F33" s="168">
        <f t="shared" si="8"/>
        <v>0</v>
      </c>
      <c r="G33" s="169">
        <f t="shared" si="9"/>
        <v>0</v>
      </c>
      <c r="H33" s="169"/>
      <c r="I33" s="169">
        <f t="shared" si="10"/>
        <v>0</v>
      </c>
      <c r="J33" s="169"/>
      <c r="K33" s="169">
        <f t="shared" si="11"/>
        <v>0</v>
      </c>
      <c r="L33" s="169">
        <v>21</v>
      </c>
      <c r="M33" s="169">
        <f t="shared" si="12"/>
        <v>0</v>
      </c>
      <c r="N33" s="161">
        <v>0</v>
      </c>
      <c r="O33" s="161">
        <f t="shared" si="13"/>
        <v>0</v>
      </c>
      <c r="P33" s="161">
        <v>0</v>
      </c>
      <c r="Q33" s="161">
        <f t="shared" si="14"/>
        <v>0</v>
      </c>
      <c r="R33" s="161"/>
      <c r="S33" s="161"/>
      <c r="T33" s="162">
        <v>0.34</v>
      </c>
      <c r="U33" s="161">
        <f t="shared" si="15"/>
        <v>0.68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108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>
        <v>22</v>
      </c>
      <c r="B34" s="158" t="s">
        <v>154</v>
      </c>
      <c r="C34" s="191" t="s">
        <v>155</v>
      </c>
      <c r="D34" s="160" t="s">
        <v>117</v>
      </c>
      <c r="E34" s="166">
        <v>8.5050000000000008</v>
      </c>
      <c r="F34" s="168">
        <f t="shared" si="8"/>
        <v>0</v>
      </c>
      <c r="G34" s="169">
        <f t="shared" si="9"/>
        <v>0</v>
      </c>
      <c r="H34" s="169"/>
      <c r="I34" s="169">
        <f t="shared" si="10"/>
        <v>0</v>
      </c>
      <c r="J34" s="169"/>
      <c r="K34" s="169">
        <f t="shared" si="11"/>
        <v>0</v>
      </c>
      <c r="L34" s="169">
        <v>21</v>
      </c>
      <c r="M34" s="169">
        <f t="shared" si="12"/>
        <v>0</v>
      </c>
      <c r="N34" s="161">
        <v>8.3000000000000001E-4</v>
      </c>
      <c r="O34" s="161">
        <f t="shared" si="13"/>
        <v>7.0600000000000003E-3</v>
      </c>
      <c r="P34" s="161">
        <v>5.1999999999999998E-2</v>
      </c>
      <c r="Q34" s="161">
        <f t="shared" si="14"/>
        <v>0.44225999999999999</v>
      </c>
      <c r="R34" s="161"/>
      <c r="S34" s="161"/>
      <c r="T34" s="162">
        <v>0.25700000000000001</v>
      </c>
      <c r="U34" s="161">
        <f t="shared" si="15"/>
        <v>2.19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108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23</v>
      </c>
      <c r="B35" s="158" t="s">
        <v>156</v>
      </c>
      <c r="C35" s="191" t="s">
        <v>157</v>
      </c>
      <c r="D35" s="160" t="s">
        <v>153</v>
      </c>
      <c r="E35" s="166">
        <v>2</v>
      </c>
      <c r="F35" s="168">
        <f t="shared" si="8"/>
        <v>0</v>
      </c>
      <c r="G35" s="169">
        <f t="shared" si="9"/>
        <v>0</v>
      </c>
      <c r="H35" s="169"/>
      <c r="I35" s="169">
        <f t="shared" si="10"/>
        <v>0</v>
      </c>
      <c r="J35" s="169"/>
      <c r="K35" s="169">
        <f t="shared" si="11"/>
        <v>0</v>
      </c>
      <c r="L35" s="169">
        <v>21</v>
      </c>
      <c r="M35" s="169">
        <f t="shared" si="12"/>
        <v>0</v>
      </c>
      <c r="N35" s="161">
        <v>0</v>
      </c>
      <c r="O35" s="161">
        <f t="shared" si="13"/>
        <v>0</v>
      </c>
      <c r="P35" s="161">
        <v>0</v>
      </c>
      <c r="Q35" s="161">
        <f t="shared" si="14"/>
        <v>0</v>
      </c>
      <c r="R35" s="161"/>
      <c r="S35" s="161"/>
      <c r="T35" s="162">
        <v>0.41</v>
      </c>
      <c r="U35" s="161">
        <f t="shared" si="15"/>
        <v>0.82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108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24</v>
      </c>
      <c r="B36" s="158" t="s">
        <v>158</v>
      </c>
      <c r="C36" s="191" t="s">
        <v>159</v>
      </c>
      <c r="D36" s="160" t="s">
        <v>117</v>
      </c>
      <c r="E36" s="166">
        <v>11.31</v>
      </c>
      <c r="F36" s="168">
        <f t="shared" si="8"/>
        <v>0</v>
      </c>
      <c r="G36" s="169">
        <f t="shared" si="9"/>
        <v>0</v>
      </c>
      <c r="H36" s="169"/>
      <c r="I36" s="169">
        <f t="shared" si="10"/>
        <v>0</v>
      </c>
      <c r="J36" s="169"/>
      <c r="K36" s="169">
        <f t="shared" si="11"/>
        <v>0</v>
      </c>
      <c r="L36" s="169">
        <v>21</v>
      </c>
      <c r="M36" s="169">
        <f t="shared" si="12"/>
        <v>0</v>
      </c>
      <c r="N36" s="161">
        <v>5.5999999999999995E-4</v>
      </c>
      <c r="O36" s="161">
        <f t="shared" si="13"/>
        <v>6.3299999999999997E-3</v>
      </c>
      <c r="P36" s="161">
        <v>6.6000000000000003E-2</v>
      </c>
      <c r="Q36" s="161">
        <f t="shared" si="14"/>
        <v>0.74646000000000001</v>
      </c>
      <c r="R36" s="161"/>
      <c r="S36" s="161"/>
      <c r="T36" s="162">
        <v>0.34699999999999998</v>
      </c>
      <c r="U36" s="161">
        <f t="shared" si="15"/>
        <v>3.92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108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x14ac:dyDescent="0.2">
      <c r="A37" s="153" t="s">
        <v>103</v>
      </c>
      <c r="B37" s="159" t="s">
        <v>64</v>
      </c>
      <c r="C37" s="192" t="s">
        <v>65</v>
      </c>
      <c r="D37" s="163"/>
      <c r="E37" s="167"/>
      <c r="F37" s="170"/>
      <c r="G37" s="170">
        <f>SUMIF(AE38:AE43,"&lt;&gt;NOR",G38:G43)</f>
        <v>0</v>
      </c>
      <c r="H37" s="170"/>
      <c r="I37" s="170">
        <f>SUM(I38:I43)</f>
        <v>0</v>
      </c>
      <c r="J37" s="170"/>
      <c r="K37" s="170">
        <f>SUM(K38:K43)</f>
        <v>0</v>
      </c>
      <c r="L37" s="170"/>
      <c r="M37" s="170">
        <f>SUM(M38:M43)</f>
        <v>0</v>
      </c>
      <c r="N37" s="164"/>
      <c r="O37" s="164">
        <f>SUM(O38:O43)</f>
        <v>0</v>
      </c>
      <c r="P37" s="164"/>
      <c r="Q37" s="164">
        <f>SUM(Q38:Q43)</f>
        <v>0</v>
      </c>
      <c r="R37" s="164"/>
      <c r="S37" s="164"/>
      <c r="T37" s="165"/>
      <c r="U37" s="164">
        <f>SUM(U38:U43)</f>
        <v>118.32</v>
      </c>
      <c r="AE37" t="s">
        <v>104</v>
      </c>
    </row>
    <row r="38" spans="1:60" outlineLevel="1" x14ac:dyDescent="0.2">
      <c r="A38" s="152">
        <v>25</v>
      </c>
      <c r="B38" s="158" t="s">
        <v>160</v>
      </c>
      <c r="C38" s="191" t="s">
        <v>161</v>
      </c>
      <c r="D38" s="160" t="s">
        <v>122</v>
      </c>
      <c r="E38" s="166">
        <v>76.984999999999999</v>
      </c>
      <c r="F38" s="168">
        <f t="shared" ref="F38:F43" si="16">H38+J38</f>
        <v>0</v>
      </c>
      <c r="G38" s="169">
        <f t="shared" ref="G38:G43" si="17">ROUND(E38*F38,2)</f>
        <v>0</v>
      </c>
      <c r="H38" s="169"/>
      <c r="I38" s="169">
        <f t="shared" ref="I38:I43" si="18">ROUND(E38*H38,2)</f>
        <v>0</v>
      </c>
      <c r="J38" s="169"/>
      <c r="K38" s="169">
        <f t="shared" ref="K38:K43" si="19">ROUND(E38*J38,2)</f>
        <v>0</v>
      </c>
      <c r="L38" s="169">
        <v>21</v>
      </c>
      <c r="M38" s="169">
        <f t="shared" ref="M38:M43" si="20">G38*(1+L38/100)</f>
        <v>0</v>
      </c>
      <c r="N38" s="161">
        <v>0</v>
      </c>
      <c r="O38" s="161">
        <f t="shared" ref="O38:O43" si="21">ROUND(E38*N38,5)</f>
        <v>0</v>
      </c>
      <c r="P38" s="161">
        <v>0</v>
      </c>
      <c r="Q38" s="161">
        <f t="shared" ref="Q38:Q43" si="22">ROUND(E38*P38,5)</f>
        <v>0</v>
      </c>
      <c r="R38" s="161"/>
      <c r="S38" s="161"/>
      <c r="T38" s="162">
        <v>0.94199999999999995</v>
      </c>
      <c r="U38" s="161">
        <f t="shared" ref="U38:U43" si="23">ROUND(E38*T38,2)</f>
        <v>72.52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108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26</v>
      </c>
      <c r="B39" s="158" t="s">
        <v>162</v>
      </c>
      <c r="C39" s="191" t="s">
        <v>163</v>
      </c>
      <c r="D39" s="160" t="s">
        <v>122</v>
      </c>
      <c r="E39" s="166">
        <v>76.984999999999999</v>
      </c>
      <c r="F39" s="168">
        <f t="shared" si="16"/>
        <v>0</v>
      </c>
      <c r="G39" s="169">
        <f t="shared" si="17"/>
        <v>0</v>
      </c>
      <c r="H39" s="169"/>
      <c r="I39" s="169">
        <f t="shared" si="18"/>
        <v>0</v>
      </c>
      <c r="J39" s="169"/>
      <c r="K39" s="169">
        <f t="shared" si="19"/>
        <v>0</v>
      </c>
      <c r="L39" s="169">
        <v>21</v>
      </c>
      <c r="M39" s="169">
        <f t="shared" si="20"/>
        <v>0</v>
      </c>
      <c r="N39" s="161">
        <v>0</v>
      </c>
      <c r="O39" s="161">
        <f t="shared" si="21"/>
        <v>0</v>
      </c>
      <c r="P39" s="161">
        <v>0</v>
      </c>
      <c r="Q39" s="161">
        <f t="shared" si="22"/>
        <v>0</v>
      </c>
      <c r="R39" s="161"/>
      <c r="S39" s="161"/>
      <c r="T39" s="162">
        <v>0.105</v>
      </c>
      <c r="U39" s="161">
        <f t="shared" si="23"/>
        <v>8.08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108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27</v>
      </c>
      <c r="B40" s="158" t="s">
        <v>164</v>
      </c>
      <c r="C40" s="191" t="s">
        <v>165</v>
      </c>
      <c r="D40" s="160" t="s">
        <v>122</v>
      </c>
      <c r="E40" s="166">
        <v>76.984999999999999</v>
      </c>
      <c r="F40" s="168">
        <f t="shared" si="16"/>
        <v>0</v>
      </c>
      <c r="G40" s="169">
        <f t="shared" si="17"/>
        <v>0</v>
      </c>
      <c r="H40" s="169"/>
      <c r="I40" s="169">
        <f t="shared" si="18"/>
        <v>0</v>
      </c>
      <c r="J40" s="169"/>
      <c r="K40" s="169">
        <f t="shared" si="19"/>
        <v>0</v>
      </c>
      <c r="L40" s="169">
        <v>21</v>
      </c>
      <c r="M40" s="169">
        <f t="shared" si="20"/>
        <v>0</v>
      </c>
      <c r="N40" s="161">
        <v>0</v>
      </c>
      <c r="O40" s="161">
        <f t="shared" si="21"/>
        <v>0</v>
      </c>
      <c r="P40" s="161">
        <v>0</v>
      </c>
      <c r="Q40" s="161">
        <f t="shared" si="22"/>
        <v>0</v>
      </c>
      <c r="R40" s="161"/>
      <c r="S40" s="161"/>
      <c r="T40" s="162">
        <v>0.49</v>
      </c>
      <c r="U40" s="161">
        <f t="shared" si="23"/>
        <v>37.72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108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28</v>
      </c>
      <c r="B41" s="158" t="s">
        <v>166</v>
      </c>
      <c r="C41" s="191" t="s">
        <v>167</v>
      </c>
      <c r="D41" s="160" t="s">
        <v>122</v>
      </c>
      <c r="E41" s="166">
        <v>1077.79</v>
      </c>
      <c r="F41" s="168">
        <f t="shared" si="16"/>
        <v>0</v>
      </c>
      <c r="G41" s="169">
        <f t="shared" si="17"/>
        <v>0</v>
      </c>
      <c r="H41" s="169"/>
      <c r="I41" s="169">
        <f t="shared" si="18"/>
        <v>0</v>
      </c>
      <c r="J41" s="169"/>
      <c r="K41" s="169">
        <f t="shared" si="19"/>
        <v>0</v>
      </c>
      <c r="L41" s="169">
        <v>21</v>
      </c>
      <c r="M41" s="169">
        <f t="shared" si="20"/>
        <v>0</v>
      </c>
      <c r="N41" s="161">
        <v>0</v>
      </c>
      <c r="O41" s="161">
        <f t="shared" si="21"/>
        <v>0</v>
      </c>
      <c r="P41" s="161">
        <v>0</v>
      </c>
      <c r="Q41" s="161">
        <f t="shared" si="22"/>
        <v>0</v>
      </c>
      <c r="R41" s="161"/>
      <c r="S41" s="161"/>
      <c r="T41" s="162">
        <v>0</v>
      </c>
      <c r="U41" s="161">
        <f t="shared" si="23"/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108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52">
        <v>29</v>
      </c>
      <c r="B42" s="158" t="s">
        <v>168</v>
      </c>
      <c r="C42" s="191" t="s">
        <v>169</v>
      </c>
      <c r="D42" s="160" t="s">
        <v>122</v>
      </c>
      <c r="E42" s="166">
        <v>75.358000000000004</v>
      </c>
      <c r="F42" s="168">
        <f t="shared" si="16"/>
        <v>0</v>
      </c>
      <c r="G42" s="169">
        <f t="shared" si="17"/>
        <v>0</v>
      </c>
      <c r="H42" s="169"/>
      <c r="I42" s="169">
        <f t="shared" si="18"/>
        <v>0</v>
      </c>
      <c r="J42" s="169"/>
      <c r="K42" s="169">
        <f t="shared" si="19"/>
        <v>0</v>
      </c>
      <c r="L42" s="169">
        <v>21</v>
      </c>
      <c r="M42" s="169">
        <f t="shared" si="20"/>
        <v>0</v>
      </c>
      <c r="N42" s="161">
        <v>0</v>
      </c>
      <c r="O42" s="161">
        <f t="shared" si="21"/>
        <v>0</v>
      </c>
      <c r="P42" s="161">
        <v>0</v>
      </c>
      <c r="Q42" s="161">
        <f t="shared" si="22"/>
        <v>0</v>
      </c>
      <c r="R42" s="161"/>
      <c r="S42" s="161"/>
      <c r="T42" s="162">
        <v>0</v>
      </c>
      <c r="U42" s="161">
        <f t="shared" si="23"/>
        <v>0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108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 x14ac:dyDescent="0.2">
      <c r="A43" s="152">
        <v>30</v>
      </c>
      <c r="B43" s="158" t="s">
        <v>170</v>
      </c>
      <c r="C43" s="191" t="s">
        <v>171</v>
      </c>
      <c r="D43" s="160" t="s">
        <v>122</v>
      </c>
      <c r="E43" s="166">
        <v>1.627</v>
      </c>
      <c r="F43" s="168">
        <f t="shared" si="16"/>
        <v>0</v>
      </c>
      <c r="G43" s="169">
        <f t="shared" si="17"/>
        <v>0</v>
      </c>
      <c r="H43" s="169"/>
      <c r="I43" s="169">
        <f t="shared" si="18"/>
        <v>0</v>
      </c>
      <c r="J43" s="169"/>
      <c r="K43" s="169">
        <f t="shared" si="19"/>
        <v>0</v>
      </c>
      <c r="L43" s="169">
        <v>21</v>
      </c>
      <c r="M43" s="169">
        <f t="shared" si="20"/>
        <v>0</v>
      </c>
      <c r="N43" s="161">
        <v>0</v>
      </c>
      <c r="O43" s="161">
        <f t="shared" si="21"/>
        <v>0</v>
      </c>
      <c r="P43" s="161">
        <v>0</v>
      </c>
      <c r="Q43" s="161">
        <f t="shared" si="22"/>
        <v>0</v>
      </c>
      <c r="R43" s="161"/>
      <c r="S43" s="161"/>
      <c r="T43" s="162">
        <v>0</v>
      </c>
      <c r="U43" s="161">
        <f t="shared" si="23"/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108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53" t="s">
        <v>103</v>
      </c>
      <c r="B44" s="159" t="s">
        <v>66</v>
      </c>
      <c r="C44" s="192" t="s">
        <v>67</v>
      </c>
      <c r="D44" s="163"/>
      <c r="E44" s="167"/>
      <c r="F44" s="170"/>
      <c r="G44" s="170">
        <f>SUMIF(AE45:AE45,"&lt;&gt;NOR",G45:G45)</f>
        <v>0</v>
      </c>
      <c r="H44" s="170"/>
      <c r="I44" s="170">
        <f>SUM(I45:I45)</f>
        <v>0</v>
      </c>
      <c r="J44" s="170"/>
      <c r="K44" s="170">
        <f>SUM(K45:K45)</f>
        <v>0</v>
      </c>
      <c r="L44" s="170"/>
      <c r="M44" s="170">
        <f>SUM(M45:M45)</f>
        <v>0</v>
      </c>
      <c r="N44" s="164"/>
      <c r="O44" s="164">
        <f>SUM(O45:O45)</f>
        <v>0</v>
      </c>
      <c r="P44" s="164"/>
      <c r="Q44" s="164">
        <f>SUM(Q45:Q45)</f>
        <v>0</v>
      </c>
      <c r="R44" s="164"/>
      <c r="S44" s="164"/>
      <c r="T44" s="165"/>
      <c r="U44" s="164">
        <f>SUM(U45:U45)</f>
        <v>1.51</v>
      </c>
      <c r="AE44" t="s">
        <v>104</v>
      </c>
    </row>
    <row r="45" spans="1:60" outlineLevel="1" x14ac:dyDescent="0.2">
      <c r="A45" s="152">
        <v>31</v>
      </c>
      <c r="B45" s="158" t="s">
        <v>172</v>
      </c>
      <c r="C45" s="191" t="s">
        <v>173</v>
      </c>
      <c r="D45" s="160" t="s">
        <v>122</v>
      </c>
      <c r="E45" s="166">
        <v>4.93</v>
      </c>
      <c r="F45" s="168">
        <f>H45+J45</f>
        <v>0</v>
      </c>
      <c r="G45" s="169">
        <f>ROUND(E45*F45,2)</f>
        <v>0</v>
      </c>
      <c r="H45" s="169"/>
      <c r="I45" s="169">
        <f>ROUND(E45*H45,2)</f>
        <v>0</v>
      </c>
      <c r="J45" s="169"/>
      <c r="K45" s="169">
        <f>ROUND(E45*J45,2)</f>
        <v>0</v>
      </c>
      <c r="L45" s="169">
        <v>21</v>
      </c>
      <c r="M45" s="169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0.307</v>
      </c>
      <c r="U45" s="161">
        <f>ROUND(E45*T45,2)</f>
        <v>1.51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108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53" t="s">
        <v>103</v>
      </c>
      <c r="B46" s="159" t="s">
        <v>68</v>
      </c>
      <c r="C46" s="192" t="s">
        <v>69</v>
      </c>
      <c r="D46" s="163"/>
      <c r="E46" s="167"/>
      <c r="F46" s="170"/>
      <c r="G46" s="170">
        <f>SUMIF(AE47:AE53,"&lt;&gt;NOR",G47:G53)</f>
        <v>0</v>
      </c>
      <c r="H46" s="170"/>
      <c r="I46" s="170">
        <f>SUM(I47:I53)</f>
        <v>0</v>
      </c>
      <c r="J46" s="170"/>
      <c r="K46" s="170">
        <f>SUM(K47:K53)</f>
        <v>0</v>
      </c>
      <c r="L46" s="170"/>
      <c r="M46" s="170">
        <f>SUM(M47:M53)</f>
        <v>0</v>
      </c>
      <c r="N46" s="164"/>
      <c r="O46" s="164">
        <f>SUM(O47:O53)</f>
        <v>8.1999999999999998E-4</v>
      </c>
      <c r="P46" s="164"/>
      <c r="Q46" s="164">
        <f>SUM(Q47:Q53)</f>
        <v>4.2071099999999992</v>
      </c>
      <c r="R46" s="164"/>
      <c r="S46" s="164"/>
      <c r="T46" s="165"/>
      <c r="U46" s="164">
        <f>SUM(U47:U53)</f>
        <v>29.8</v>
      </c>
      <c r="AE46" t="s">
        <v>104</v>
      </c>
    </row>
    <row r="47" spans="1:60" outlineLevel="1" x14ac:dyDescent="0.2">
      <c r="A47" s="152">
        <v>32</v>
      </c>
      <c r="B47" s="158" t="s">
        <v>174</v>
      </c>
      <c r="C47" s="191" t="s">
        <v>175</v>
      </c>
      <c r="D47" s="160" t="s">
        <v>176</v>
      </c>
      <c r="E47" s="166">
        <v>91.614000000000004</v>
      </c>
      <c r="F47" s="168">
        <f t="shared" ref="F47:F53" si="24">H47+J47</f>
        <v>0</v>
      </c>
      <c r="G47" s="169">
        <f t="shared" ref="G47:G53" si="25">ROUND(E47*F47,2)</f>
        <v>0</v>
      </c>
      <c r="H47" s="169"/>
      <c r="I47" s="169">
        <f t="shared" ref="I47:I53" si="26">ROUND(E47*H47,2)</f>
        <v>0</v>
      </c>
      <c r="J47" s="169"/>
      <c r="K47" s="169">
        <f t="shared" ref="K47:K53" si="27">ROUND(E47*J47,2)</f>
        <v>0</v>
      </c>
      <c r="L47" s="169">
        <v>21</v>
      </c>
      <c r="M47" s="169">
        <f t="shared" ref="M47:M53" si="28">G47*(1+L47/100)</f>
        <v>0</v>
      </c>
      <c r="N47" s="161">
        <v>0</v>
      </c>
      <c r="O47" s="161">
        <f t="shared" ref="O47:O53" si="29">ROUND(E47*N47,5)</f>
        <v>0</v>
      </c>
      <c r="P47" s="161">
        <v>1.4E-2</v>
      </c>
      <c r="Q47" s="161">
        <f t="shared" ref="Q47:Q53" si="30">ROUND(E47*P47,5)</f>
        <v>1.2826</v>
      </c>
      <c r="R47" s="161"/>
      <c r="S47" s="161"/>
      <c r="T47" s="162">
        <v>0.128</v>
      </c>
      <c r="U47" s="161">
        <f t="shared" ref="U47:U53" si="31">ROUND(E47*T47,2)</f>
        <v>11.73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108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33</v>
      </c>
      <c r="B48" s="158" t="s">
        <v>177</v>
      </c>
      <c r="C48" s="191" t="s">
        <v>178</v>
      </c>
      <c r="D48" s="160" t="s">
        <v>176</v>
      </c>
      <c r="E48" s="166">
        <v>64.94</v>
      </c>
      <c r="F48" s="168">
        <f t="shared" si="24"/>
        <v>0</v>
      </c>
      <c r="G48" s="169">
        <f t="shared" si="25"/>
        <v>0</v>
      </c>
      <c r="H48" s="169"/>
      <c r="I48" s="169">
        <f t="shared" si="26"/>
        <v>0</v>
      </c>
      <c r="J48" s="169"/>
      <c r="K48" s="169">
        <f t="shared" si="27"/>
        <v>0</v>
      </c>
      <c r="L48" s="169">
        <v>21</v>
      </c>
      <c r="M48" s="169">
        <f t="shared" si="28"/>
        <v>0</v>
      </c>
      <c r="N48" s="161">
        <v>0</v>
      </c>
      <c r="O48" s="161">
        <f t="shared" si="29"/>
        <v>0</v>
      </c>
      <c r="P48" s="161">
        <v>3.2000000000000001E-2</v>
      </c>
      <c r="Q48" s="161">
        <f t="shared" si="30"/>
        <v>2.0780799999999999</v>
      </c>
      <c r="R48" s="161"/>
      <c r="S48" s="161"/>
      <c r="T48" s="162">
        <v>0.18</v>
      </c>
      <c r="U48" s="161">
        <f t="shared" si="31"/>
        <v>11.69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108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>
        <v>34</v>
      </c>
      <c r="B49" s="158" t="s">
        <v>179</v>
      </c>
      <c r="C49" s="191" t="s">
        <v>180</v>
      </c>
      <c r="D49" s="160" t="s">
        <v>117</v>
      </c>
      <c r="E49" s="166">
        <v>73.936999999999998</v>
      </c>
      <c r="F49" s="168">
        <f t="shared" si="24"/>
        <v>0</v>
      </c>
      <c r="G49" s="169">
        <f t="shared" si="25"/>
        <v>0</v>
      </c>
      <c r="H49" s="169"/>
      <c r="I49" s="169">
        <f t="shared" si="26"/>
        <v>0</v>
      </c>
      <c r="J49" s="169"/>
      <c r="K49" s="169">
        <f t="shared" si="27"/>
        <v>0</v>
      </c>
      <c r="L49" s="169">
        <v>21</v>
      </c>
      <c r="M49" s="169">
        <f t="shared" si="28"/>
        <v>0</v>
      </c>
      <c r="N49" s="161">
        <v>0</v>
      </c>
      <c r="O49" s="161">
        <f t="shared" si="29"/>
        <v>0</v>
      </c>
      <c r="P49" s="161">
        <v>5.0000000000000001E-3</v>
      </c>
      <c r="Q49" s="161">
        <f t="shared" si="30"/>
        <v>0.36969000000000002</v>
      </c>
      <c r="R49" s="161"/>
      <c r="S49" s="161"/>
      <c r="T49" s="162">
        <v>0.05</v>
      </c>
      <c r="U49" s="161">
        <f t="shared" si="31"/>
        <v>3.7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108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35</v>
      </c>
      <c r="B50" s="158" t="s">
        <v>181</v>
      </c>
      <c r="C50" s="191" t="s">
        <v>182</v>
      </c>
      <c r="D50" s="160" t="s">
        <v>117</v>
      </c>
      <c r="E50" s="166">
        <v>3.32</v>
      </c>
      <c r="F50" s="168">
        <f t="shared" si="24"/>
        <v>0</v>
      </c>
      <c r="G50" s="169">
        <f t="shared" si="25"/>
        <v>0</v>
      </c>
      <c r="H50" s="169"/>
      <c r="I50" s="169">
        <f t="shared" si="26"/>
        <v>0</v>
      </c>
      <c r="J50" s="169"/>
      <c r="K50" s="169">
        <f t="shared" si="27"/>
        <v>0</v>
      </c>
      <c r="L50" s="169">
        <v>21</v>
      </c>
      <c r="M50" s="169">
        <f t="shared" si="28"/>
        <v>0</v>
      </c>
      <c r="N50" s="161">
        <v>0</v>
      </c>
      <c r="O50" s="161">
        <f t="shared" si="29"/>
        <v>0</v>
      </c>
      <c r="P50" s="161">
        <v>1.4999999999999999E-2</v>
      </c>
      <c r="Q50" s="161">
        <f t="shared" si="30"/>
        <v>4.9799999999999997E-2</v>
      </c>
      <c r="R50" s="161"/>
      <c r="S50" s="161"/>
      <c r="T50" s="162">
        <v>0.09</v>
      </c>
      <c r="U50" s="161">
        <f t="shared" si="31"/>
        <v>0.3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108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36</v>
      </c>
      <c r="B51" s="158" t="s">
        <v>183</v>
      </c>
      <c r="C51" s="191" t="s">
        <v>184</v>
      </c>
      <c r="D51" s="160" t="s">
        <v>117</v>
      </c>
      <c r="E51" s="166">
        <v>22.42</v>
      </c>
      <c r="F51" s="168">
        <f t="shared" si="24"/>
        <v>0</v>
      </c>
      <c r="G51" s="169">
        <f t="shared" si="25"/>
        <v>0</v>
      </c>
      <c r="H51" s="169"/>
      <c r="I51" s="169">
        <f t="shared" si="26"/>
        <v>0</v>
      </c>
      <c r="J51" s="169"/>
      <c r="K51" s="169">
        <f t="shared" si="27"/>
        <v>0</v>
      </c>
      <c r="L51" s="169">
        <v>21</v>
      </c>
      <c r="M51" s="169">
        <f t="shared" si="28"/>
        <v>0</v>
      </c>
      <c r="N51" s="161">
        <v>0</v>
      </c>
      <c r="O51" s="161">
        <f t="shared" si="29"/>
        <v>0</v>
      </c>
      <c r="P51" s="161">
        <v>1.4E-2</v>
      </c>
      <c r="Q51" s="161">
        <f t="shared" si="30"/>
        <v>0.31387999999999999</v>
      </c>
      <c r="R51" s="161"/>
      <c r="S51" s="161"/>
      <c r="T51" s="162">
        <v>0.08</v>
      </c>
      <c r="U51" s="161">
        <f t="shared" si="31"/>
        <v>1.79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108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37</v>
      </c>
      <c r="B52" s="158" t="s">
        <v>185</v>
      </c>
      <c r="C52" s="191" t="s">
        <v>186</v>
      </c>
      <c r="D52" s="160" t="s">
        <v>117</v>
      </c>
      <c r="E52" s="166">
        <v>5.1390000000000002</v>
      </c>
      <c r="F52" s="168">
        <f t="shared" si="24"/>
        <v>0</v>
      </c>
      <c r="G52" s="169">
        <f t="shared" si="25"/>
        <v>0</v>
      </c>
      <c r="H52" s="169"/>
      <c r="I52" s="169">
        <f t="shared" si="26"/>
        <v>0</v>
      </c>
      <c r="J52" s="169"/>
      <c r="K52" s="169">
        <f t="shared" si="27"/>
        <v>0</v>
      </c>
      <c r="L52" s="169">
        <v>21</v>
      </c>
      <c r="M52" s="169">
        <f t="shared" si="28"/>
        <v>0</v>
      </c>
      <c r="N52" s="161">
        <v>1.6000000000000001E-4</v>
      </c>
      <c r="O52" s="161">
        <f t="shared" si="29"/>
        <v>8.1999999999999998E-4</v>
      </c>
      <c r="P52" s="161">
        <v>2.1999999999999999E-2</v>
      </c>
      <c r="Q52" s="161">
        <f t="shared" si="30"/>
        <v>0.11305999999999999</v>
      </c>
      <c r="R52" s="161"/>
      <c r="S52" s="161"/>
      <c r="T52" s="162">
        <v>0.114</v>
      </c>
      <c r="U52" s="161">
        <f t="shared" si="31"/>
        <v>0.59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108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52">
        <v>38</v>
      </c>
      <c r="B53" s="158" t="s">
        <v>187</v>
      </c>
      <c r="C53" s="191" t="s">
        <v>188</v>
      </c>
      <c r="D53" s="160" t="s">
        <v>0</v>
      </c>
      <c r="E53" s="166">
        <v>176.78</v>
      </c>
      <c r="F53" s="168">
        <f t="shared" si="24"/>
        <v>0</v>
      </c>
      <c r="G53" s="169">
        <f t="shared" si="25"/>
        <v>0</v>
      </c>
      <c r="H53" s="169"/>
      <c r="I53" s="169">
        <f t="shared" si="26"/>
        <v>0</v>
      </c>
      <c r="J53" s="169"/>
      <c r="K53" s="169">
        <f t="shared" si="27"/>
        <v>0</v>
      </c>
      <c r="L53" s="169">
        <v>21</v>
      </c>
      <c r="M53" s="169">
        <f t="shared" si="28"/>
        <v>0</v>
      </c>
      <c r="N53" s="161">
        <v>0</v>
      </c>
      <c r="O53" s="161">
        <f t="shared" si="29"/>
        <v>0</v>
      </c>
      <c r="P53" s="161">
        <v>0</v>
      </c>
      <c r="Q53" s="161">
        <f t="shared" si="30"/>
        <v>0</v>
      </c>
      <c r="R53" s="161"/>
      <c r="S53" s="161"/>
      <c r="T53" s="162">
        <v>0</v>
      </c>
      <c r="U53" s="161">
        <f t="shared" si="31"/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108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x14ac:dyDescent="0.2">
      <c r="A54" s="153" t="s">
        <v>103</v>
      </c>
      <c r="B54" s="159" t="s">
        <v>70</v>
      </c>
      <c r="C54" s="192" t="s">
        <v>71</v>
      </c>
      <c r="D54" s="163"/>
      <c r="E54" s="167"/>
      <c r="F54" s="170"/>
      <c r="G54" s="170">
        <f>SUMIF(AE55:AE56,"&lt;&gt;NOR",G55:G56)</f>
        <v>0</v>
      </c>
      <c r="H54" s="170"/>
      <c r="I54" s="170">
        <f>SUM(I55:I56)</f>
        <v>0</v>
      </c>
      <c r="J54" s="170"/>
      <c r="K54" s="170">
        <f>SUM(K55:K56)</f>
        <v>0</v>
      </c>
      <c r="L54" s="170"/>
      <c r="M54" s="170">
        <f>SUM(M55:M56)</f>
        <v>0</v>
      </c>
      <c r="N54" s="164"/>
      <c r="O54" s="164">
        <f>SUM(O55:O56)</f>
        <v>0</v>
      </c>
      <c r="P54" s="164"/>
      <c r="Q54" s="164">
        <f>SUM(Q55:Q56)</f>
        <v>2.4299999999999999E-2</v>
      </c>
      <c r="R54" s="164"/>
      <c r="S54" s="164"/>
      <c r="T54" s="165"/>
      <c r="U54" s="164">
        <f>SUM(U55:U56)</f>
        <v>0.38</v>
      </c>
      <c r="AE54" t="s">
        <v>104</v>
      </c>
    </row>
    <row r="55" spans="1:60" outlineLevel="1" x14ac:dyDescent="0.2">
      <c r="A55" s="152">
        <v>39</v>
      </c>
      <c r="B55" s="158" t="s">
        <v>189</v>
      </c>
      <c r="C55" s="191" t="s">
        <v>190</v>
      </c>
      <c r="D55" s="160" t="s">
        <v>117</v>
      </c>
      <c r="E55" s="166">
        <v>3.32</v>
      </c>
      <c r="F55" s="168">
        <f>H55+J55</f>
        <v>0</v>
      </c>
      <c r="G55" s="169">
        <f>ROUND(E55*F55,2)</f>
        <v>0</v>
      </c>
      <c r="H55" s="169"/>
      <c r="I55" s="169">
        <f>ROUND(E55*H55,2)</f>
        <v>0</v>
      </c>
      <c r="J55" s="169"/>
      <c r="K55" s="169">
        <f>ROUND(E55*J55,2)</f>
        <v>0</v>
      </c>
      <c r="L55" s="169">
        <v>21</v>
      </c>
      <c r="M55" s="169">
        <f>G55*(1+L55/100)</f>
        <v>0</v>
      </c>
      <c r="N55" s="161">
        <v>0</v>
      </c>
      <c r="O55" s="161">
        <f>ROUND(E55*N55,5)</f>
        <v>0</v>
      </c>
      <c r="P55" s="161">
        <v>7.3200000000000001E-3</v>
      </c>
      <c r="Q55" s="161">
        <f>ROUND(E55*P55,5)</f>
        <v>2.4299999999999999E-2</v>
      </c>
      <c r="R55" s="161"/>
      <c r="S55" s="161"/>
      <c r="T55" s="162">
        <v>0.115</v>
      </c>
      <c r="U55" s="161">
        <f>ROUND(E55*T55,2)</f>
        <v>0.38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108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40</v>
      </c>
      <c r="B56" s="158" t="s">
        <v>191</v>
      </c>
      <c r="C56" s="191" t="s">
        <v>192</v>
      </c>
      <c r="D56" s="160" t="s">
        <v>0</v>
      </c>
      <c r="E56" s="166">
        <v>2.52</v>
      </c>
      <c r="F56" s="168">
        <f>H56+J56</f>
        <v>0</v>
      </c>
      <c r="G56" s="169">
        <f>ROUND(E56*F56,2)</f>
        <v>0</v>
      </c>
      <c r="H56" s="169"/>
      <c r="I56" s="169">
        <f>ROUND(E56*H56,2)</f>
        <v>0</v>
      </c>
      <c r="J56" s="169"/>
      <c r="K56" s="169">
        <f>ROUND(E56*J56,2)</f>
        <v>0</v>
      </c>
      <c r="L56" s="169">
        <v>21</v>
      </c>
      <c r="M56" s="169">
        <f>G56*(1+L56/100)</f>
        <v>0</v>
      </c>
      <c r="N56" s="161">
        <v>0</v>
      </c>
      <c r="O56" s="161">
        <f>ROUND(E56*N56,5)</f>
        <v>0</v>
      </c>
      <c r="P56" s="161">
        <v>0</v>
      </c>
      <c r="Q56" s="161">
        <f>ROUND(E56*P56,5)</f>
        <v>0</v>
      </c>
      <c r="R56" s="161"/>
      <c r="S56" s="161"/>
      <c r="T56" s="162">
        <v>0</v>
      </c>
      <c r="U56" s="161">
        <f>ROUND(E56*T56,2)</f>
        <v>0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108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x14ac:dyDescent="0.2">
      <c r="A57" s="153" t="s">
        <v>103</v>
      </c>
      <c r="B57" s="159" t="s">
        <v>72</v>
      </c>
      <c r="C57" s="192" t="s">
        <v>73</v>
      </c>
      <c r="D57" s="163"/>
      <c r="E57" s="167"/>
      <c r="F57" s="170"/>
      <c r="G57" s="170">
        <f>SUMIF(AE58:AE59,"&lt;&gt;NOR",G58:G59)</f>
        <v>0</v>
      </c>
      <c r="H57" s="170"/>
      <c r="I57" s="170">
        <f>SUM(I58:I59)</f>
        <v>0</v>
      </c>
      <c r="J57" s="170"/>
      <c r="K57" s="170">
        <f>SUM(K58:K59)</f>
        <v>0</v>
      </c>
      <c r="L57" s="170"/>
      <c r="M57" s="170">
        <f>SUM(M58:M59)</f>
        <v>0</v>
      </c>
      <c r="N57" s="164"/>
      <c r="O57" s="164">
        <f>SUM(O58:O59)</f>
        <v>0</v>
      </c>
      <c r="P57" s="164"/>
      <c r="Q57" s="164">
        <f>SUM(Q58:Q59)</f>
        <v>1.6266099999999999</v>
      </c>
      <c r="R57" s="164"/>
      <c r="S57" s="164"/>
      <c r="T57" s="165"/>
      <c r="U57" s="164">
        <f>SUM(U58:U59)</f>
        <v>40.010000000000005</v>
      </c>
      <c r="AE57" t="s">
        <v>104</v>
      </c>
    </row>
    <row r="58" spans="1:60" outlineLevel="1" x14ac:dyDescent="0.2">
      <c r="A58" s="152">
        <v>41</v>
      </c>
      <c r="B58" s="158" t="s">
        <v>193</v>
      </c>
      <c r="C58" s="191" t="s">
        <v>194</v>
      </c>
      <c r="D58" s="160" t="s">
        <v>117</v>
      </c>
      <c r="E58" s="166">
        <v>73.936999999999998</v>
      </c>
      <c r="F58" s="168">
        <f>H58+J58</f>
        <v>0</v>
      </c>
      <c r="G58" s="169">
        <f>ROUND(E58*F58,2)</f>
        <v>0</v>
      </c>
      <c r="H58" s="169"/>
      <c r="I58" s="169">
        <f>ROUND(E58*H58,2)</f>
        <v>0</v>
      </c>
      <c r="J58" s="169"/>
      <c r="K58" s="169">
        <f>ROUND(E58*J58,2)</f>
        <v>0</v>
      </c>
      <c r="L58" s="169">
        <v>21</v>
      </c>
      <c r="M58" s="169">
        <f>G58*(1+L58/100)</f>
        <v>0</v>
      </c>
      <c r="N58" s="161">
        <v>0</v>
      </c>
      <c r="O58" s="161">
        <f>ROUND(E58*N58,5)</f>
        <v>0</v>
      </c>
      <c r="P58" s="161">
        <v>2.1999999999999999E-2</v>
      </c>
      <c r="Q58" s="161">
        <f>ROUND(E58*P58,5)</f>
        <v>1.6266099999999999</v>
      </c>
      <c r="R58" s="161"/>
      <c r="S58" s="161"/>
      <c r="T58" s="162">
        <v>0.47699999999999998</v>
      </c>
      <c r="U58" s="161">
        <f>ROUND(E58*T58,2)</f>
        <v>35.270000000000003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108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>
        <v>42</v>
      </c>
      <c r="B59" s="158" t="s">
        <v>195</v>
      </c>
      <c r="C59" s="191" t="s">
        <v>196</v>
      </c>
      <c r="D59" s="160" t="s">
        <v>0</v>
      </c>
      <c r="E59" s="166">
        <v>205.91</v>
      </c>
      <c r="F59" s="168">
        <f>H59+J59</f>
        <v>0</v>
      </c>
      <c r="G59" s="169">
        <f>ROUND(E59*F59,2)</f>
        <v>0</v>
      </c>
      <c r="H59" s="169"/>
      <c r="I59" s="169">
        <f>ROUND(E59*H59,2)</f>
        <v>0</v>
      </c>
      <c r="J59" s="169"/>
      <c r="K59" s="169">
        <f>ROUND(E59*J59,2)</f>
        <v>0</v>
      </c>
      <c r="L59" s="169">
        <v>21</v>
      </c>
      <c r="M59" s="169">
        <f>G59*(1+L59/100)</f>
        <v>0</v>
      </c>
      <c r="N59" s="161">
        <v>0</v>
      </c>
      <c r="O59" s="161">
        <f>ROUND(E59*N59,5)</f>
        <v>0</v>
      </c>
      <c r="P59" s="161">
        <v>0</v>
      </c>
      <c r="Q59" s="161">
        <f>ROUND(E59*P59,5)</f>
        <v>0</v>
      </c>
      <c r="R59" s="161"/>
      <c r="S59" s="161"/>
      <c r="T59" s="162">
        <v>2.3E-2</v>
      </c>
      <c r="U59" s="161">
        <f>ROUND(E59*T59,2)</f>
        <v>4.74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108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x14ac:dyDescent="0.2">
      <c r="A60" s="153" t="s">
        <v>103</v>
      </c>
      <c r="B60" s="159" t="s">
        <v>74</v>
      </c>
      <c r="C60" s="192" t="s">
        <v>75</v>
      </c>
      <c r="D60" s="163"/>
      <c r="E60" s="167"/>
      <c r="F60" s="170"/>
      <c r="G60" s="170">
        <f>SUMIF(AE61:AE62,"&lt;&gt;NOR",G61:G62)</f>
        <v>0</v>
      </c>
      <c r="H60" s="170"/>
      <c r="I60" s="170">
        <f>SUM(I61:I62)</f>
        <v>0</v>
      </c>
      <c r="J60" s="170"/>
      <c r="K60" s="170">
        <f>SUM(K61:K62)</f>
        <v>0</v>
      </c>
      <c r="L60" s="170"/>
      <c r="M60" s="170">
        <f>SUM(M61:M62)</f>
        <v>0</v>
      </c>
      <c r="N60" s="164"/>
      <c r="O60" s="164">
        <f>SUM(O61:O62)</f>
        <v>4.7699999999999999E-3</v>
      </c>
      <c r="P60" s="164"/>
      <c r="Q60" s="164">
        <f>SUM(Q61:Q62)</f>
        <v>9.536E-2</v>
      </c>
      <c r="R60" s="164"/>
      <c r="S60" s="164"/>
      <c r="T60" s="165"/>
      <c r="U60" s="164">
        <f>SUM(U61:U62)</f>
        <v>9.25</v>
      </c>
      <c r="AE60" t="s">
        <v>104</v>
      </c>
    </row>
    <row r="61" spans="1:60" outlineLevel="1" x14ac:dyDescent="0.2">
      <c r="A61" s="152">
        <v>43</v>
      </c>
      <c r="B61" s="158" t="s">
        <v>197</v>
      </c>
      <c r="C61" s="191" t="s">
        <v>198</v>
      </c>
      <c r="D61" s="160" t="s">
        <v>199</v>
      </c>
      <c r="E61" s="166">
        <v>95.358000000000004</v>
      </c>
      <c r="F61" s="168">
        <f>H61+J61</f>
        <v>0</v>
      </c>
      <c r="G61" s="169">
        <f>ROUND(E61*F61,2)</f>
        <v>0</v>
      </c>
      <c r="H61" s="169"/>
      <c r="I61" s="169">
        <f>ROUND(E61*H61,2)</f>
        <v>0</v>
      </c>
      <c r="J61" s="169"/>
      <c r="K61" s="169">
        <f>ROUND(E61*J61,2)</f>
        <v>0</v>
      </c>
      <c r="L61" s="169">
        <v>21</v>
      </c>
      <c r="M61" s="169">
        <f>G61*(1+L61/100)</f>
        <v>0</v>
      </c>
      <c r="N61" s="161">
        <v>5.0000000000000002E-5</v>
      </c>
      <c r="O61" s="161">
        <f>ROUND(E61*N61,5)</f>
        <v>4.7699999999999999E-3</v>
      </c>
      <c r="P61" s="161">
        <v>1E-3</v>
      </c>
      <c r="Q61" s="161">
        <f>ROUND(E61*P61,5)</f>
        <v>9.536E-2</v>
      </c>
      <c r="R61" s="161"/>
      <c r="S61" s="161"/>
      <c r="T61" s="162">
        <v>9.7000000000000003E-2</v>
      </c>
      <c r="U61" s="161">
        <f>ROUND(E61*T61,2)</f>
        <v>9.25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108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44</v>
      </c>
      <c r="B62" s="158" t="s">
        <v>200</v>
      </c>
      <c r="C62" s="191" t="s">
        <v>201</v>
      </c>
      <c r="D62" s="160" t="s">
        <v>0</v>
      </c>
      <c r="E62" s="166">
        <v>57.69</v>
      </c>
      <c r="F62" s="168">
        <f>H62+J62</f>
        <v>0</v>
      </c>
      <c r="G62" s="169">
        <f>ROUND(E62*F62,2)</f>
        <v>0</v>
      </c>
      <c r="H62" s="169"/>
      <c r="I62" s="169">
        <f>ROUND(E62*H62,2)</f>
        <v>0</v>
      </c>
      <c r="J62" s="169"/>
      <c r="K62" s="169">
        <f>ROUND(E62*J62,2)</f>
        <v>0</v>
      </c>
      <c r="L62" s="169">
        <v>21</v>
      </c>
      <c r="M62" s="169">
        <f>G62*(1+L62/100)</f>
        <v>0</v>
      </c>
      <c r="N62" s="161">
        <v>0</v>
      </c>
      <c r="O62" s="161">
        <f>ROUND(E62*N62,5)</f>
        <v>0</v>
      </c>
      <c r="P62" s="161">
        <v>0</v>
      </c>
      <c r="Q62" s="161">
        <f>ROUND(E62*P62,5)</f>
        <v>0</v>
      </c>
      <c r="R62" s="161"/>
      <c r="S62" s="161"/>
      <c r="T62" s="162">
        <v>0</v>
      </c>
      <c r="U62" s="161">
        <f>ROUND(E62*T62,2)</f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108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53" t="s">
        <v>103</v>
      </c>
      <c r="B63" s="159" t="s">
        <v>76</v>
      </c>
      <c r="C63" s="192" t="s">
        <v>26</v>
      </c>
      <c r="D63" s="163"/>
      <c r="E63" s="167"/>
      <c r="F63" s="170"/>
      <c r="G63" s="170">
        <f>SUMIF(AE64:AE70,"&lt;&gt;NOR",G64:G70)</f>
        <v>0</v>
      </c>
      <c r="H63" s="170"/>
      <c r="I63" s="170">
        <f>SUM(I64:I70)</f>
        <v>0</v>
      </c>
      <c r="J63" s="170"/>
      <c r="K63" s="170">
        <f>SUM(K64:K70)</f>
        <v>0</v>
      </c>
      <c r="L63" s="170"/>
      <c r="M63" s="170">
        <f>SUM(M64:M70)</f>
        <v>0</v>
      </c>
      <c r="N63" s="164"/>
      <c r="O63" s="164">
        <f>SUM(O64:O70)</f>
        <v>0</v>
      </c>
      <c r="P63" s="164"/>
      <c r="Q63" s="164">
        <f>SUM(Q64:Q70)</f>
        <v>0</v>
      </c>
      <c r="R63" s="164"/>
      <c r="S63" s="164"/>
      <c r="T63" s="165"/>
      <c r="U63" s="164">
        <f>SUM(U64:U70)</f>
        <v>0</v>
      </c>
      <c r="AE63" t="s">
        <v>104</v>
      </c>
    </row>
    <row r="64" spans="1:60" outlineLevel="1" x14ac:dyDescent="0.2">
      <c r="A64" s="152">
        <v>45</v>
      </c>
      <c r="B64" s="158" t="s">
        <v>202</v>
      </c>
      <c r="C64" s="191" t="s">
        <v>203</v>
      </c>
      <c r="D64" s="160" t="s">
        <v>204</v>
      </c>
      <c r="E64" s="166">
        <v>1</v>
      </c>
      <c r="F64" s="168">
        <f t="shared" ref="F64:F70" si="32">H64+J64</f>
        <v>0</v>
      </c>
      <c r="G64" s="169">
        <f t="shared" ref="G64:G70" si="33">ROUND(E64*F64,2)</f>
        <v>0</v>
      </c>
      <c r="H64" s="169"/>
      <c r="I64" s="169">
        <f t="shared" ref="I64:I70" si="34">ROUND(E64*H64,2)</f>
        <v>0</v>
      </c>
      <c r="J64" s="169"/>
      <c r="K64" s="169">
        <f t="shared" ref="K64:K70" si="35">ROUND(E64*J64,2)</f>
        <v>0</v>
      </c>
      <c r="L64" s="169">
        <v>21</v>
      </c>
      <c r="M64" s="169">
        <f t="shared" ref="M64:M70" si="36">G64*(1+L64/100)</f>
        <v>0</v>
      </c>
      <c r="N64" s="161">
        <v>0</v>
      </c>
      <c r="O64" s="161">
        <f t="shared" ref="O64:O70" si="37">ROUND(E64*N64,5)</f>
        <v>0</v>
      </c>
      <c r="P64" s="161">
        <v>0</v>
      </c>
      <c r="Q64" s="161">
        <f t="shared" ref="Q64:Q70" si="38">ROUND(E64*P64,5)</f>
        <v>0</v>
      </c>
      <c r="R64" s="161"/>
      <c r="S64" s="161"/>
      <c r="T64" s="162">
        <v>0</v>
      </c>
      <c r="U64" s="161">
        <f t="shared" ref="U64:U70" si="39">ROUND(E64*T64,2)</f>
        <v>0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205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46</v>
      </c>
      <c r="B65" s="158" t="s">
        <v>206</v>
      </c>
      <c r="C65" s="191" t="s">
        <v>207</v>
      </c>
      <c r="D65" s="160" t="s">
        <v>204</v>
      </c>
      <c r="E65" s="166">
        <v>1</v>
      </c>
      <c r="F65" s="168">
        <f t="shared" si="32"/>
        <v>0</v>
      </c>
      <c r="G65" s="169">
        <f t="shared" si="33"/>
        <v>0</v>
      </c>
      <c r="H65" s="169"/>
      <c r="I65" s="169">
        <f t="shared" si="34"/>
        <v>0</v>
      </c>
      <c r="J65" s="169"/>
      <c r="K65" s="169">
        <f t="shared" si="35"/>
        <v>0</v>
      </c>
      <c r="L65" s="169">
        <v>21</v>
      </c>
      <c r="M65" s="169">
        <f t="shared" si="36"/>
        <v>0</v>
      </c>
      <c r="N65" s="161">
        <v>0</v>
      </c>
      <c r="O65" s="161">
        <f t="shared" si="37"/>
        <v>0</v>
      </c>
      <c r="P65" s="161">
        <v>0</v>
      </c>
      <c r="Q65" s="161">
        <f t="shared" si="38"/>
        <v>0</v>
      </c>
      <c r="R65" s="161"/>
      <c r="S65" s="161"/>
      <c r="T65" s="162">
        <v>0</v>
      </c>
      <c r="U65" s="161">
        <f t="shared" si="39"/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205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>
        <v>47</v>
      </c>
      <c r="B66" s="158" t="s">
        <v>208</v>
      </c>
      <c r="C66" s="191" t="s">
        <v>209</v>
      </c>
      <c r="D66" s="160" t="s">
        <v>204</v>
      </c>
      <c r="E66" s="166">
        <v>1</v>
      </c>
      <c r="F66" s="168">
        <f t="shared" si="32"/>
        <v>0</v>
      </c>
      <c r="G66" s="169">
        <f t="shared" si="33"/>
        <v>0</v>
      </c>
      <c r="H66" s="169"/>
      <c r="I66" s="169">
        <f t="shared" si="34"/>
        <v>0</v>
      </c>
      <c r="J66" s="169"/>
      <c r="K66" s="169">
        <f t="shared" si="35"/>
        <v>0</v>
      </c>
      <c r="L66" s="169">
        <v>21</v>
      </c>
      <c r="M66" s="169">
        <f t="shared" si="36"/>
        <v>0</v>
      </c>
      <c r="N66" s="161">
        <v>0</v>
      </c>
      <c r="O66" s="161">
        <f t="shared" si="37"/>
        <v>0</v>
      </c>
      <c r="P66" s="161">
        <v>0</v>
      </c>
      <c r="Q66" s="161">
        <f t="shared" si="38"/>
        <v>0</v>
      </c>
      <c r="R66" s="161"/>
      <c r="S66" s="161"/>
      <c r="T66" s="162">
        <v>0</v>
      </c>
      <c r="U66" s="161">
        <f t="shared" si="39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205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>
        <v>48</v>
      </c>
      <c r="B67" s="158" t="s">
        <v>210</v>
      </c>
      <c r="C67" s="191" t="s">
        <v>211</v>
      </c>
      <c r="D67" s="160" t="s">
        <v>204</v>
      </c>
      <c r="E67" s="166">
        <v>1</v>
      </c>
      <c r="F67" s="168">
        <f t="shared" si="32"/>
        <v>0</v>
      </c>
      <c r="G67" s="169">
        <f t="shared" si="33"/>
        <v>0</v>
      </c>
      <c r="H67" s="169"/>
      <c r="I67" s="169">
        <f t="shared" si="34"/>
        <v>0</v>
      </c>
      <c r="J67" s="169"/>
      <c r="K67" s="169">
        <f t="shared" si="35"/>
        <v>0</v>
      </c>
      <c r="L67" s="169">
        <v>21</v>
      </c>
      <c r="M67" s="169">
        <f t="shared" si="36"/>
        <v>0</v>
      </c>
      <c r="N67" s="161">
        <v>0</v>
      </c>
      <c r="O67" s="161">
        <f t="shared" si="37"/>
        <v>0</v>
      </c>
      <c r="P67" s="161">
        <v>0</v>
      </c>
      <c r="Q67" s="161">
        <f t="shared" si="38"/>
        <v>0</v>
      </c>
      <c r="R67" s="161"/>
      <c r="S67" s="161"/>
      <c r="T67" s="162">
        <v>0</v>
      </c>
      <c r="U67" s="161">
        <f t="shared" si="39"/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205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>
        <v>49</v>
      </c>
      <c r="B68" s="158" t="s">
        <v>212</v>
      </c>
      <c r="C68" s="191" t="s">
        <v>213</v>
      </c>
      <c r="D68" s="160" t="s">
        <v>204</v>
      </c>
      <c r="E68" s="166">
        <v>1</v>
      </c>
      <c r="F68" s="168">
        <f t="shared" si="32"/>
        <v>0</v>
      </c>
      <c r="G68" s="169">
        <f t="shared" si="33"/>
        <v>0</v>
      </c>
      <c r="H68" s="169"/>
      <c r="I68" s="169">
        <f t="shared" si="34"/>
        <v>0</v>
      </c>
      <c r="J68" s="169"/>
      <c r="K68" s="169">
        <f t="shared" si="35"/>
        <v>0</v>
      </c>
      <c r="L68" s="169">
        <v>21</v>
      </c>
      <c r="M68" s="169">
        <f t="shared" si="36"/>
        <v>0</v>
      </c>
      <c r="N68" s="161">
        <v>0</v>
      </c>
      <c r="O68" s="161">
        <f t="shared" si="37"/>
        <v>0</v>
      </c>
      <c r="P68" s="161">
        <v>0</v>
      </c>
      <c r="Q68" s="161">
        <f t="shared" si="38"/>
        <v>0</v>
      </c>
      <c r="R68" s="161"/>
      <c r="S68" s="161"/>
      <c r="T68" s="162">
        <v>0</v>
      </c>
      <c r="U68" s="161">
        <f t="shared" si="39"/>
        <v>0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205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>
        <v>50</v>
      </c>
      <c r="B69" s="158" t="s">
        <v>214</v>
      </c>
      <c r="C69" s="191" t="s">
        <v>215</v>
      </c>
      <c r="D69" s="160" t="s">
        <v>204</v>
      </c>
      <c r="E69" s="166">
        <v>1</v>
      </c>
      <c r="F69" s="168">
        <f t="shared" si="32"/>
        <v>0</v>
      </c>
      <c r="G69" s="169">
        <f t="shared" si="33"/>
        <v>0</v>
      </c>
      <c r="H69" s="169"/>
      <c r="I69" s="169">
        <f t="shared" si="34"/>
        <v>0</v>
      </c>
      <c r="J69" s="169"/>
      <c r="K69" s="169">
        <f t="shared" si="35"/>
        <v>0</v>
      </c>
      <c r="L69" s="169">
        <v>21</v>
      </c>
      <c r="M69" s="169">
        <f t="shared" si="36"/>
        <v>0</v>
      </c>
      <c r="N69" s="161">
        <v>0</v>
      </c>
      <c r="O69" s="161">
        <f t="shared" si="37"/>
        <v>0</v>
      </c>
      <c r="P69" s="161">
        <v>0</v>
      </c>
      <c r="Q69" s="161">
        <f t="shared" si="38"/>
        <v>0</v>
      </c>
      <c r="R69" s="161"/>
      <c r="S69" s="161"/>
      <c r="T69" s="162">
        <v>0</v>
      </c>
      <c r="U69" s="161">
        <f t="shared" si="39"/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205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9">
        <v>51</v>
      </c>
      <c r="B70" s="180" t="s">
        <v>216</v>
      </c>
      <c r="C70" s="193" t="s">
        <v>217</v>
      </c>
      <c r="D70" s="181" t="s">
        <v>204</v>
      </c>
      <c r="E70" s="182">
        <v>1</v>
      </c>
      <c r="F70" s="183">
        <f t="shared" si="32"/>
        <v>0</v>
      </c>
      <c r="G70" s="184">
        <f t="shared" si="33"/>
        <v>0</v>
      </c>
      <c r="H70" s="184"/>
      <c r="I70" s="184">
        <f t="shared" si="34"/>
        <v>0</v>
      </c>
      <c r="J70" s="184"/>
      <c r="K70" s="184">
        <f t="shared" si="35"/>
        <v>0</v>
      </c>
      <c r="L70" s="184">
        <v>21</v>
      </c>
      <c r="M70" s="184">
        <f t="shared" si="36"/>
        <v>0</v>
      </c>
      <c r="N70" s="185">
        <v>0</v>
      </c>
      <c r="O70" s="185">
        <f t="shared" si="37"/>
        <v>0</v>
      </c>
      <c r="P70" s="185">
        <v>0</v>
      </c>
      <c r="Q70" s="185">
        <f t="shared" si="38"/>
        <v>0</v>
      </c>
      <c r="R70" s="185"/>
      <c r="S70" s="185"/>
      <c r="T70" s="186">
        <v>0</v>
      </c>
      <c r="U70" s="185">
        <f t="shared" si="39"/>
        <v>0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205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x14ac:dyDescent="0.2">
      <c r="A71" s="6"/>
      <c r="B71" s="7" t="s">
        <v>218</v>
      </c>
      <c r="C71" s="194" t="s">
        <v>218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C71">
        <v>15</v>
      </c>
      <c r="AD71">
        <v>21</v>
      </c>
    </row>
    <row r="72" spans="1:60" x14ac:dyDescent="0.2">
      <c r="A72" s="187"/>
      <c r="B72" s="188" t="s">
        <v>28</v>
      </c>
      <c r="C72" s="195" t="s">
        <v>218</v>
      </c>
      <c r="D72" s="189"/>
      <c r="E72" s="189"/>
      <c r="F72" s="189"/>
      <c r="G72" s="190">
        <f>G8+G12+G17+G26+G29+G37+G44+G46+G54+G57+G60+G63</f>
        <v>0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C72">
        <f>SUMIF(L7:L70,AC71,G7:G70)</f>
        <v>0</v>
      </c>
      <c r="AD72">
        <f>SUMIF(L7:L70,AD71,G7:G70)</f>
        <v>0</v>
      </c>
      <c r="AE72" t="s">
        <v>219</v>
      </c>
    </row>
    <row r="73" spans="1:60" x14ac:dyDescent="0.2">
      <c r="A73" s="6"/>
      <c r="B73" s="7" t="s">
        <v>218</v>
      </c>
      <c r="C73" s="194" t="s">
        <v>218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6"/>
      <c r="B74" s="7" t="s">
        <v>218</v>
      </c>
      <c r="C74" s="194" t="s">
        <v>218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69" t="s">
        <v>220</v>
      </c>
      <c r="B75" s="269"/>
      <c r="C75" s="270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50"/>
      <c r="B76" s="251"/>
      <c r="C76" s="252"/>
      <c r="D76" s="251"/>
      <c r="E76" s="251"/>
      <c r="F76" s="251"/>
      <c r="G76" s="25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E76" t="s">
        <v>221</v>
      </c>
    </row>
    <row r="77" spans="1:60" x14ac:dyDescent="0.2">
      <c r="A77" s="254"/>
      <c r="B77" s="255"/>
      <c r="C77" s="256"/>
      <c r="D77" s="255"/>
      <c r="E77" s="255"/>
      <c r="F77" s="255"/>
      <c r="G77" s="25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4"/>
      <c r="B78" s="255"/>
      <c r="C78" s="256"/>
      <c r="D78" s="255"/>
      <c r="E78" s="255"/>
      <c r="F78" s="255"/>
      <c r="G78" s="25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54"/>
      <c r="B79" s="255"/>
      <c r="C79" s="256"/>
      <c r="D79" s="255"/>
      <c r="E79" s="255"/>
      <c r="F79" s="255"/>
      <c r="G79" s="25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58"/>
      <c r="B80" s="259"/>
      <c r="C80" s="260"/>
      <c r="D80" s="259"/>
      <c r="E80" s="259"/>
      <c r="F80" s="259"/>
      <c r="G80" s="261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6"/>
      <c r="B81" s="7" t="s">
        <v>218</v>
      </c>
      <c r="C81" s="194" t="s">
        <v>218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C82" s="196"/>
      <c r="AE82" t="s">
        <v>222</v>
      </c>
    </row>
  </sheetData>
  <mergeCells count="6">
    <mergeCell ref="A76:G80"/>
    <mergeCell ref="A1:G1"/>
    <mergeCell ref="C2:G2"/>
    <mergeCell ref="C3:G3"/>
    <mergeCell ref="C4:G4"/>
    <mergeCell ref="A75:C75"/>
  </mergeCells>
  <pageMargins left="0.39370078740157499" right="0.196850393700787" top="0.78740157499999996" bottom="0.78740157499999996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Zdeněk Rainhart</cp:lastModifiedBy>
  <cp:lastPrinted>2023-12-05T11:15:54Z</cp:lastPrinted>
  <dcterms:created xsi:type="dcterms:W3CDTF">2009-04-08T07:15:50Z</dcterms:created>
  <dcterms:modified xsi:type="dcterms:W3CDTF">2024-05-14T07:45:01Z</dcterms:modified>
</cp:coreProperties>
</file>