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23\data_skupina\Administrace VZ\2025\MŠ Bezručova 1948 - změna užívání\Vysvětlení ZD\"/>
    </mc:Choice>
  </mc:AlternateContent>
  <xr:revisionPtr revIDLastSave="0" documentId="8_{43C1F366-44D7-4D64-B27E-7DC08F6B2FC8}" xr6:coauthVersionLast="36" xr6:coauthVersionMax="36" xr10:uidLastSave="{00000000-0000-0000-0000-000000000000}"/>
  <bookViews>
    <workbookView xWindow="0" yWindow="0" windowWidth="21570" windowHeight="7890" tabRatio="500" activeTab="3" xr2:uid="{00000000-000D-0000-FFFF-FFFF00000000}"/>
  </bookViews>
  <sheets>
    <sheet name="Pokyny pro vyplnění" sheetId="1" r:id="rId1"/>
    <sheet name="Stavba" sheetId="2" r:id="rId2"/>
    <sheet name="VzorPolozky" sheetId="3" state="hidden" r:id="rId3"/>
    <sheet name="Rozpočet Pol" sheetId="4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Pol'!$A$1:$U$237</definedName>
    <definedName name="_xlnm.Print_Area" localSheetId="1">Stavba!$A$1:$J$78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>Stavba!$A:$A</definedName>
    <definedName name="Z_B7E7C763_C459_487D_8ABA_5CFDDFBD5A84_.wvu.PrintArea" localSheetId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C227" i="4" l="1"/>
  <c r="U225" i="4"/>
  <c r="Q225" i="4"/>
  <c r="O225" i="4"/>
  <c r="K225" i="4"/>
  <c r="I225" i="4"/>
  <c r="G225" i="4"/>
  <c r="M225" i="4" s="1"/>
  <c r="F225" i="4"/>
  <c r="U224" i="4"/>
  <c r="Q224" i="4"/>
  <c r="O224" i="4"/>
  <c r="K224" i="4"/>
  <c r="I224" i="4"/>
  <c r="G224" i="4"/>
  <c r="M224" i="4" s="1"/>
  <c r="F224" i="4"/>
  <c r="U223" i="4"/>
  <c r="Q223" i="4"/>
  <c r="O223" i="4"/>
  <c r="K223" i="4"/>
  <c r="I223" i="4"/>
  <c r="I219" i="4" s="1"/>
  <c r="G223" i="4"/>
  <c r="M223" i="4" s="1"/>
  <c r="F223" i="4"/>
  <c r="U222" i="4"/>
  <c r="Q222" i="4"/>
  <c r="O222" i="4"/>
  <c r="K222" i="4"/>
  <c r="I222" i="4"/>
  <c r="G222" i="4"/>
  <c r="M222" i="4" s="1"/>
  <c r="F222" i="4"/>
  <c r="U221" i="4"/>
  <c r="Q221" i="4"/>
  <c r="O221" i="4"/>
  <c r="K221" i="4"/>
  <c r="I221" i="4"/>
  <c r="G221" i="4"/>
  <c r="M221" i="4" s="1"/>
  <c r="F221" i="4"/>
  <c r="U220" i="4"/>
  <c r="Q220" i="4"/>
  <c r="O220" i="4"/>
  <c r="K220" i="4"/>
  <c r="I220" i="4"/>
  <c r="G220" i="4"/>
  <c r="M220" i="4" s="1"/>
  <c r="F220" i="4"/>
  <c r="U219" i="4"/>
  <c r="Q219" i="4"/>
  <c r="O219" i="4"/>
  <c r="K219" i="4"/>
  <c r="U218" i="4"/>
  <c r="Q218" i="4"/>
  <c r="O218" i="4"/>
  <c r="K218" i="4"/>
  <c r="I218" i="4"/>
  <c r="F218" i="4"/>
  <c r="G218" i="4" s="1"/>
  <c r="M218" i="4" s="1"/>
  <c r="U217" i="4"/>
  <c r="Q217" i="4"/>
  <c r="O217" i="4"/>
  <c r="K217" i="4"/>
  <c r="I217" i="4"/>
  <c r="G217" i="4"/>
  <c r="M217" i="4" s="1"/>
  <c r="F217" i="4"/>
  <c r="U216" i="4"/>
  <c r="Q216" i="4"/>
  <c r="O216" i="4"/>
  <c r="K216" i="4"/>
  <c r="I216" i="4"/>
  <c r="U215" i="4"/>
  <c r="Q215" i="4"/>
  <c r="O215" i="4"/>
  <c r="K215" i="4"/>
  <c r="I215" i="4"/>
  <c r="F215" i="4"/>
  <c r="G215" i="4" s="1"/>
  <c r="M215" i="4" s="1"/>
  <c r="U214" i="4"/>
  <c r="U213" i="4" s="1"/>
  <c r="Q214" i="4"/>
  <c r="O214" i="4"/>
  <c r="K214" i="4"/>
  <c r="I214" i="4"/>
  <c r="F214" i="4"/>
  <c r="G214" i="4" s="1"/>
  <c r="Q213" i="4"/>
  <c r="O213" i="4"/>
  <c r="K213" i="4"/>
  <c r="I213" i="4"/>
  <c r="U212" i="4"/>
  <c r="Q212" i="4"/>
  <c r="O212" i="4"/>
  <c r="K212" i="4"/>
  <c r="I212" i="4"/>
  <c r="F212" i="4"/>
  <c r="G212" i="4" s="1"/>
  <c r="M212" i="4" s="1"/>
  <c r="U211" i="4"/>
  <c r="Q211" i="4"/>
  <c r="O211" i="4"/>
  <c r="K211" i="4"/>
  <c r="I211" i="4"/>
  <c r="F211" i="4"/>
  <c r="G211" i="4" s="1"/>
  <c r="M211" i="4" s="1"/>
  <c r="U210" i="4"/>
  <c r="Q210" i="4"/>
  <c r="O210" i="4"/>
  <c r="K210" i="4"/>
  <c r="I210" i="4"/>
  <c r="F210" i="4"/>
  <c r="G210" i="4" s="1"/>
  <c r="M210" i="4" s="1"/>
  <c r="U209" i="4"/>
  <c r="Q209" i="4"/>
  <c r="O209" i="4"/>
  <c r="K209" i="4"/>
  <c r="I209" i="4"/>
  <c r="F209" i="4"/>
  <c r="G209" i="4" s="1"/>
  <c r="M209" i="4" s="1"/>
  <c r="U208" i="4"/>
  <c r="Q208" i="4"/>
  <c r="O208" i="4"/>
  <c r="K208" i="4"/>
  <c r="I208" i="4"/>
  <c r="F208" i="4"/>
  <c r="G208" i="4" s="1"/>
  <c r="U207" i="4"/>
  <c r="Q207" i="4"/>
  <c r="O207" i="4"/>
  <c r="K207" i="4"/>
  <c r="I207" i="4"/>
  <c r="U206" i="4"/>
  <c r="Q206" i="4"/>
  <c r="O206" i="4"/>
  <c r="O205" i="4" s="1"/>
  <c r="K206" i="4"/>
  <c r="I206" i="4"/>
  <c r="F206" i="4"/>
  <c r="G206" i="4" s="1"/>
  <c r="U205" i="4"/>
  <c r="Q205" i="4"/>
  <c r="K205" i="4"/>
  <c r="I205" i="4"/>
  <c r="U204" i="4"/>
  <c r="Q204" i="4"/>
  <c r="O204" i="4"/>
  <c r="M204" i="4"/>
  <c r="K204" i="4"/>
  <c r="I204" i="4"/>
  <c r="F204" i="4"/>
  <c r="G204" i="4" s="1"/>
  <c r="U203" i="4"/>
  <c r="Q203" i="4"/>
  <c r="O203" i="4"/>
  <c r="M203" i="4"/>
  <c r="K203" i="4"/>
  <c r="I203" i="4"/>
  <c r="F203" i="4"/>
  <c r="G203" i="4" s="1"/>
  <c r="U202" i="4"/>
  <c r="Q202" i="4"/>
  <c r="O202" i="4"/>
  <c r="M202" i="4"/>
  <c r="K202" i="4"/>
  <c r="I202" i="4"/>
  <c r="F202" i="4"/>
  <c r="G202" i="4" s="1"/>
  <c r="U201" i="4"/>
  <c r="Q201" i="4"/>
  <c r="O201" i="4"/>
  <c r="M201" i="4"/>
  <c r="K201" i="4"/>
  <c r="I201" i="4"/>
  <c r="F201" i="4"/>
  <c r="G201" i="4" s="1"/>
  <c r="U200" i="4"/>
  <c r="Q200" i="4"/>
  <c r="O200" i="4"/>
  <c r="M200" i="4"/>
  <c r="K200" i="4"/>
  <c r="I200" i="4"/>
  <c r="F200" i="4"/>
  <c r="G200" i="4" s="1"/>
  <c r="U199" i="4"/>
  <c r="Q199" i="4"/>
  <c r="O199" i="4"/>
  <c r="K199" i="4"/>
  <c r="I199" i="4"/>
  <c r="F199" i="4"/>
  <c r="G199" i="4" s="1"/>
  <c r="M199" i="4" s="1"/>
  <c r="U198" i="4"/>
  <c r="Q198" i="4"/>
  <c r="O198" i="4"/>
  <c r="K198" i="4"/>
  <c r="I198" i="4"/>
  <c r="F198" i="4"/>
  <c r="G198" i="4" s="1"/>
  <c r="M198" i="4" s="1"/>
  <c r="U197" i="4"/>
  <c r="Q197" i="4"/>
  <c r="O197" i="4"/>
  <c r="K197" i="4"/>
  <c r="I197" i="4"/>
  <c r="F197" i="4"/>
  <c r="G197" i="4" s="1"/>
  <c r="M197" i="4" s="1"/>
  <c r="U196" i="4"/>
  <c r="Q196" i="4"/>
  <c r="O196" i="4"/>
  <c r="M196" i="4"/>
  <c r="K196" i="4"/>
  <c r="I196" i="4"/>
  <c r="F196" i="4"/>
  <c r="G196" i="4" s="1"/>
  <c r="U195" i="4"/>
  <c r="Q195" i="4"/>
  <c r="O195" i="4"/>
  <c r="K195" i="4"/>
  <c r="I195" i="4"/>
  <c r="F195" i="4"/>
  <c r="G195" i="4" s="1"/>
  <c r="M195" i="4" s="1"/>
  <c r="U194" i="4"/>
  <c r="Q194" i="4"/>
  <c r="O194" i="4"/>
  <c r="O193" i="4" s="1"/>
  <c r="M194" i="4"/>
  <c r="K194" i="4"/>
  <c r="I194" i="4"/>
  <c r="F194" i="4"/>
  <c r="G194" i="4" s="1"/>
  <c r="U193" i="4"/>
  <c r="Q193" i="4"/>
  <c r="K193" i="4"/>
  <c r="I193" i="4"/>
  <c r="U192" i="4"/>
  <c r="Q192" i="4"/>
  <c r="O192" i="4"/>
  <c r="K192" i="4"/>
  <c r="K190" i="4" s="1"/>
  <c r="I192" i="4"/>
  <c r="F192" i="4"/>
  <c r="G192" i="4" s="1"/>
  <c r="M192" i="4" s="1"/>
  <c r="U191" i="4"/>
  <c r="Q191" i="4"/>
  <c r="O191" i="4"/>
  <c r="K191" i="4"/>
  <c r="I191" i="4"/>
  <c r="F191" i="4"/>
  <c r="G191" i="4" s="1"/>
  <c r="U190" i="4"/>
  <c r="Q190" i="4"/>
  <c r="O190" i="4"/>
  <c r="I190" i="4"/>
  <c r="U189" i="4"/>
  <c r="Q189" i="4"/>
  <c r="O189" i="4"/>
  <c r="K189" i="4"/>
  <c r="I189" i="4"/>
  <c r="F189" i="4"/>
  <c r="G189" i="4" s="1"/>
  <c r="M189" i="4" s="1"/>
  <c r="U188" i="4"/>
  <c r="Q188" i="4"/>
  <c r="O188" i="4"/>
  <c r="K188" i="4"/>
  <c r="I188" i="4"/>
  <c r="F188" i="4"/>
  <c r="G188" i="4" s="1"/>
  <c r="M188" i="4" s="1"/>
  <c r="U187" i="4"/>
  <c r="Q187" i="4"/>
  <c r="O187" i="4"/>
  <c r="K187" i="4"/>
  <c r="I187" i="4"/>
  <c r="F187" i="4"/>
  <c r="G187" i="4" s="1"/>
  <c r="M187" i="4" s="1"/>
  <c r="U186" i="4"/>
  <c r="Q186" i="4"/>
  <c r="O186" i="4"/>
  <c r="K186" i="4"/>
  <c r="I186" i="4"/>
  <c r="F186" i="4"/>
  <c r="G186" i="4" s="1"/>
  <c r="M186" i="4" s="1"/>
  <c r="U185" i="4"/>
  <c r="Q185" i="4"/>
  <c r="O185" i="4"/>
  <c r="K185" i="4"/>
  <c r="I185" i="4"/>
  <c r="F185" i="4"/>
  <c r="G185" i="4" s="1"/>
  <c r="M185" i="4" s="1"/>
  <c r="U184" i="4"/>
  <c r="Q184" i="4"/>
  <c r="O184" i="4"/>
  <c r="K184" i="4"/>
  <c r="K182" i="4" s="1"/>
  <c r="I184" i="4"/>
  <c r="F184" i="4"/>
  <c r="G184" i="4" s="1"/>
  <c r="M184" i="4" s="1"/>
  <c r="U183" i="4"/>
  <c r="Q183" i="4"/>
  <c r="O183" i="4"/>
  <c r="K183" i="4"/>
  <c r="I183" i="4"/>
  <c r="I182" i="4" s="1"/>
  <c r="F183" i="4"/>
  <c r="G183" i="4" s="1"/>
  <c r="U182" i="4"/>
  <c r="Q182" i="4"/>
  <c r="O182" i="4"/>
  <c r="U181" i="4"/>
  <c r="Q181" i="4"/>
  <c r="O181" i="4"/>
  <c r="K181" i="4"/>
  <c r="I181" i="4"/>
  <c r="G181" i="4"/>
  <c r="M181" i="4" s="1"/>
  <c r="F181" i="4"/>
  <c r="U180" i="4"/>
  <c r="Q180" i="4"/>
  <c r="O180" i="4"/>
  <c r="K180" i="4"/>
  <c r="I180" i="4"/>
  <c r="G180" i="4"/>
  <c r="M180" i="4" s="1"/>
  <c r="F180" i="4"/>
  <c r="U179" i="4"/>
  <c r="Q179" i="4"/>
  <c r="O179" i="4"/>
  <c r="K179" i="4"/>
  <c r="I179" i="4"/>
  <c r="G179" i="4"/>
  <c r="M179" i="4" s="1"/>
  <c r="F179" i="4"/>
  <c r="U178" i="4"/>
  <c r="Q178" i="4"/>
  <c r="O178" i="4"/>
  <c r="K178" i="4"/>
  <c r="I178" i="4"/>
  <c r="I176" i="4" s="1"/>
  <c r="G178" i="4"/>
  <c r="M178" i="4" s="1"/>
  <c r="F178" i="4"/>
  <c r="U177" i="4"/>
  <c r="Q177" i="4"/>
  <c r="O177" i="4"/>
  <c r="K177" i="4"/>
  <c r="I177" i="4"/>
  <c r="G177" i="4"/>
  <c r="M177" i="4" s="1"/>
  <c r="F177" i="4"/>
  <c r="U176" i="4"/>
  <c r="Q176" i="4"/>
  <c r="O176" i="4"/>
  <c r="K176" i="4"/>
  <c r="U175" i="4"/>
  <c r="Q175" i="4"/>
  <c r="O175" i="4"/>
  <c r="K175" i="4"/>
  <c r="I175" i="4"/>
  <c r="G175" i="4"/>
  <c r="M175" i="4" s="1"/>
  <c r="F175" i="4"/>
  <c r="U174" i="4"/>
  <c r="Q174" i="4"/>
  <c r="O174" i="4"/>
  <c r="K174" i="4"/>
  <c r="I174" i="4"/>
  <c r="F174" i="4"/>
  <c r="G174" i="4" s="1"/>
  <c r="M174" i="4" s="1"/>
  <c r="U173" i="4"/>
  <c r="Q173" i="4"/>
  <c r="O173" i="4"/>
  <c r="K173" i="4"/>
  <c r="I173" i="4"/>
  <c r="F173" i="4"/>
  <c r="G173" i="4" s="1"/>
  <c r="M173" i="4" s="1"/>
  <c r="U172" i="4"/>
  <c r="Q172" i="4"/>
  <c r="O172" i="4"/>
  <c r="K172" i="4"/>
  <c r="I172" i="4"/>
  <c r="G172" i="4"/>
  <c r="M172" i="4" s="1"/>
  <c r="F172" i="4"/>
  <c r="U171" i="4"/>
  <c r="Q171" i="4"/>
  <c r="O171" i="4"/>
  <c r="K171" i="4"/>
  <c r="I171" i="4"/>
  <c r="U170" i="4"/>
  <c r="Q170" i="4"/>
  <c r="O170" i="4"/>
  <c r="K170" i="4"/>
  <c r="I170" i="4"/>
  <c r="F170" i="4"/>
  <c r="G170" i="4" s="1"/>
  <c r="M170" i="4" s="1"/>
  <c r="U169" i="4"/>
  <c r="Q169" i="4"/>
  <c r="O169" i="4"/>
  <c r="K169" i="4"/>
  <c r="I169" i="4"/>
  <c r="F169" i="4"/>
  <c r="G169" i="4" s="1"/>
  <c r="M169" i="4" s="1"/>
  <c r="U168" i="4"/>
  <c r="Q168" i="4"/>
  <c r="O168" i="4"/>
  <c r="K168" i="4"/>
  <c r="I168" i="4"/>
  <c r="F168" i="4"/>
  <c r="G168" i="4" s="1"/>
  <c r="M168" i="4" s="1"/>
  <c r="U167" i="4"/>
  <c r="Q167" i="4"/>
  <c r="O167" i="4"/>
  <c r="K167" i="4"/>
  <c r="I167" i="4"/>
  <c r="F167" i="4"/>
  <c r="G167" i="4" s="1"/>
  <c r="M167" i="4" s="1"/>
  <c r="U166" i="4"/>
  <c r="Q166" i="4"/>
  <c r="O166" i="4"/>
  <c r="K166" i="4"/>
  <c r="I166" i="4"/>
  <c r="F166" i="4"/>
  <c r="G166" i="4" s="1"/>
  <c r="M166" i="4" s="1"/>
  <c r="U165" i="4"/>
  <c r="Q165" i="4"/>
  <c r="O165" i="4"/>
  <c r="K165" i="4"/>
  <c r="I165" i="4"/>
  <c r="F165" i="4"/>
  <c r="G165" i="4" s="1"/>
  <c r="M165" i="4" s="1"/>
  <c r="U164" i="4"/>
  <c r="Q164" i="4"/>
  <c r="O164" i="4"/>
  <c r="K164" i="4"/>
  <c r="I164" i="4"/>
  <c r="F164" i="4"/>
  <c r="G164" i="4" s="1"/>
  <c r="M164" i="4" s="1"/>
  <c r="U163" i="4"/>
  <c r="Q163" i="4"/>
  <c r="O163" i="4"/>
  <c r="K163" i="4"/>
  <c r="I163" i="4"/>
  <c r="F163" i="4"/>
  <c r="G163" i="4" s="1"/>
  <c r="M163" i="4" s="1"/>
  <c r="U162" i="4"/>
  <c r="Q162" i="4"/>
  <c r="O162" i="4"/>
  <c r="K162" i="4"/>
  <c r="I162" i="4"/>
  <c r="F162" i="4"/>
  <c r="G162" i="4" s="1"/>
  <c r="M162" i="4" s="1"/>
  <c r="U161" i="4"/>
  <c r="Q161" i="4"/>
  <c r="O161" i="4"/>
  <c r="K161" i="4"/>
  <c r="I161" i="4"/>
  <c r="F161" i="4"/>
  <c r="G161" i="4" s="1"/>
  <c r="M161" i="4" s="1"/>
  <c r="U160" i="4"/>
  <c r="Q160" i="4"/>
  <c r="O160" i="4"/>
  <c r="K160" i="4"/>
  <c r="I160" i="4"/>
  <c r="F160" i="4"/>
  <c r="G160" i="4" s="1"/>
  <c r="M160" i="4" s="1"/>
  <c r="U159" i="4"/>
  <c r="Q159" i="4"/>
  <c r="O159" i="4"/>
  <c r="K159" i="4"/>
  <c r="I159" i="4"/>
  <c r="F159" i="4"/>
  <c r="G159" i="4" s="1"/>
  <c r="M159" i="4" s="1"/>
  <c r="U158" i="4"/>
  <c r="Q158" i="4"/>
  <c r="O158" i="4"/>
  <c r="K158" i="4"/>
  <c r="I158" i="4"/>
  <c r="F158" i="4"/>
  <c r="G158" i="4" s="1"/>
  <c r="M158" i="4" s="1"/>
  <c r="U157" i="4"/>
  <c r="Q157" i="4"/>
  <c r="O157" i="4"/>
  <c r="K157" i="4"/>
  <c r="I157" i="4"/>
  <c r="F157" i="4"/>
  <c r="G157" i="4" s="1"/>
  <c r="M157" i="4" s="1"/>
  <c r="U156" i="4"/>
  <c r="Q156" i="4"/>
  <c r="O156" i="4"/>
  <c r="K156" i="4"/>
  <c r="I156" i="4"/>
  <c r="F156" i="4"/>
  <c r="G156" i="4" s="1"/>
  <c r="M156" i="4" s="1"/>
  <c r="U155" i="4"/>
  <c r="Q155" i="4"/>
  <c r="O155" i="4"/>
  <c r="K155" i="4"/>
  <c r="I155" i="4"/>
  <c r="F155" i="4"/>
  <c r="G155" i="4" s="1"/>
  <c r="M155" i="4" s="1"/>
  <c r="U154" i="4"/>
  <c r="Q154" i="4"/>
  <c r="O154" i="4"/>
  <c r="K154" i="4"/>
  <c r="I154" i="4"/>
  <c r="F154" i="4"/>
  <c r="G154" i="4" s="1"/>
  <c r="M154" i="4" s="1"/>
  <c r="U153" i="4"/>
  <c r="Q153" i="4"/>
  <c r="O153" i="4"/>
  <c r="K153" i="4"/>
  <c r="I153" i="4"/>
  <c r="F153" i="4"/>
  <c r="G153" i="4" s="1"/>
  <c r="M153" i="4" s="1"/>
  <c r="U152" i="4"/>
  <c r="Q152" i="4"/>
  <c r="O152" i="4"/>
  <c r="K152" i="4"/>
  <c r="I152" i="4"/>
  <c r="F152" i="4"/>
  <c r="G152" i="4" s="1"/>
  <c r="M152" i="4" s="1"/>
  <c r="U151" i="4"/>
  <c r="Q151" i="4"/>
  <c r="O151" i="4"/>
  <c r="K151" i="4"/>
  <c r="I151" i="4"/>
  <c r="F151" i="4"/>
  <c r="G151" i="4" s="1"/>
  <c r="M151" i="4" s="1"/>
  <c r="U150" i="4"/>
  <c r="Q150" i="4"/>
  <c r="O150" i="4"/>
  <c r="K150" i="4"/>
  <c r="I150" i="4"/>
  <c r="F150" i="4"/>
  <c r="G150" i="4" s="1"/>
  <c r="M150" i="4" s="1"/>
  <c r="U149" i="4"/>
  <c r="Q149" i="4"/>
  <c r="O149" i="4"/>
  <c r="K149" i="4"/>
  <c r="I149" i="4"/>
  <c r="F149" i="4"/>
  <c r="G149" i="4" s="1"/>
  <c r="M149" i="4" s="1"/>
  <c r="U148" i="4"/>
  <c r="Q148" i="4"/>
  <c r="O148" i="4"/>
  <c r="K148" i="4"/>
  <c r="I148" i="4"/>
  <c r="F148" i="4"/>
  <c r="G148" i="4" s="1"/>
  <c r="M148" i="4" s="1"/>
  <c r="U147" i="4"/>
  <c r="Q147" i="4"/>
  <c r="O147" i="4"/>
  <c r="K147" i="4"/>
  <c r="I147" i="4"/>
  <c r="F147" i="4"/>
  <c r="G147" i="4" s="1"/>
  <c r="M147" i="4" s="1"/>
  <c r="U146" i="4"/>
  <c r="Q146" i="4"/>
  <c r="O146" i="4"/>
  <c r="K146" i="4"/>
  <c r="I146" i="4"/>
  <c r="F146" i="4"/>
  <c r="G146" i="4" s="1"/>
  <c r="M146" i="4" s="1"/>
  <c r="U145" i="4"/>
  <c r="Q145" i="4"/>
  <c r="O145" i="4"/>
  <c r="K145" i="4"/>
  <c r="I145" i="4"/>
  <c r="F145" i="4"/>
  <c r="G145" i="4" s="1"/>
  <c r="M145" i="4" s="1"/>
  <c r="U144" i="4"/>
  <c r="Q144" i="4"/>
  <c r="O144" i="4"/>
  <c r="K144" i="4"/>
  <c r="I144" i="4"/>
  <c r="F144" i="4"/>
  <c r="G144" i="4" s="1"/>
  <c r="M144" i="4" s="1"/>
  <c r="U143" i="4"/>
  <c r="Q143" i="4"/>
  <c r="O143" i="4"/>
  <c r="K143" i="4"/>
  <c r="I143" i="4"/>
  <c r="F143" i="4"/>
  <c r="G143" i="4" s="1"/>
  <c r="U142" i="4"/>
  <c r="Q142" i="4"/>
  <c r="O142" i="4"/>
  <c r="K142" i="4"/>
  <c r="I142" i="4"/>
  <c r="U141" i="4"/>
  <c r="Q141" i="4"/>
  <c r="O141" i="4"/>
  <c r="K141" i="4"/>
  <c r="I141" i="4"/>
  <c r="F141" i="4"/>
  <c r="G141" i="4" s="1"/>
  <c r="M141" i="4" s="1"/>
  <c r="U140" i="4"/>
  <c r="U139" i="4" s="1"/>
  <c r="Q140" i="4"/>
  <c r="Q139" i="4" s="1"/>
  <c r="O140" i="4"/>
  <c r="K140" i="4"/>
  <c r="I140" i="4"/>
  <c r="F140" i="4"/>
  <c r="G140" i="4" s="1"/>
  <c r="O139" i="4"/>
  <c r="K139" i="4"/>
  <c r="I139" i="4"/>
  <c r="U138" i="4"/>
  <c r="Q138" i="4"/>
  <c r="O138" i="4"/>
  <c r="K138" i="4"/>
  <c r="I138" i="4"/>
  <c r="G138" i="4"/>
  <c r="M138" i="4" s="1"/>
  <c r="F138" i="4"/>
  <c r="U137" i="4"/>
  <c r="Q137" i="4"/>
  <c r="O137" i="4"/>
  <c r="K137" i="4"/>
  <c r="I137" i="4"/>
  <c r="G137" i="4"/>
  <c r="M137" i="4" s="1"/>
  <c r="F137" i="4"/>
  <c r="U136" i="4"/>
  <c r="Q136" i="4"/>
  <c r="O136" i="4"/>
  <c r="K136" i="4"/>
  <c r="I136" i="4"/>
  <c r="G136" i="4"/>
  <c r="M136" i="4" s="1"/>
  <c r="F136" i="4"/>
  <c r="U135" i="4"/>
  <c r="Q135" i="4"/>
  <c r="O135" i="4"/>
  <c r="K135" i="4"/>
  <c r="I135" i="4"/>
  <c r="G135" i="4"/>
  <c r="M135" i="4" s="1"/>
  <c r="F135" i="4"/>
  <c r="U134" i="4"/>
  <c r="Q134" i="4"/>
  <c r="O134" i="4"/>
  <c r="K134" i="4"/>
  <c r="I134" i="4"/>
  <c r="G134" i="4"/>
  <c r="M134" i="4" s="1"/>
  <c r="F134" i="4"/>
  <c r="U133" i="4"/>
  <c r="Q133" i="4"/>
  <c r="O133" i="4"/>
  <c r="K133" i="4"/>
  <c r="I133" i="4"/>
  <c r="G133" i="4"/>
  <c r="M133" i="4" s="1"/>
  <c r="F133" i="4"/>
  <c r="U132" i="4"/>
  <c r="Q132" i="4"/>
  <c r="O132" i="4"/>
  <c r="K132" i="4"/>
  <c r="I132" i="4"/>
  <c r="G132" i="4"/>
  <c r="M132" i="4" s="1"/>
  <c r="F132" i="4"/>
  <c r="U131" i="4"/>
  <c r="Q131" i="4"/>
  <c r="O131" i="4"/>
  <c r="K131" i="4"/>
  <c r="I131" i="4"/>
  <c r="G131" i="4"/>
  <c r="M131" i="4" s="1"/>
  <c r="F131" i="4"/>
  <c r="U130" i="4"/>
  <c r="Q130" i="4"/>
  <c r="O130" i="4"/>
  <c r="K130" i="4"/>
  <c r="I130" i="4"/>
  <c r="G130" i="4"/>
  <c r="M130" i="4" s="1"/>
  <c r="F130" i="4"/>
  <c r="U129" i="4"/>
  <c r="Q129" i="4"/>
  <c r="O129" i="4"/>
  <c r="K129" i="4"/>
  <c r="I129" i="4"/>
  <c r="G129" i="4"/>
  <c r="M129" i="4" s="1"/>
  <c r="F129" i="4"/>
  <c r="U128" i="4"/>
  <c r="Q128" i="4"/>
  <c r="Q127" i="4" s="1"/>
  <c r="O128" i="4"/>
  <c r="O127" i="4" s="1"/>
  <c r="K128" i="4"/>
  <c r="I128" i="4"/>
  <c r="G128" i="4"/>
  <c r="M128" i="4" s="1"/>
  <c r="F128" i="4"/>
  <c r="U127" i="4"/>
  <c r="K127" i="4"/>
  <c r="I127" i="4"/>
  <c r="G127" i="4"/>
  <c r="U126" i="4"/>
  <c r="Q126" i="4"/>
  <c r="O126" i="4"/>
  <c r="O125" i="4" s="1"/>
  <c r="K126" i="4"/>
  <c r="I126" i="4"/>
  <c r="F126" i="4"/>
  <c r="G126" i="4" s="1"/>
  <c r="G125" i="4" s="1"/>
  <c r="I64" i="2" s="1"/>
  <c r="U125" i="4"/>
  <c r="Q125" i="4"/>
  <c r="K125" i="4"/>
  <c r="I125" i="4"/>
  <c r="U124" i="4"/>
  <c r="Q124" i="4"/>
  <c r="O124" i="4"/>
  <c r="M124" i="4"/>
  <c r="K124" i="4"/>
  <c r="I124" i="4"/>
  <c r="G124" i="4"/>
  <c r="F124" i="4"/>
  <c r="U123" i="4"/>
  <c r="Q123" i="4"/>
  <c r="O123" i="4"/>
  <c r="M123" i="4"/>
  <c r="K123" i="4"/>
  <c r="I123" i="4"/>
  <c r="G123" i="4"/>
  <c r="F123" i="4"/>
  <c r="U122" i="4"/>
  <c r="Q122" i="4"/>
  <c r="O122" i="4"/>
  <c r="M122" i="4"/>
  <c r="K122" i="4"/>
  <c r="I122" i="4"/>
  <c r="G122" i="4"/>
  <c r="F122" i="4"/>
  <c r="U121" i="4"/>
  <c r="Q121" i="4"/>
  <c r="O121" i="4"/>
  <c r="M121" i="4"/>
  <c r="K121" i="4"/>
  <c r="I121" i="4"/>
  <c r="G121" i="4"/>
  <c r="F121" i="4"/>
  <c r="U120" i="4"/>
  <c r="Q120" i="4"/>
  <c r="O120" i="4"/>
  <c r="M120" i="4"/>
  <c r="K120" i="4"/>
  <c r="I120" i="4"/>
  <c r="G120" i="4"/>
  <c r="F120" i="4"/>
  <c r="U119" i="4"/>
  <c r="Q119" i="4"/>
  <c r="O119" i="4"/>
  <c r="M119" i="4"/>
  <c r="K119" i="4"/>
  <c r="I119" i="4"/>
  <c r="G119" i="4"/>
  <c r="F119" i="4"/>
  <c r="U118" i="4"/>
  <c r="Q118" i="4"/>
  <c r="O118" i="4"/>
  <c r="M118" i="4"/>
  <c r="K118" i="4"/>
  <c r="I118" i="4"/>
  <c r="G118" i="4"/>
  <c r="U117" i="4"/>
  <c r="Q117" i="4"/>
  <c r="O117" i="4"/>
  <c r="K117" i="4"/>
  <c r="I117" i="4"/>
  <c r="F117" i="4"/>
  <c r="G117" i="4" s="1"/>
  <c r="M117" i="4" s="1"/>
  <c r="U116" i="4"/>
  <c r="Q116" i="4"/>
  <c r="O116" i="4"/>
  <c r="K116" i="4"/>
  <c r="I116" i="4"/>
  <c r="F116" i="4"/>
  <c r="G116" i="4" s="1"/>
  <c r="M116" i="4" s="1"/>
  <c r="U115" i="4"/>
  <c r="Q115" i="4"/>
  <c r="O115" i="4"/>
  <c r="K115" i="4"/>
  <c r="I115" i="4"/>
  <c r="F115" i="4"/>
  <c r="G115" i="4" s="1"/>
  <c r="M115" i="4" s="1"/>
  <c r="U114" i="4"/>
  <c r="Q114" i="4"/>
  <c r="O114" i="4"/>
  <c r="K114" i="4"/>
  <c r="I114" i="4"/>
  <c r="F114" i="4"/>
  <c r="G114" i="4" s="1"/>
  <c r="M114" i="4" s="1"/>
  <c r="U113" i="4"/>
  <c r="Q113" i="4"/>
  <c r="O113" i="4"/>
  <c r="K113" i="4"/>
  <c r="I113" i="4"/>
  <c r="F113" i="4"/>
  <c r="G113" i="4" s="1"/>
  <c r="M113" i="4" s="1"/>
  <c r="U112" i="4"/>
  <c r="Q112" i="4"/>
  <c r="O112" i="4"/>
  <c r="K112" i="4"/>
  <c r="I112" i="4"/>
  <c r="F112" i="4"/>
  <c r="G112" i="4" s="1"/>
  <c r="M112" i="4" s="1"/>
  <c r="U111" i="4"/>
  <c r="Q111" i="4"/>
  <c r="O111" i="4"/>
  <c r="K111" i="4"/>
  <c r="I111" i="4"/>
  <c r="F111" i="4"/>
  <c r="G111" i="4" s="1"/>
  <c r="M111" i="4" s="1"/>
  <c r="U110" i="4"/>
  <c r="Q110" i="4"/>
  <c r="O110" i="4"/>
  <c r="K110" i="4"/>
  <c r="I110" i="4"/>
  <c r="F110" i="4"/>
  <c r="G110" i="4" s="1"/>
  <c r="M110" i="4" s="1"/>
  <c r="U109" i="4"/>
  <c r="Q109" i="4"/>
  <c r="O109" i="4"/>
  <c r="K109" i="4"/>
  <c r="I109" i="4"/>
  <c r="F109" i="4"/>
  <c r="G109" i="4" s="1"/>
  <c r="M109" i="4" s="1"/>
  <c r="U108" i="4"/>
  <c r="Q108" i="4"/>
  <c r="O108" i="4"/>
  <c r="K108" i="4"/>
  <c r="I108" i="4"/>
  <c r="F108" i="4"/>
  <c r="G108" i="4" s="1"/>
  <c r="M108" i="4" s="1"/>
  <c r="U107" i="4"/>
  <c r="Q107" i="4"/>
  <c r="O107" i="4"/>
  <c r="K107" i="4"/>
  <c r="I107" i="4"/>
  <c r="F107" i="4"/>
  <c r="G107" i="4" s="1"/>
  <c r="M107" i="4" s="1"/>
  <c r="U106" i="4"/>
  <c r="Q106" i="4"/>
  <c r="O106" i="4"/>
  <c r="K106" i="4"/>
  <c r="I106" i="4"/>
  <c r="F106" i="4"/>
  <c r="G106" i="4" s="1"/>
  <c r="M106" i="4" s="1"/>
  <c r="U105" i="4"/>
  <c r="Q105" i="4"/>
  <c r="O105" i="4"/>
  <c r="K105" i="4"/>
  <c r="I105" i="4"/>
  <c r="F105" i="4"/>
  <c r="G105" i="4" s="1"/>
  <c r="M105" i="4" s="1"/>
  <c r="U104" i="4"/>
  <c r="Q104" i="4"/>
  <c r="O104" i="4"/>
  <c r="K104" i="4"/>
  <c r="K102" i="4" s="1"/>
  <c r="I104" i="4"/>
  <c r="I102" i="4" s="1"/>
  <c r="F104" i="4"/>
  <c r="G104" i="4" s="1"/>
  <c r="M104" i="4" s="1"/>
  <c r="U103" i="4"/>
  <c r="Q103" i="4"/>
  <c r="O103" i="4"/>
  <c r="K103" i="4"/>
  <c r="I103" i="4"/>
  <c r="F103" i="4"/>
  <c r="G103" i="4" s="1"/>
  <c r="U102" i="4"/>
  <c r="Q102" i="4"/>
  <c r="O102" i="4"/>
  <c r="U101" i="4"/>
  <c r="Q101" i="4"/>
  <c r="O101" i="4"/>
  <c r="K101" i="4"/>
  <c r="I101" i="4"/>
  <c r="G101" i="4"/>
  <c r="M101" i="4" s="1"/>
  <c r="F101" i="4"/>
  <c r="U100" i="4"/>
  <c r="Q100" i="4"/>
  <c r="O100" i="4"/>
  <c r="K100" i="4"/>
  <c r="I100" i="4"/>
  <c r="G100" i="4"/>
  <c r="M100" i="4" s="1"/>
  <c r="F100" i="4"/>
  <c r="U99" i="4"/>
  <c r="Q99" i="4"/>
  <c r="O99" i="4"/>
  <c r="K99" i="4"/>
  <c r="I99" i="4"/>
  <c r="G99" i="4"/>
  <c r="M99" i="4" s="1"/>
  <c r="F99" i="4"/>
  <c r="U98" i="4"/>
  <c r="Q98" i="4"/>
  <c r="O98" i="4"/>
  <c r="K98" i="4"/>
  <c r="I98" i="4"/>
  <c r="G98" i="4"/>
  <c r="M98" i="4" s="1"/>
  <c r="F98" i="4"/>
  <c r="U97" i="4"/>
  <c r="Q97" i="4"/>
  <c r="O97" i="4"/>
  <c r="K97" i="4"/>
  <c r="I97" i="4"/>
  <c r="G97" i="4"/>
  <c r="M97" i="4" s="1"/>
  <c r="F97" i="4"/>
  <c r="U96" i="4"/>
  <c r="Q96" i="4"/>
  <c r="O96" i="4"/>
  <c r="K96" i="4"/>
  <c r="I96" i="4"/>
  <c r="G96" i="4"/>
  <c r="M96" i="4" s="1"/>
  <c r="F96" i="4"/>
  <c r="U95" i="4"/>
  <c r="Q95" i="4"/>
  <c r="O95" i="4"/>
  <c r="K95" i="4"/>
  <c r="I95" i="4"/>
  <c r="G95" i="4"/>
  <c r="M95" i="4" s="1"/>
  <c r="F95" i="4"/>
  <c r="U94" i="4"/>
  <c r="Q94" i="4"/>
  <c r="O94" i="4"/>
  <c r="K94" i="4"/>
  <c r="I94" i="4"/>
  <c r="G94" i="4"/>
  <c r="M94" i="4" s="1"/>
  <c r="F94" i="4"/>
  <c r="U93" i="4"/>
  <c r="Q93" i="4"/>
  <c r="O93" i="4"/>
  <c r="K93" i="4"/>
  <c r="I93" i="4"/>
  <c r="G93" i="4"/>
  <c r="M93" i="4" s="1"/>
  <c r="F93" i="4"/>
  <c r="U92" i="4"/>
  <c r="Q92" i="4"/>
  <c r="O92" i="4"/>
  <c r="K92" i="4"/>
  <c r="I92" i="4"/>
  <c r="G92" i="4"/>
  <c r="M92" i="4" s="1"/>
  <c r="F92" i="4"/>
  <c r="U91" i="4"/>
  <c r="Q91" i="4"/>
  <c r="O91" i="4"/>
  <c r="K91" i="4"/>
  <c r="I91" i="4"/>
  <c r="G91" i="4"/>
  <c r="M91" i="4" s="1"/>
  <c r="F91" i="4"/>
  <c r="U90" i="4"/>
  <c r="Q90" i="4"/>
  <c r="O90" i="4"/>
  <c r="K90" i="4"/>
  <c r="I90" i="4"/>
  <c r="G90" i="4"/>
  <c r="M90" i="4" s="1"/>
  <c r="F90" i="4"/>
  <c r="U89" i="4"/>
  <c r="Q89" i="4"/>
  <c r="O89" i="4"/>
  <c r="K89" i="4"/>
  <c r="I89" i="4"/>
  <c r="G89" i="4"/>
  <c r="M89" i="4" s="1"/>
  <c r="F89" i="4"/>
  <c r="U88" i="4"/>
  <c r="Q88" i="4"/>
  <c r="O88" i="4"/>
  <c r="K88" i="4"/>
  <c r="I88" i="4"/>
  <c r="I87" i="4" s="1"/>
  <c r="G88" i="4"/>
  <c r="M88" i="4" s="1"/>
  <c r="F88" i="4"/>
  <c r="U87" i="4"/>
  <c r="Q87" i="4"/>
  <c r="O87" i="4"/>
  <c r="K87" i="4"/>
  <c r="U86" i="4"/>
  <c r="Q86" i="4"/>
  <c r="O86" i="4"/>
  <c r="K86" i="4"/>
  <c r="I86" i="4"/>
  <c r="F86" i="4"/>
  <c r="G86" i="4" s="1"/>
  <c r="M86" i="4" s="1"/>
  <c r="U85" i="4"/>
  <c r="Q85" i="4"/>
  <c r="O85" i="4"/>
  <c r="K85" i="4"/>
  <c r="I85" i="4"/>
  <c r="G85" i="4"/>
  <c r="M85" i="4" s="1"/>
  <c r="F85" i="4"/>
  <c r="U84" i="4"/>
  <c r="Q84" i="4"/>
  <c r="O84" i="4"/>
  <c r="K84" i="4"/>
  <c r="I84" i="4"/>
  <c r="F84" i="4"/>
  <c r="G84" i="4" s="1"/>
  <c r="U83" i="4"/>
  <c r="Q83" i="4"/>
  <c r="O83" i="4"/>
  <c r="K83" i="4"/>
  <c r="I83" i="4"/>
  <c r="U82" i="4"/>
  <c r="Q82" i="4"/>
  <c r="O82" i="4"/>
  <c r="K82" i="4"/>
  <c r="I82" i="4"/>
  <c r="F82" i="4"/>
  <c r="G82" i="4" s="1"/>
  <c r="M82" i="4" s="1"/>
  <c r="U81" i="4"/>
  <c r="Q81" i="4"/>
  <c r="O81" i="4"/>
  <c r="K81" i="4"/>
  <c r="I81" i="4"/>
  <c r="F81" i="4"/>
  <c r="G81" i="4" s="1"/>
  <c r="M81" i="4" s="1"/>
  <c r="U80" i="4"/>
  <c r="Q80" i="4"/>
  <c r="O80" i="4"/>
  <c r="K80" i="4"/>
  <c r="I80" i="4"/>
  <c r="F80" i="4"/>
  <c r="G80" i="4" s="1"/>
  <c r="M80" i="4" s="1"/>
  <c r="U79" i="4"/>
  <c r="Q79" i="4"/>
  <c r="O79" i="4"/>
  <c r="K79" i="4"/>
  <c r="I79" i="4"/>
  <c r="F79" i="4"/>
  <c r="G79" i="4" s="1"/>
  <c r="M79" i="4" s="1"/>
  <c r="U78" i="4"/>
  <c r="U77" i="4" s="1"/>
  <c r="Q78" i="4"/>
  <c r="O78" i="4"/>
  <c r="K78" i="4"/>
  <c r="I78" i="4"/>
  <c r="F78" i="4"/>
  <c r="G78" i="4" s="1"/>
  <c r="Q77" i="4"/>
  <c r="O77" i="4"/>
  <c r="K77" i="4"/>
  <c r="I77" i="4"/>
  <c r="U76" i="4"/>
  <c r="Q76" i="4"/>
  <c r="Q75" i="4" s="1"/>
  <c r="O76" i="4"/>
  <c r="K76" i="4"/>
  <c r="I76" i="4"/>
  <c r="F76" i="4"/>
  <c r="G76" i="4" s="1"/>
  <c r="U75" i="4"/>
  <c r="O75" i="4"/>
  <c r="K75" i="4"/>
  <c r="I75" i="4"/>
  <c r="U74" i="4"/>
  <c r="Q74" i="4"/>
  <c r="O74" i="4"/>
  <c r="K74" i="4"/>
  <c r="I74" i="4"/>
  <c r="G74" i="4"/>
  <c r="M74" i="4" s="1"/>
  <c r="F74" i="4"/>
  <c r="U73" i="4"/>
  <c r="Q73" i="4"/>
  <c r="O73" i="4"/>
  <c r="K73" i="4"/>
  <c r="I73" i="4"/>
  <c r="G73" i="4"/>
  <c r="M73" i="4" s="1"/>
  <c r="F73" i="4"/>
  <c r="U72" i="4"/>
  <c r="Q72" i="4"/>
  <c r="O72" i="4"/>
  <c r="K72" i="4"/>
  <c r="I72" i="4"/>
  <c r="G72" i="4"/>
  <c r="M72" i="4" s="1"/>
  <c r="F72" i="4"/>
  <c r="U71" i="4"/>
  <c r="Q71" i="4"/>
  <c r="O71" i="4"/>
  <c r="K71" i="4"/>
  <c r="K63" i="4" s="1"/>
  <c r="I71" i="4"/>
  <c r="G71" i="4"/>
  <c r="M71" i="4" s="1"/>
  <c r="F71" i="4"/>
  <c r="U70" i="4"/>
  <c r="Q70" i="4"/>
  <c r="O70" i="4"/>
  <c r="K70" i="4"/>
  <c r="I70" i="4"/>
  <c r="G70" i="4"/>
  <c r="M70" i="4" s="1"/>
  <c r="F70" i="4"/>
  <c r="U69" i="4"/>
  <c r="Q69" i="4"/>
  <c r="O69" i="4"/>
  <c r="K69" i="4"/>
  <c r="I69" i="4"/>
  <c r="G69" i="4"/>
  <c r="M69" i="4" s="1"/>
  <c r="F69" i="4"/>
  <c r="U68" i="4"/>
  <c r="Q68" i="4"/>
  <c r="O68" i="4"/>
  <c r="K68" i="4"/>
  <c r="I68" i="4"/>
  <c r="G68" i="4"/>
  <c r="M68" i="4" s="1"/>
  <c r="F68" i="4"/>
  <c r="U67" i="4"/>
  <c r="Q67" i="4"/>
  <c r="O67" i="4"/>
  <c r="K67" i="4"/>
  <c r="I67" i="4"/>
  <c r="G67" i="4"/>
  <c r="M67" i="4" s="1"/>
  <c r="F67" i="4"/>
  <c r="U66" i="4"/>
  <c r="U63" i="4" s="1"/>
  <c r="Q66" i="4"/>
  <c r="O66" i="4"/>
  <c r="K66" i="4"/>
  <c r="I66" i="4"/>
  <c r="G66" i="4"/>
  <c r="M66" i="4" s="1"/>
  <c r="F66" i="4"/>
  <c r="U65" i="4"/>
  <c r="Q65" i="4"/>
  <c r="O65" i="4"/>
  <c r="O63" i="4" s="1"/>
  <c r="K65" i="4"/>
  <c r="I65" i="4"/>
  <c r="G65" i="4"/>
  <c r="M65" i="4" s="1"/>
  <c r="F65" i="4"/>
  <c r="U64" i="4"/>
  <c r="Q64" i="4"/>
  <c r="Q63" i="4" s="1"/>
  <c r="O64" i="4"/>
  <c r="K64" i="4"/>
  <c r="I64" i="4"/>
  <c r="G64" i="4"/>
  <c r="M64" i="4" s="1"/>
  <c r="M63" i="4" s="1"/>
  <c r="F64" i="4"/>
  <c r="I63" i="4"/>
  <c r="G63" i="4"/>
  <c r="U62" i="4"/>
  <c r="Q62" i="4"/>
  <c r="O62" i="4"/>
  <c r="K62" i="4"/>
  <c r="I62" i="4"/>
  <c r="F62" i="4"/>
  <c r="G62" i="4" s="1"/>
  <c r="M62" i="4" s="1"/>
  <c r="U61" i="4"/>
  <c r="Q61" i="4"/>
  <c r="O61" i="4"/>
  <c r="M61" i="4"/>
  <c r="K61" i="4"/>
  <c r="I61" i="4"/>
  <c r="F61" i="4"/>
  <c r="G61" i="4" s="1"/>
  <c r="U60" i="4"/>
  <c r="Q60" i="4"/>
  <c r="O60" i="4"/>
  <c r="M60" i="4"/>
  <c r="K60" i="4"/>
  <c r="I60" i="4"/>
  <c r="F60" i="4"/>
  <c r="G60" i="4" s="1"/>
  <c r="U59" i="4"/>
  <c r="Q59" i="4"/>
  <c r="O59" i="4"/>
  <c r="M59" i="4"/>
  <c r="K59" i="4"/>
  <c r="I59" i="4"/>
  <c r="F59" i="4"/>
  <c r="G59" i="4" s="1"/>
  <c r="U58" i="4"/>
  <c r="Q58" i="4"/>
  <c r="O58" i="4"/>
  <c r="K58" i="4"/>
  <c r="I58" i="4"/>
  <c r="F58" i="4"/>
  <c r="G58" i="4" s="1"/>
  <c r="M58" i="4" s="1"/>
  <c r="U57" i="4"/>
  <c r="Q57" i="4"/>
  <c r="O57" i="4"/>
  <c r="K57" i="4"/>
  <c r="I57" i="4"/>
  <c r="F57" i="4"/>
  <c r="G57" i="4" s="1"/>
  <c r="M57" i="4" s="1"/>
  <c r="U56" i="4"/>
  <c r="Q56" i="4"/>
  <c r="O56" i="4"/>
  <c r="K56" i="4"/>
  <c r="I56" i="4"/>
  <c r="F56" i="4"/>
  <c r="G56" i="4" s="1"/>
  <c r="M56" i="4" s="1"/>
  <c r="U55" i="4"/>
  <c r="Q55" i="4"/>
  <c r="O55" i="4"/>
  <c r="K55" i="4"/>
  <c r="I55" i="4"/>
  <c r="F55" i="4"/>
  <c r="G55" i="4" s="1"/>
  <c r="M55" i="4" s="1"/>
  <c r="U54" i="4"/>
  <c r="Q54" i="4"/>
  <c r="O54" i="4"/>
  <c r="K54" i="4"/>
  <c r="I54" i="4"/>
  <c r="F54" i="4"/>
  <c r="G54" i="4" s="1"/>
  <c r="M54" i="4" s="1"/>
  <c r="U53" i="4"/>
  <c r="Q53" i="4"/>
  <c r="O53" i="4"/>
  <c r="M53" i="4"/>
  <c r="K53" i="4"/>
  <c r="I53" i="4"/>
  <c r="F53" i="4"/>
  <c r="G53" i="4" s="1"/>
  <c r="U52" i="4"/>
  <c r="Q52" i="4"/>
  <c r="O52" i="4"/>
  <c r="M52" i="4"/>
  <c r="K52" i="4"/>
  <c r="I52" i="4"/>
  <c r="F52" i="4"/>
  <c r="G52" i="4" s="1"/>
  <c r="U51" i="4"/>
  <c r="Q51" i="4"/>
  <c r="O51" i="4"/>
  <c r="O50" i="4" s="1"/>
  <c r="M51" i="4"/>
  <c r="K51" i="4"/>
  <c r="I51" i="4"/>
  <c r="F51" i="4"/>
  <c r="G51" i="4" s="1"/>
  <c r="U50" i="4"/>
  <c r="Q50" i="4"/>
  <c r="K50" i="4"/>
  <c r="I50" i="4"/>
  <c r="U49" i="4"/>
  <c r="Q49" i="4"/>
  <c r="O49" i="4"/>
  <c r="O48" i="4" s="1"/>
  <c r="M49" i="4"/>
  <c r="M48" i="4" s="1"/>
  <c r="K49" i="4"/>
  <c r="I49" i="4"/>
  <c r="G49" i="4"/>
  <c r="F49" i="4"/>
  <c r="U48" i="4"/>
  <c r="Q48" i="4"/>
  <c r="K48" i="4"/>
  <c r="I48" i="4"/>
  <c r="G48" i="4"/>
  <c r="U47" i="4"/>
  <c r="Q47" i="4"/>
  <c r="O47" i="4"/>
  <c r="K47" i="4"/>
  <c r="I47" i="4"/>
  <c r="F47" i="4"/>
  <c r="G47" i="4" s="1"/>
  <c r="U46" i="4"/>
  <c r="Q46" i="4"/>
  <c r="O46" i="4"/>
  <c r="K46" i="4"/>
  <c r="I46" i="4"/>
  <c r="U45" i="4"/>
  <c r="Q45" i="4"/>
  <c r="O45" i="4"/>
  <c r="K45" i="4"/>
  <c r="I45" i="4"/>
  <c r="G45" i="4"/>
  <c r="M45" i="4" s="1"/>
  <c r="F45" i="4"/>
  <c r="U44" i="4"/>
  <c r="Q44" i="4"/>
  <c r="O44" i="4"/>
  <c r="K44" i="4"/>
  <c r="I44" i="4"/>
  <c r="G44" i="4"/>
  <c r="M44" i="4" s="1"/>
  <c r="F44" i="4"/>
  <c r="U43" i="4"/>
  <c r="Q43" i="4"/>
  <c r="O43" i="4"/>
  <c r="K43" i="4"/>
  <c r="K42" i="4" s="1"/>
  <c r="I43" i="4"/>
  <c r="I42" i="4" s="1"/>
  <c r="G43" i="4"/>
  <c r="M43" i="4" s="1"/>
  <c r="F43" i="4"/>
  <c r="U42" i="4"/>
  <c r="Q42" i="4"/>
  <c r="O42" i="4"/>
  <c r="U41" i="4"/>
  <c r="Q41" i="4"/>
  <c r="O41" i="4"/>
  <c r="K41" i="4"/>
  <c r="I41" i="4"/>
  <c r="G41" i="4"/>
  <c r="M41" i="4" s="1"/>
  <c r="F41" i="4"/>
  <c r="U40" i="4"/>
  <c r="Q40" i="4"/>
  <c r="O40" i="4"/>
  <c r="K40" i="4"/>
  <c r="I40" i="4"/>
  <c r="F40" i="4"/>
  <c r="G40" i="4" s="1"/>
  <c r="M40" i="4" s="1"/>
  <c r="U39" i="4"/>
  <c r="Q39" i="4"/>
  <c r="O39" i="4"/>
  <c r="K39" i="4"/>
  <c r="I39" i="4"/>
  <c r="F39" i="4"/>
  <c r="G39" i="4" s="1"/>
  <c r="M39" i="4" s="1"/>
  <c r="U38" i="4"/>
  <c r="Q38" i="4"/>
  <c r="O38" i="4"/>
  <c r="K38" i="4"/>
  <c r="I38" i="4"/>
  <c r="F38" i="4"/>
  <c r="G38" i="4" s="1"/>
  <c r="M38" i="4" s="1"/>
  <c r="U37" i="4"/>
  <c r="Q37" i="4"/>
  <c r="Q36" i="4" s="1"/>
  <c r="O37" i="4"/>
  <c r="K37" i="4"/>
  <c r="I37" i="4"/>
  <c r="I36" i="4" s="1"/>
  <c r="F37" i="4"/>
  <c r="G37" i="4" s="1"/>
  <c r="U36" i="4"/>
  <c r="O36" i="4"/>
  <c r="K36" i="4"/>
  <c r="U35" i="4"/>
  <c r="U34" i="4" s="1"/>
  <c r="Q35" i="4"/>
  <c r="O35" i="4"/>
  <c r="K35" i="4"/>
  <c r="I35" i="4"/>
  <c r="F35" i="4"/>
  <c r="G35" i="4" s="1"/>
  <c r="Q34" i="4"/>
  <c r="O34" i="4"/>
  <c r="K34" i="4"/>
  <c r="I34" i="4"/>
  <c r="U33" i="4"/>
  <c r="U30" i="4" s="1"/>
  <c r="Q33" i="4"/>
  <c r="O33" i="4"/>
  <c r="M33" i="4"/>
  <c r="K33" i="4"/>
  <c r="I33" i="4"/>
  <c r="F33" i="4"/>
  <c r="G33" i="4" s="1"/>
  <c r="U32" i="4"/>
  <c r="Q32" i="4"/>
  <c r="O32" i="4"/>
  <c r="M32" i="4"/>
  <c r="K32" i="4"/>
  <c r="I32" i="4"/>
  <c r="F32" i="4"/>
  <c r="G32" i="4" s="1"/>
  <c r="U31" i="4"/>
  <c r="Q31" i="4"/>
  <c r="Q30" i="4" s="1"/>
  <c r="O31" i="4"/>
  <c r="M31" i="4"/>
  <c r="M30" i="4" s="1"/>
  <c r="K31" i="4"/>
  <c r="I31" i="4"/>
  <c r="F31" i="4"/>
  <c r="G31" i="4" s="1"/>
  <c r="O30" i="4"/>
  <c r="K30" i="4"/>
  <c r="I30" i="4"/>
  <c r="U29" i="4"/>
  <c r="Q29" i="4"/>
  <c r="O29" i="4"/>
  <c r="K29" i="4"/>
  <c r="I29" i="4"/>
  <c r="G29" i="4"/>
  <c r="M29" i="4" s="1"/>
  <c r="F29" i="4"/>
  <c r="U28" i="4"/>
  <c r="Q28" i="4"/>
  <c r="O28" i="4"/>
  <c r="K28" i="4"/>
  <c r="I28" i="4"/>
  <c r="G28" i="4"/>
  <c r="M28" i="4" s="1"/>
  <c r="F28" i="4"/>
  <c r="U27" i="4"/>
  <c r="Q27" i="4"/>
  <c r="O27" i="4"/>
  <c r="K27" i="4"/>
  <c r="I27" i="4"/>
  <c r="G27" i="4"/>
  <c r="M27" i="4" s="1"/>
  <c r="F27" i="4"/>
  <c r="U26" i="4"/>
  <c r="Q26" i="4"/>
  <c r="Q25" i="4" s="1"/>
  <c r="O26" i="4"/>
  <c r="O25" i="4" s="1"/>
  <c r="K26" i="4"/>
  <c r="I26" i="4"/>
  <c r="G26" i="4"/>
  <c r="M26" i="4" s="1"/>
  <c r="F26" i="4"/>
  <c r="U25" i="4"/>
  <c r="K25" i="4"/>
  <c r="I25" i="4"/>
  <c r="G25" i="4"/>
  <c r="U24" i="4"/>
  <c r="Q24" i="4"/>
  <c r="O24" i="4"/>
  <c r="M24" i="4"/>
  <c r="K24" i="4"/>
  <c r="I24" i="4"/>
  <c r="F24" i="4"/>
  <c r="G24" i="4" s="1"/>
  <c r="U23" i="4"/>
  <c r="Q23" i="4"/>
  <c r="O23" i="4"/>
  <c r="K23" i="4"/>
  <c r="I23" i="4"/>
  <c r="F23" i="4"/>
  <c r="G23" i="4" s="1"/>
  <c r="M23" i="4" s="1"/>
  <c r="U22" i="4"/>
  <c r="Q22" i="4"/>
  <c r="O22" i="4"/>
  <c r="K22" i="4"/>
  <c r="I22" i="4"/>
  <c r="F22" i="4"/>
  <c r="G22" i="4" s="1"/>
  <c r="M22" i="4" s="1"/>
  <c r="U21" i="4"/>
  <c r="Q21" i="4"/>
  <c r="O21" i="4"/>
  <c r="K21" i="4"/>
  <c r="I21" i="4"/>
  <c r="F21" i="4"/>
  <c r="G21" i="4" s="1"/>
  <c r="M21" i="4" s="1"/>
  <c r="U20" i="4"/>
  <c r="Q20" i="4"/>
  <c r="O20" i="4"/>
  <c r="M20" i="4"/>
  <c r="K20" i="4"/>
  <c r="I20" i="4"/>
  <c r="F20" i="4"/>
  <c r="G20" i="4" s="1"/>
  <c r="U19" i="4"/>
  <c r="Q19" i="4"/>
  <c r="O19" i="4"/>
  <c r="M19" i="4"/>
  <c r="K19" i="4"/>
  <c r="I19" i="4"/>
  <c r="F19" i="4"/>
  <c r="G19" i="4" s="1"/>
  <c r="U18" i="4"/>
  <c r="Q18" i="4"/>
  <c r="O18" i="4"/>
  <c r="M18" i="4"/>
  <c r="K18" i="4"/>
  <c r="I18" i="4"/>
  <c r="F18" i="4"/>
  <c r="G18" i="4" s="1"/>
  <c r="U17" i="4"/>
  <c r="Q17" i="4"/>
  <c r="O17" i="4"/>
  <c r="M17" i="4"/>
  <c r="K17" i="4"/>
  <c r="I17" i="4"/>
  <c r="F17" i="4"/>
  <c r="G17" i="4" s="1"/>
  <c r="U16" i="4"/>
  <c r="Q16" i="4"/>
  <c r="O16" i="4"/>
  <c r="M16" i="4"/>
  <c r="K16" i="4"/>
  <c r="I16" i="4"/>
  <c r="F16" i="4"/>
  <c r="G16" i="4" s="1"/>
  <c r="U15" i="4"/>
  <c r="Q15" i="4"/>
  <c r="O15" i="4"/>
  <c r="K15" i="4"/>
  <c r="I15" i="4"/>
  <c r="F15" i="4"/>
  <c r="G15" i="4" s="1"/>
  <c r="M15" i="4" s="1"/>
  <c r="U14" i="4"/>
  <c r="Q14" i="4"/>
  <c r="O14" i="4"/>
  <c r="O13" i="4" s="1"/>
  <c r="K14" i="4"/>
  <c r="I14" i="4"/>
  <c r="I13" i="4" s="1"/>
  <c r="F14" i="4"/>
  <c r="G14" i="4" s="1"/>
  <c r="M14" i="4" s="1"/>
  <c r="M13" i="4" s="1"/>
  <c r="U13" i="4"/>
  <c r="Q13" i="4"/>
  <c r="K13" i="4"/>
  <c r="U12" i="4"/>
  <c r="Q12" i="4"/>
  <c r="O12" i="4"/>
  <c r="M12" i="4"/>
  <c r="K12" i="4"/>
  <c r="I12" i="4"/>
  <c r="G12" i="4"/>
  <c r="F12" i="4"/>
  <c r="U11" i="4"/>
  <c r="Q11" i="4"/>
  <c r="O11" i="4"/>
  <c r="M11" i="4"/>
  <c r="K11" i="4"/>
  <c r="I11" i="4"/>
  <c r="G11" i="4"/>
  <c r="F11" i="4"/>
  <c r="U10" i="4"/>
  <c r="Q10" i="4"/>
  <c r="O10" i="4"/>
  <c r="M10" i="4"/>
  <c r="K10" i="4"/>
  <c r="I10" i="4"/>
  <c r="G10" i="4"/>
  <c r="F10" i="4"/>
  <c r="U9" i="4"/>
  <c r="U8" i="4" s="1"/>
  <c r="Q9" i="4"/>
  <c r="O9" i="4"/>
  <c r="M9" i="4"/>
  <c r="K9" i="4"/>
  <c r="I9" i="4"/>
  <c r="G9" i="4"/>
  <c r="F9" i="4"/>
  <c r="Q8" i="4"/>
  <c r="O8" i="4"/>
  <c r="M8" i="4"/>
  <c r="K8" i="4"/>
  <c r="I8" i="4"/>
  <c r="G8" i="4"/>
  <c r="I65" i="2"/>
  <c r="I63" i="2"/>
  <c r="I57" i="2"/>
  <c r="I55" i="2"/>
  <c r="I49" i="2"/>
  <c r="F40" i="2"/>
  <c r="G23" i="2" s="1"/>
  <c r="F39" i="2"/>
  <c r="G38" i="2"/>
  <c r="F38" i="2"/>
  <c r="H32" i="2"/>
  <c r="J28" i="2"/>
  <c r="J27" i="2"/>
  <c r="G27" i="2"/>
  <c r="J26" i="2"/>
  <c r="E26" i="2"/>
  <c r="J25" i="2"/>
  <c r="J24" i="2"/>
  <c r="E24" i="2"/>
  <c r="J23" i="2"/>
  <c r="I20" i="2"/>
  <c r="I18" i="2"/>
  <c r="M37" i="4" l="1"/>
  <c r="M36" i="4" s="1"/>
  <c r="G36" i="4"/>
  <c r="I52" i="2" s="1"/>
  <c r="M50" i="4"/>
  <c r="M193" i="4"/>
  <c r="M84" i="4"/>
  <c r="M83" i="4" s="1"/>
  <c r="G83" i="4"/>
  <c r="I60" i="2" s="1"/>
  <c r="M171" i="4"/>
  <c r="G30" i="4"/>
  <c r="I50" i="2" s="1"/>
  <c r="G42" i="4"/>
  <c r="I53" i="2" s="1"/>
  <c r="G182" i="4"/>
  <c r="I70" i="2" s="1"/>
  <c r="M183" i="4"/>
  <c r="M182" i="4" s="1"/>
  <c r="G24" i="2"/>
  <c r="G50" i="4"/>
  <c r="I56" i="2" s="1"/>
  <c r="M127" i="4"/>
  <c r="M206" i="4"/>
  <c r="M205" i="4" s="1"/>
  <c r="G205" i="4"/>
  <c r="I73" i="2" s="1"/>
  <c r="M35" i="4"/>
  <c r="M34" i="4" s="1"/>
  <c r="G34" i="4"/>
  <c r="I51" i="2" s="1"/>
  <c r="M140" i="4"/>
  <c r="M139" i="4" s="1"/>
  <c r="G139" i="4"/>
  <c r="I66" i="2" s="1"/>
  <c r="M76" i="4"/>
  <c r="M75" i="4" s="1"/>
  <c r="G75" i="4"/>
  <c r="I58" i="2" s="1"/>
  <c r="M143" i="4"/>
  <c r="M142" i="4" s="1"/>
  <c r="G142" i="4"/>
  <c r="I67" i="2" s="1"/>
  <c r="G171" i="4"/>
  <c r="I68" i="2" s="1"/>
  <c r="M176" i="4"/>
  <c r="M208" i="4"/>
  <c r="M207" i="4" s="1"/>
  <c r="G207" i="4"/>
  <c r="I74" i="2" s="1"/>
  <c r="G176" i="4"/>
  <c r="I69" i="2" s="1"/>
  <c r="M216" i="4"/>
  <c r="G190" i="4"/>
  <c r="I71" i="2" s="1"/>
  <c r="G216" i="4"/>
  <c r="I76" i="2" s="1"/>
  <c r="G102" i="4"/>
  <c r="I62" i="2" s="1"/>
  <c r="M103" i="4"/>
  <c r="M102" i="4" s="1"/>
  <c r="AD227" i="4"/>
  <c r="G39" i="2" s="1"/>
  <c r="M42" i="4"/>
  <c r="M78" i="4"/>
  <c r="M77" i="4" s="1"/>
  <c r="G77" i="4"/>
  <c r="I59" i="2" s="1"/>
  <c r="M87" i="4"/>
  <c r="M126" i="4"/>
  <c r="M125" i="4" s="1"/>
  <c r="M191" i="4"/>
  <c r="M190" i="4" s="1"/>
  <c r="M219" i="4"/>
  <c r="G13" i="4"/>
  <c r="I48" i="2" s="1"/>
  <c r="I47" i="2"/>
  <c r="M25" i="4"/>
  <c r="G46" i="4"/>
  <c r="I54" i="2" s="1"/>
  <c r="M47" i="4"/>
  <c r="M46" i="4" s="1"/>
  <c r="G87" i="4"/>
  <c r="I61" i="2" s="1"/>
  <c r="G193" i="4"/>
  <c r="I72" i="2" s="1"/>
  <c r="M214" i="4"/>
  <c r="M213" i="4" s="1"/>
  <c r="G213" i="4"/>
  <c r="I75" i="2" s="1"/>
  <c r="G219" i="4"/>
  <c r="I77" i="2" s="1"/>
  <c r="I19" i="2" s="1"/>
  <c r="G227" i="4" l="1"/>
  <c r="I78" i="2"/>
  <c r="I16" i="2"/>
  <c r="I21" i="2" s="1"/>
  <c r="G40" i="2"/>
  <c r="H39" i="2"/>
  <c r="H40" i="2" s="1"/>
  <c r="I17" i="2"/>
  <c r="G25" i="2" l="1"/>
  <c r="G28" i="2"/>
  <c r="I39" i="2"/>
  <c r="I40" i="2" s="1"/>
  <c r="J39" i="2" s="1"/>
  <c r="J40" i="2" s="1"/>
  <c r="G26" i="2" l="1"/>
  <c r="G2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1" authorId="0" shapeId="0" xr:uid="{00000000-0006-0000-0100-000002000000}">
      <text>
        <r>
          <rPr>
            <sz val="9"/>
            <color rgb="FF000000"/>
            <rFont val="Tahoma"/>
            <family val="2"/>
            <charset val="238"/>
          </rPr>
          <t>Název</t>
        </r>
      </text>
    </comment>
    <comment ref="I11" authorId="0" shapeId="0" xr:uid="{00000000-0006-0000-0100-000005000000}">
      <text>
        <r>
          <rPr>
            <sz val="9"/>
            <color rgb="FF000000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rgb="FF000000"/>
            <rFont val="Tahoma"/>
            <family val="2"/>
            <charset val="238"/>
          </rPr>
          <t>Ulice</t>
        </r>
      </text>
    </comment>
    <comment ref="I12" authorId="0" shapeId="0" xr:uid="{00000000-0006-0000-0100-000006000000}">
      <text>
        <r>
          <rPr>
            <sz val="9"/>
            <color rgb="FF000000"/>
            <rFont val="Tahoma"/>
            <family val="2"/>
            <charset val="238"/>
          </rPr>
          <t>DIČ</t>
        </r>
      </text>
    </comment>
    <comment ref="C13" authorId="0" shapeId="0" xr:uid="{00000000-0006-0000-0100-000001000000}">
      <text>
        <r>
          <rPr>
            <sz val="9"/>
            <color rgb="FF000000"/>
            <rFont val="Tahoma"/>
            <family val="2"/>
            <charset val="238"/>
          </rPr>
          <t>PSČ</t>
        </r>
      </text>
    </comment>
    <comment ref="D13" authorId="0" shapeId="0" xr:uid="{00000000-0006-0000-0100-000004000000}">
      <text>
        <r>
          <rPr>
            <sz val="9"/>
            <color rgb="FF000000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<sst xmlns="http://schemas.openxmlformats.org/spreadsheetml/2006/main" count="1076" uniqueCount="514">
  <si>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</si>
  <si>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</si>
  <si>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#RTSROZP#</t>
  </si>
  <si>
    <t>Položkový rozpočet</t>
  </si>
  <si>
    <t>Zakázka:</t>
  </si>
  <si>
    <t>MŠ Bezručova, doplněná</t>
  </si>
  <si>
    <t>Misto</t>
  </si>
  <si>
    <t>Bezručova č.p.1948, Benešov</t>
  </si>
  <si>
    <t>Rozpočet:</t>
  </si>
  <si>
    <t>Objednatel:</t>
  </si>
  <si>
    <t>Město Benešov</t>
  </si>
  <si>
    <t>IČ:</t>
  </si>
  <si>
    <t>Masarykovo nám.100</t>
  </si>
  <si>
    <t>DIČ:</t>
  </si>
  <si>
    <t>25601</t>
  </si>
  <si>
    <t>Benešov</t>
  </si>
  <si>
    <t>Projektant:</t>
  </si>
  <si>
    <t>Zhotovitel:</t>
  </si>
  <si>
    <t>Vypracoval:</t>
  </si>
  <si>
    <t>Rozpis ceny</t>
  </si>
  <si>
    <t>Celkem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</si>
  <si>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</si>
  <si>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</si>
  <si>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</si>
  <si>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</si>
  <si>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</si>
  <si>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</si>
  <si>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</si>
  <si>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</si>
  <si>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</si>
  <si>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</si>
  <si>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</si>
  <si>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</si>
  <si>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</si>
  <si>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</si>
  <si>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</si>
  <si>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</si>
  <si>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</si>
  <si>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</si>
  <si>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</si>
  <si>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</si>
  <si>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</si>
  <si>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</si>
  <si>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</si>
  <si>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</si>
  <si>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</si>
  <si>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</si>
  <si>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</si>
  <si>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Rozpočet</t>
  </si>
  <si>
    <t>Celkem za stavbu</t>
  </si>
  <si>
    <t>Rekapitulace dílů</t>
  </si>
  <si>
    <t>Typ dílu</t>
  </si>
  <si>
    <t>1</t>
  </si>
  <si>
    <t>Zemní práce</t>
  </si>
  <si>
    <t>3</t>
  </si>
  <si>
    <t>Svislé a kompletní konstrukce</t>
  </si>
  <si>
    <t>61</t>
  </si>
  <si>
    <t>Upravy povrchů vnitřní</t>
  </si>
  <si>
    <t>62</t>
  </si>
  <si>
    <t>Upravy povrchů vnější</t>
  </si>
  <si>
    <t>63</t>
  </si>
  <si>
    <t>Podlahy a podlahové konstrukce</t>
  </si>
  <si>
    <t>64</t>
  </si>
  <si>
    <t>Výplně otvorů</t>
  </si>
  <si>
    <t>91</t>
  </si>
  <si>
    <t>Doplňující práce na komunikaci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</si>
  <si>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</si>
  <si>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</si>
  <si>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</si>
  <si>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</si>
  <si>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</si>
  <si>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</si>
  <si>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</si>
  <si>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</si>
  <si>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</si>
  <si>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</si>
  <si>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</si>
  <si>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</si>
  <si>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</si>
  <si>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</si>
  <si>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714</t>
  </si>
  <si>
    <t>Izol akustické a protiotřesové</t>
  </si>
  <si>
    <t>720</t>
  </si>
  <si>
    <t>Zdravotechnická instalace</t>
  </si>
  <si>
    <t>722</t>
  </si>
  <si>
    <t>Vnitřní vodovod</t>
  </si>
  <si>
    <t>730</t>
  </si>
  <si>
    <t>Ústřední vytápění</t>
  </si>
  <si>
    <t>740</t>
  </si>
  <si>
    <t>Elektroinstalace - silnoproud</t>
  </si>
  <si>
    <t>742</t>
  </si>
  <si>
    <t>Elektroinstalace - slaboproud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</si>
  <si>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</si>
  <si>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</si>
  <si>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</si>
  <si>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</si>
  <si>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</si>
  <si>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</si>
  <si>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</si>
  <si>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</si>
  <si>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</si>
  <si>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</si>
  <si>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</si>
  <si>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</si>
  <si>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</si>
  <si>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</si>
  <si>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</si>
  <si>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</si>
  <si>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787</t>
  </si>
  <si>
    <t>Zasklívání</t>
  </si>
  <si>
    <t>790</t>
  </si>
  <si>
    <t>Vnitřní vybavení</t>
  </si>
  <si>
    <t xml:space="preserve">Položkový rozpočet </t>
  </si>
  <si>
    <t>Z:</t>
  </si>
  <si>
    <t>O:</t>
  </si>
  <si>
    <t>R:</t>
  </si>
  <si>
    <t>#TypZaznamu#</t>
  </si>
  <si>
    <t>S: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</si>
  <si>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</si>
  <si>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</si>
  <si>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</si>
  <si>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</si>
  <si>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</si>
  <si>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</si>
  <si>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</si>
  <si>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</si>
  <si>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</si>
  <si>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</si>
  <si>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</si>
  <si>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</si>
  <si>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</si>
  <si>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</si>
  <si>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</si>
  <si>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</si>
  <si>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</si>
  <si>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</si>
  <si>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</si>
  <si>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</si>
  <si>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</si>
  <si>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</si>
  <si>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</si>
  <si>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</si>
  <si>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</si>
  <si>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</si>
  <si>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</si>
  <si>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167101101R00</t>
  </si>
  <si>
    <t>Nakládání výkopku z hor. 1 ÷ 4 v množství do 100 m3</t>
  </si>
  <si>
    <t>m3</t>
  </si>
  <si>
    <t>POL1_0</t>
  </si>
  <si>
    <t>162701105R00</t>
  </si>
  <si>
    <t>Vodorovné přemístění výkopku z hor.1-4 do 10000 m</t>
  </si>
  <si>
    <t>171101105R00</t>
  </si>
  <si>
    <t>Uložení sypaniny do násypů zhutněných na 103% PS</t>
  </si>
  <si>
    <t>R182 31-3199</t>
  </si>
  <si>
    <t>Štěrkotrávník</t>
  </si>
  <si>
    <t>m2</t>
  </si>
  <si>
    <t>342261122RT2</t>
  </si>
  <si>
    <t>Příčka sádrokarton. ocel.kce, 1x oplášť. tl.105 mm, desky protipožární tl. 15 mm, minerál tl. 5 cm</t>
  </si>
  <si>
    <t>342264051RT2</t>
  </si>
  <si>
    <t>Podhled sádrokartonový na zavěšenou ocel. konstr., desky protipožární tl. 12,5 mm, bez izolace</t>
  </si>
  <si>
    <t>342264091R00</t>
  </si>
  <si>
    <t>Příplatek k podhledu sádrokart. za tl. desek 15 mm</t>
  </si>
  <si>
    <t>342264098RT3</t>
  </si>
  <si>
    <t>Příplatek k podhledu sádrokart. za plochu do 10 m2, pro plochy 5 - 10 m2</t>
  </si>
  <si>
    <t>R342 26-6199</t>
  </si>
  <si>
    <t>Obklad stěn SDK deskou na stáv.ocelovou konstrukci, včetně kotevních prvků a přetmelení</t>
  </si>
  <si>
    <t>595920040R</t>
  </si>
  <si>
    <t xml:space="preserve">Deska stavební RF (DF), 2000 x 1250 x 15 mm </t>
  </si>
  <si>
    <t>POL3_0</t>
  </si>
  <si>
    <t>595920080R</t>
  </si>
  <si>
    <t>Deska stavební RFI (DFH2), 2000 x 1250 x 15 mm</t>
  </si>
  <si>
    <t>342266111R00</t>
  </si>
  <si>
    <t>Obklad stěn SDK deskou na stáv.ocelovou konstrukci, 2x , včetně kotevních prvků a přetmelení</t>
  </si>
  <si>
    <t>R342 2991</t>
  </si>
  <si>
    <t>Oprava a doplnění ocelové kce příček - odhad 10% , pod opláštění SDK - NC</t>
  </si>
  <si>
    <t>612409991R00</t>
  </si>
  <si>
    <t>Začištění omítek kolem oken,dveří apod.</t>
  </si>
  <si>
    <t>m</t>
  </si>
  <si>
    <t>611421331R00</t>
  </si>
  <si>
    <t>Oprava váp.omítek stropů do 30% plochy - štukových</t>
  </si>
  <si>
    <t>612421331R00</t>
  </si>
  <si>
    <t>Oprava vápen.omítek stěn do 30 % pl. - štukových</t>
  </si>
  <si>
    <t>612403399R00</t>
  </si>
  <si>
    <t>Hrubá výplň rýh ve stěnách maltou</t>
  </si>
  <si>
    <t>620991121R00</t>
  </si>
  <si>
    <t>Zakrývání výplní vnějších otvorů z lešení</t>
  </si>
  <si>
    <t>622423522R00</t>
  </si>
  <si>
    <t>Oprava vněj. omítek III,do50%, štuk na 100% plochy</t>
  </si>
  <si>
    <t>622412222R00</t>
  </si>
  <si>
    <t xml:space="preserve">Nátěr stěn vnějších, slož. 3-4 , silikátový </t>
  </si>
  <si>
    <t>631312141R00</t>
  </si>
  <si>
    <t>Doplnění rýh betonem v dosavadních mazaninách</t>
  </si>
  <si>
    <t>642944221R00</t>
  </si>
  <si>
    <t>Osazení ocelových zárubní dodatečně nad 2,5 m2.</t>
  </si>
  <si>
    <t>kus</t>
  </si>
  <si>
    <t>642944121R00</t>
  </si>
  <si>
    <t>Osazení ocelových zárubní dodatečně do 2,5 m2</t>
  </si>
  <si>
    <t>R640 92191</t>
  </si>
  <si>
    <t>Dodávka ocelové zárubně 800/1970/150mm</t>
  </si>
  <si>
    <t>642942212R00</t>
  </si>
  <si>
    <t>Osazení zárubně do sádrokarton. příčky tl. 100 mm</t>
  </si>
  <si>
    <t>R640 92192</t>
  </si>
  <si>
    <t>Dodávka zárubně ocelové do SDK 800/1970/100mm</t>
  </si>
  <si>
    <t>916561111R00</t>
  </si>
  <si>
    <t>Osazení záhon.obrubníků do lože z C 12/15 s opěrou</t>
  </si>
  <si>
    <t>918101111R00</t>
  </si>
  <si>
    <t>Lože pod obrubníky nebo obruby dlažeb z C 12/15</t>
  </si>
  <si>
    <t>59217512R</t>
  </si>
  <si>
    <t>Obrubník parkový BEST PARKAN I v. 200 x 50 x 500 mm přírodní</t>
  </si>
  <si>
    <t>941955001R00</t>
  </si>
  <si>
    <t>Lešení lehké pomocné, výška podlahy do 1,2 m</t>
  </si>
  <si>
    <t>952901111R00</t>
  </si>
  <si>
    <t>Vyčištění budov o výšce podlaží do 4 m</t>
  </si>
  <si>
    <t>R962 03-6199</t>
  </si>
  <si>
    <t>Demont. příčky,1x kov.kce.,1x opláštěné DTD deskou</t>
  </si>
  <si>
    <t>963016111R00</t>
  </si>
  <si>
    <t>Demontáž podhledu SDK, kovová kce., 1xoplášť.12,5 mm</t>
  </si>
  <si>
    <t>968061112R00</t>
  </si>
  <si>
    <t>Vyvěšení dřevěných a plastových okenních křídel pl. do 1,5 m2</t>
  </si>
  <si>
    <t>968061113R00</t>
  </si>
  <si>
    <t>Vyvěšení dřevěných a plastových okenních křídel pl. nad 1,5 m2</t>
  </si>
  <si>
    <t>968061125R00</t>
  </si>
  <si>
    <t>Vyvěšení dřevěných a plastových dveřních křídel pl. do 2 m2</t>
  </si>
  <si>
    <t>968072455R00</t>
  </si>
  <si>
    <t>Vybourání kovových dveřních zárubní pl. do 2 m2</t>
  </si>
  <si>
    <t>968083003R00</t>
  </si>
  <si>
    <t>Vybourání plastových oken do 4 m2</t>
  </si>
  <si>
    <t>968083004R00</t>
  </si>
  <si>
    <t>Vybourání plastových oken nad 4 m2</t>
  </si>
  <si>
    <t>R968 92 9991</t>
  </si>
  <si>
    <t>Demontáž stávajícího kuchyňského výtahu, NC</t>
  </si>
  <si>
    <t>965081712R00</t>
  </si>
  <si>
    <t>Bourání dlažeb keramických tl.10 mm, pl. do 1 m2</t>
  </si>
  <si>
    <t>965081713R00</t>
  </si>
  <si>
    <t>Bourání dlažeb keramických tl.10 mm, nad 1 m2</t>
  </si>
  <si>
    <t>R960 99991</t>
  </si>
  <si>
    <t>Bourací práce nespecifikované</t>
  </si>
  <si>
    <t>hod</t>
  </si>
  <si>
    <t>971033541R00</t>
  </si>
  <si>
    <t>Vybourání otv. zeď cihel. pl.1 m2, tl.30 cm, MVC</t>
  </si>
  <si>
    <t>978059521R00</t>
  </si>
  <si>
    <t>Odsekání vnitřních obkladů stěn do 2 m2</t>
  </si>
  <si>
    <t>978011141R00</t>
  </si>
  <si>
    <t>Otlučení omítek vnitřních vápenných stropů do 30 %</t>
  </si>
  <si>
    <t>978013141R00</t>
  </si>
  <si>
    <t>Otlučení omítek vnitřních stěn v rozsahu do 30 %</t>
  </si>
  <si>
    <t>972055241R00</t>
  </si>
  <si>
    <t>Vybourání otvorů stropy prefa 0,09 m2, nad 12 cm</t>
  </si>
  <si>
    <t>979082111R00</t>
  </si>
  <si>
    <t>Vnitrostaveništní doprava suti do 10 m</t>
  </si>
  <si>
    <t>t</t>
  </si>
  <si>
    <t>979082121R00</t>
  </si>
  <si>
    <t>Příplatek k vnitrost. dopravě suti za dalších 5 m</t>
  </si>
  <si>
    <t>979011111R00</t>
  </si>
  <si>
    <t>Svislá doprava suti a vybour. hmot za 2.NP a 1.PP</t>
  </si>
  <si>
    <t>979081111R00</t>
  </si>
  <si>
    <t>Odvoz suti a vybour. hmot na skládku do 1 km</t>
  </si>
  <si>
    <t>979081121R00</t>
  </si>
  <si>
    <t>Příplatek k odvozu za každý další 1 km</t>
  </si>
  <si>
    <t>979990107R00</t>
  </si>
  <si>
    <t>Poplatek za uložení suti - směs betonu, cihel, dřeva, skupina odpadu 170904</t>
  </si>
  <si>
    <t>999281108R00</t>
  </si>
  <si>
    <t>Přesun hmot pro opravy a údržbu do výšky 12 m</t>
  </si>
  <si>
    <t>711823121RT3</t>
  </si>
  <si>
    <t>Montáž nopové fólie svisle, včetně dodávky fólie DELTA MS</t>
  </si>
  <si>
    <t>711823129RT2</t>
  </si>
  <si>
    <t>Montáž ukončovací lišty k nopové fólii, včetně dodávky lišty DELTA-MS PROFIL</t>
  </si>
  <si>
    <t>711212000R00</t>
  </si>
  <si>
    <t>Penetrace podkladu pod hydroizolační hmoty, včetně dodávky</t>
  </si>
  <si>
    <t>711212002R00</t>
  </si>
  <si>
    <t>Stěrka hydroizolační, vč. dodávky HI hmoty</t>
  </si>
  <si>
    <t>998711202R00</t>
  </si>
  <si>
    <t>Přesun hmot pro izolace proti vodě, výšky do 12 m</t>
  </si>
  <si>
    <t>713131131R00</t>
  </si>
  <si>
    <t>Montáž tepelné izolace stěn lepením</t>
  </si>
  <si>
    <t>283754905R</t>
  </si>
  <si>
    <t xml:space="preserve">Deska polystyrenová hladká s ozubem BACHL XPS 300 SF tl. 100 mm </t>
  </si>
  <si>
    <t>998713202R00</t>
  </si>
  <si>
    <t>Přesun hmot pro izolace tepelné, výšky do 12 m</t>
  </si>
  <si>
    <t>R714 11-1399</t>
  </si>
  <si>
    <t>Montáž akustických obkladů stěn, NC</t>
  </si>
  <si>
    <t>R714 911</t>
  </si>
  <si>
    <t xml:space="preserve">Akusto Wall C/Texona , Sea salt, 600x2700x40mm </t>
  </si>
  <si>
    <t>R714 912</t>
  </si>
  <si>
    <t>Akusto Extra Bass, černá 970, 1323x600x40mm</t>
  </si>
  <si>
    <t>R714 913</t>
  </si>
  <si>
    <t>Connect stínový profil 1190, pro Akusto Wall, Extra Bass, L=2597, šedá 03</t>
  </si>
  <si>
    <t>R714 914</t>
  </si>
  <si>
    <t>Connect roh pro stínový profil 1191, pro Akusto Wall C Extra Bass, šedá 03</t>
  </si>
  <si>
    <t>R714 915</t>
  </si>
  <si>
    <t>Connect Ambit konzole pro Akusto Wall C, Extra Bass, 2633</t>
  </si>
  <si>
    <t>R714 916</t>
  </si>
  <si>
    <t>Connect plastová vsuvka pro hrany C a F</t>
  </si>
  <si>
    <t>R714 917</t>
  </si>
  <si>
    <t>Connect spojka profilů pro Akusto Wall C, Extra Bass, 0938</t>
  </si>
  <si>
    <t>R714 14-2197</t>
  </si>
  <si>
    <t>Montáž akustických doplňků, závěsná instalace, NC</t>
  </si>
  <si>
    <t>R714 921</t>
  </si>
  <si>
    <t xml:space="preserve">Solo Square , Bílá Frost, 1200x1200x40 mm </t>
  </si>
  <si>
    <t>R714 922</t>
  </si>
  <si>
    <t>Connect přímá stavitelná absorpční destička, pro zavěšení 90-110mm</t>
  </si>
  <si>
    <t>R714 923</t>
  </si>
  <si>
    <t>Connect spirální kotva pro SOLO panel, (balení obsahuje BIT)</t>
  </si>
  <si>
    <t>R714 998</t>
  </si>
  <si>
    <t>Cena dopravy materiálu</t>
  </si>
  <si>
    <t>soubor</t>
  </si>
  <si>
    <t>998714202R00</t>
  </si>
  <si>
    <t>Přesun hmot pro akustická opatření, výšky do 12 m</t>
  </si>
  <si>
    <t>R720 91191</t>
  </si>
  <si>
    <t>D+M kanalizačního potrubí HT50</t>
  </si>
  <si>
    <t>R720 91192</t>
  </si>
  <si>
    <t>D+M kanalizačního potrubí HT100</t>
  </si>
  <si>
    <t>R720 91381</t>
  </si>
  <si>
    <t>Vodovodní potrubí 20/2,8 včetně izolace</t>
  </si>
  <si>
    <t>R720 91561</t>
  </si>
  <si>
    <t>Napojení na stávající kanalizaci</t>
  </si>
  <si>
    <t>R720 91562</t>
  </si>
  <si>
    <t>Napojení na stávající vodovod</t>
  </si>
  <si>
    <t>R720 51291</t>
  </si>
  <si>
    <t>Demontáž a montáž umyvadla (přesun)</t>
  </si>
  <si>
    <t>R720 51293</t>
  </si>
  <si>
    <t>D+M dvojumyvadla š.-900mm</t>
  </si>
  <si>
    <t>R720 55491</t>
  </si>
  <si>
    <t>D+M umyvadlové baterie</t>
  </si>
  <si>
    <t>R720 55852</t>
  </si>
  <si>
    <t>D+M mixážní baterie</t>
  </si>
  <si>
    <t>R720 58931</t>
  </si>
  <si>
    <t>D+M klozetu kombi</t>
  </si>
  <si>
    <t>R720 61241</t>
  </si>
  <si>
    <t>D+M pisoáru</t>
  </si>
  <si>
    <t>R720 99191</t>
  </si>
  <si>
    <t>Demontáž a montáž baterie (přesun)</t>
  </si>
  <si>
    <t>R720 99192</t>
  </si>
  <si>
    <t>Demontáž výlevky + baterie</t>
  </si>
  <si>
    <t>R720 99998</t>
  </si>
  <si>
    <t>Přesun hmot</t>
  </si>
  <si>
    <t>R720 9999</t>
  </si>
  <si>
    <t>Stavební přípomoce</t>
  </si>
  <si>
    <t>722254110R00</t>
  </si>
  <si>
    <t>Demontáž hydrantových skříní</t>
  </si>
  <si>
    <t>722254201RT4</t>
  </si>
  <si>
    <t>Hydrantový systém, box s plnými dveřmi, průměr 19/30 m, stálotvará hadice</t>
  </si>
  <si>
    <t>722259991R00</t>
  </si>
  <si>
    <t xml:space="preserve">Tlaková zkouška nástěnného požárního hydrantu </t>
  </si>
  <si>
    <t>722259994R00</t>
  </si>
  <si>
    <t xml:space="preserve">Revize nástěnného požárního hydrantu </t>
  </si>
  <si>
    <t>722259995R00</t>
  </si>
  <si>
    <t>Vystavení revizní zprávy - nástěnný požární hydrant</t>
  </si>
  <si>
    <t>998722202R00</t>
  </si>
  <si>
    <t>Přesun hmot pro vnitřní vodovod, výšky do 12 m</t>
  </si>
  <si>
    <t>R730 99911</t>
  </si>
  <si>
    <t>Demontáž radiátoru, nutná úprava</t>
  </si>
  <si>
    <t>R740 911</t>
  </si>
  <si>
    <t>Kabel CYKY volně 3x1,5</t>
  </si>
  <si>
    <t>R740 912</t>
  </si>
  <si>
    <t>Svorka krabicová do 2,5 mm2</t>
  </si>
  <si>
    <t>R740 913</t>
  </si>
  <si>
    <t xml:space="preserve">Předsazené LED svítidlo ESO4000 </t>
  </si>
  <si>
    <t>R740 914</t>
  </si>
  <si>
    <t>Lišta plastová vkládací 15/10</t>
  </si>
  <si>
    <t>R740 915</t>
  </si>
  <si>
    <t>Lišta 30/15</t>
  </si>
  <si>
    <t>R740 916</t>
  </si>
  <si>
    <t>Ukončení kabelu do 4x10</t>
  </si>
  <si>
    <t>R740 917</t>
  </si>
  <si>
    <t>Pomocný materiál 6%</t>
  </si>
  <si>
    <t>R740 918</t>
  </si>
  <si>
    <t>Revize el.zařízení</t>
  </si>
  <si>
    <t>R740 919</t>
  </si>
  <si>
    <t>Demontáž a likvidace stáv.svítidel</t>
  </si>
  <si>
    <t>R740 920</t>
  </si>
  <si>
    <t>Pomocné montážní práce, zkušební provoz, kompletace</t>
  </si>
  <si>
    <t>R740 930</t>
  </si>
  <si>
    <t>R742 99991</t>
  </si>
  <si>
    <t>Rozšíření EZS o EPH - viz příloha</t>
  </si>
  <si>
    <t>R742 99992</t>
  </si>
  <si>
    <t>766661413R00</t>
  </si>
  <si>
    <t>Montáž dveří protipožár.1kř.do 80 cm, bez kukátka</t>
  </si>
  <si>
    <t>766661422R00</t>
  </si>
  <si>
    <t>Montáž dveří protipožárních 1kříd. nad 80 cm</t>
  </si>
  <si>
    <t>61165609R</t>
  </si>
  <si>
    <t>Dveře protipožární plné 1-křídlé 600 x 1970 mm, s EI 30 DP3</t>
  </si>
  <si>
    <t>61165611R</t>
  </si>
  <si>
    <t>Dveře protipožární plné 1-křídlé 800 x 1970 mm, s EI 30 DP3</t>
  </si>
  <si>
    <t>61165612R</t>
  </si>
  <si>
    <t>Dveře protipožární plné 1-křídlé 900 x 1970 mm, s EI 30 DP3</t>
  </si>
  <si>
    <t>61165601R</t>
  </si>
  <si>
    <t>Dveře protipožární plné 1-křídlé 600 x 1970 mm, s EI 15 DP1</t>
  </si>
  <si>
    <t>766661432R00</t>
  </si>
  <si>
    <t>Montáž dveří protipožárních 2kříd. š.145 cm</t>
  </si>
  <si>
    <t>61165615R</t>
  </si>
  <si>
    <t>Dveře protipožární plné 2-křídlé 1450 x 1970 mm, s EI 30 DP3</t>
  </si>
  <si>
    <t>R760 84591</t>
  </si>
  <si>
    <t>Dodávka kování dle výběru investora</t>
  </si>
  <si>
    <t>766669117R00</t>
  </si>
  <si>
    <t>Dokování samozavírače na ocelovou zárubeň</t>
  </si>
  <si>
    <t>R766 99953</t>
  </si>
  <si>
    <t>Dodávka samozavírače</t>
  </si>
  <si>
    <t>Dodávka samozavirače</t>
  </si>
  <si>
    <t>766699611R00</t>
  </si>
  <si>
    <t>Montáž krytů topných těles natřených</t>
  </si>
  <si>
    <t>R766 91111</t>
  </si>
  <si>
    <t>Dodávka krytů radiátorů vč.povrchové úpravy, NC</t>
  </si>
  <si>
    <t>766711001R00</t>
  </si>
  <si>
    <t>Montáž oken a balkonových dveří s vypěněním</t>
  </si>
  <si>
    <t>R766 61151</t>
  </si>
  <si>
    <t>Dodávka plast.prosklené stěny vč.panik.kování(06) , NC</t>
  </si>
  <si>
    <t>R766 84191</t>
  </si>
  <si>
    <t>Demontáž zasklení části dveří 700/800mm (03), NC</t>
  </si>
  <si>
    <t>R766 84192</t>
  </si>
  <si>
    <t>Demontáž zasklení části dveří 900/800mm (04), NC</t>
  </si>
  <si>
    <t>R766 84193</t>
  </si>
  <si>
    <t>Demontáž zasklení části dveří 900/800mm (05), NC</t>
  </si>
  <si>
    <t>R766 49991</t>
  </si>
  <si>
    <t>D+M plastové výplně s Umax=1,3 w/m2K 700/800mm , (03) - NC</t>
  </si>
  <si>
    <t>R766 49992</t>
  </si>
  <si>
    <t>D+M plastové výplně s Umax=1,3 w/m2K 900/800mm , (04) - NC</t>
  </si>
  <si>
    <t>D+M plastové výplně s Umax=1,3 w/m2K 900/800mm , (05) - NC</t>
  </si>
  <si>
    <t>R766 96191</t>
  </si>
  <si>
    <t>Doplnění panikového kování na stávající plat.dveře, (05)</t>
  </si>
  <si>
    <t>766411811R00</t>
  </si>
  <si>
    <t>Demontáž obložení stěn panely velikosti do 1,5 m2, (dřevotříska z předstěn)</t>
  </si>
  <si>
    <t>Demontáž obložení stěn panely velikosti do 1,5 m2, (dřevotříska z příček)</t>
  </si>
  <si>
    <t>R766 41-9991</t>
  </si>
  <si>
    <t>Vytvoření otvoru v příčce z DT tl.150mm</t>
  </si>
  <si>
    <t>998766202R00</t>
  </si>
  <si>
    <t>Přesun hmot pro truhlářské konstr., výšky do 12 m</t>
  </si>
  <si>
    <t>767161110R00</t>
  </si>
  <si>
    <t>Montáž zábradlí rovného z trubek do zdiva do 20 kg</t>
  </si>
  <si>
    <t>R767 91151</t>
  </si>
  <si>
    <t xml:space="preserve">Dodávka trubkového zábradlí </t>
  </si>
  <si>
    <t>R767 91191</t>
  </si>
  <si>
    <t>D+M Al dveří s nadsvětlíkem 1060/2880mm EI30DP1-C</t>
  </si>
  <si>
    <t>998767202R00</t>
  </si>
  <si>
    <t>Přesun hmot pro zámečnické konstr., výšky do 12 m</t>
  </si>
  <si>
    <t>771101210R00</t>
  </si>
  <si>
    <t>Penetrace podkladu pod dlažby</t>
  </si>
  <si>
    <t>R771 21-2199</t>
  </si>
  <si>
    <t>Kladení dlažby keramické do TM, doplnění</t>
  </si>
  <si>
    <t>R771 91191</t>
  </si>
  <si>
    <t>Dodávka tmelu, pojiva a spárovací hmoty</t>
  </si>
  <si>
    <t>R771 91192</t>
  </si>
  <si>
    <t>Dodávka dlažby keramické dle výběru</t>
  </si>
  <si>
    <t>998771202R00</t>
  </si>
  <si>
    <t>Přesun hmot pro podlahy z dlaždic, výšky do 12 m</t>
  </si>
  <si>
    <t>776521100R00</t>
  </si>
  <si>
    <t>Lepení povlak.podlah z pásů PVC na Chemopren</t>
  </si>
  <si>
    <t>776411000R00</t>
  </si>
  <si>
    <t>Lepení podlahových soklíků pryžových</t>
  </si>
  <si>
    <t>R776 52141</t>
  </si>
  <si>
    <t>Dodávka PVC dle výběru investora</t>
  </si>
  <si>
    <t>R776 52142</t>
  </si>
  <si>
    <t>Dodávka soklu k PVC</t>
  </si>
  <si>
    <t>998776202R00</t>
  </si>
  <si>
    <t>Přesun hmot pro podlahy povlakové, výšky do 12 m</t>
  </si>
  <si>
    <t>776401800R00</t>
  </si>
  <si>
    <t>Demontáž soklíků nebo lišt, pryžových nebo z PVC</t>
  </si>
  <si>
    <t>776511810R00</t>
  </si>
  <si>
    <t>Odstranění PVC a koberců lepených bez podložky</t>
  </si>
  <si>
    <t>777531022R00</t>
  </si>
  <si>
    <t>Vyrovnání podlah, samonivel. hmota Rovinal tl.2 mm</t>
  </si>
  <si>
    <t>998777202R00</t>
  </si>
  <si>
    <t>Přesun hmot pro podlahy syntetické, výšky do 12 m</t>
  </si>
  <si>
    <t>781101210R00</t>
  </si>
  <si>
    <t>Penetrace podkladu pod obklady</t>
  </si>
  <si>
    <t>781210131R00</t>
  </si>
  <si>
    <t>Obkládání stěn obkl. pórovin. do tmele do 300x300</t>
  </si>
  <si>
    <t>781419711R00</t>
  </si>
  <si>
    <t>Příplatek k obkladu stěn za plochu do 10 m2 jedntl</t>
  </si>
  <si>
    <t>R781 99911</t>
  </si>
  <si>
    <t>Dodávka tmelu, pojiva a spár.hmoty</t>
  </si>
  <si>
    <t>R781 99912</t>
  </si>
  <si>
    <t>Dodávka obkladu keramického dle výběru investora</t>
  </si>
  <si>
    <t>R781 21-0159</t>
  </si>
  <si>
    <t>Obkládání stěn obkl. pórovin. do tmele, doplnění do stávajícího obkladu</t>
  </si>
  <si>
    <t>998781202R00</t>
  </si>
  <si>
    <t>Přesun hmot pro obklady keramické, výšky do 12 m</t>
  </si>
  <si>
    <t>783222100R00</t>
  </si>
  <si>
    <t>Nátěr syntetický kovových konstrukcí dvojnásobný</t>
  </si>
  <si>
    <t>784011221RT2</t>
  </si>
  <si>
    <t>Zakrytí předmětů, včetně odstranění, včetně dodávky fólie tl. 0,04 mm</t>
  </si>
  <si>
    <t>784011222RT2</t>
  </si>
  <si>
    <t>Zakrytí podlah, včetně odstranění, včetně papírové lepenky</t>
  </si>
  <si>
    <t>784011111R00</t>
  </si>
  <si>
    <t>Oprášení/ometení podkladu</t>
  </si>
  <si>
    <t>784191101R00</t>
  </si>
  <si>
    <t>Penetrace podkladu univerzální Primalex 1x</t>
  </si>
  <si>
    <t>784195212R00</t>
  </si>
  <si>
    <t>Malba Primalex Plus, bílá, bez penetrace, 2 x</t>
  </si>
  <si>
    <t>R787 91411</t>
  </si>
  <si>
    <t>D+M bezpečnostní folie na pův.zasklení</t>
  </si>
  <si>
    <t>998787202R00</t>
  </si>
  <si>
    <t>Přesun hmot pro zasklívání, výšky do 12 m</t>
  </si>
  <si>
    <t>79091151</t>
  </si>
  <si>
    <t>Malý nákladní výtah MB - 100kg, se zakázanou dopravou osob, 2/2, zdvih 2800mm</t>
  </si>
  <si>
    <t>R790 91152</t>
  </si>
  <si>
    <t>Stavební přípomoc</t>
  </si>
  <si>
    <t>005121010R</t>
  </si>
  <si>
    <t>Vybudování zařízení staveniště</t>
  </si>
  <si>
    <t>Soubor</t>
  </si>
  <si>
    <t>005121020R</t>
  </si>
  <si>
    <t xml:space="preserve">Provoz zařízení staveniště </t>
  </si>
  <si>
    <t>005121030R</t>
  </si>
  <si>
    <t>Odstranění zařízení staveniště</t>
  </si>
  <si>
    <t>005122010R</t>
  </si>
  <si>
    <t xml:space="preserve">Provoz objednatele </t>
  </si>
  <si>
    <t>005124010R</t>
  </si>
  <si>
    <t>Koordinační činnost</t>
  </si>
  <si>
    <t>005211080R</t>
  </si>
  <si>
    <t xml:space="preserve">Bezpečnostní a hygienická opatření na staveništi 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</si>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</sst>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b/>
      <sz val="9"/>
      <name val="Arial CE"/>
      <charset val="238"/>
    </font>
    <font>
      <sz val="9"/>
      <color rgb="FF000000"/>
      <name val="Tahoma"/>
      <family val="2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  <fill>
      <patternFill patternType="solid">
        <fgColor rgb="FFFFFFCC"/>
        <bgColor rgb="FFFFFFFF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8">
    <xf numFmtId="0" fontId="0" fillId="0" borderId="0" xfId="0"/>
    <xf numFmtId="4" fontId="8" fillId="0" borderId="14" xfId="0" applyNumberFormat="1" applyFont="1" applyBorder="1" applyAlignment="1">
      <alignment horizontal="right" vertical="center" indent="1"/>
    </xf>
    <xf numFmtId="4" fontId="8" fillId="0" borderId="13" xfId="0" applyNumberFormat="1" applyFont="1" applyBorder="1" applyAlignment="1">
      <alignment horizontal="right" vertical="center" indent="1"/>
    </xf>
    <xf numFmtId="4" fontId="7" fillId="0" borderId="14" xfId="0" applyNumberFormat="1" applyFont="1" applyBorder="1" applyAlignment="1">
      <alignment horizontal="right" vertical="center" indent="1"/>
    </xf>
    <xf numFmtId="4" fontId="7" fillId="0" borderId="13" xfId="0" applyNumberFormat="1" applyFont="1" applyBorder="1" applyAlignment="1">
      <alignment horizontal="right" vertical="center" indent="1"/>
    </xf>
    <xf numFmtId="0" fontId="0" fillId="0" borderId="8" xfId="0" applyFont="1" applyBorder="1" applyAlignment="1">
      <alignment horizontal="right" indent="1"/>
    </xf>
    <xf numFmtId="0" fontId="0" fillId="0" borderId="7" xfId="0" applyFont="1" applyBorder="1" applyAlignment="1">
      <alignment horizontal="right" indent="1"/>
    </xf>
    <xf numFmtId="1" fontId="0" fillId="0" borderId="7" xfId="0" applyNumberFormat="1" applyFont="1" applyBorder="1" applyAlignment="1">
      <alignment horizontal="right" indent="1"/>
    </xf>
    <xf numFmtId="49" fontId="2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4" borderId="9" xfId="0" applyNumberFormat="1" applyFont="1" applyFill="1" applyBorder="1" applyAlignment="1" applyProtection="1">
      <alignment horizontal="left" vertical="center"/>
      <protection locked="0"/>
    </xf>
    <xf numFmtId="49" fontId="2" fillId="3" borderId="5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left" wrapText="1"/>
    </xf>
    <xf numFmtId="0" fontId="2" fillId="0" borderId="0" xfId="0" applyFont="1"/>
    <xf numFmtId="0" fontId="0" fillId="0" borderId="0" xfId="0" applyAlignment="1"/>
    <xf numFmtId="0" fontId="0" fillId="0" borderId="1" xfId="0" applyFont="1" applyBorder="1"/>
    <xf numFmtId="0" fontId="0" fillId="0" borderId="3" xfId="0" applyBorder="1"/>
    <xf numFmtId="0" fontId="5" fillId="3" borderId="3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Alignment="1">
      <alignment horizontal="left"/>
    </xf>
    <xf numFmtId="0" fontId="0" fillId="3" borderId="3" xfId="0" applyFont="1" applyFill="1" applyBorder="1" applyAlignment="1">
      <alignment horizontal="left" vertical="center" indent="1"/>
    </xf>
    <xf numFmtId="0" fontId="2" fillId="3" borderId="0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horizontal="left" vertical="center" indent="1"/>
    </xf>
    <xf numFmtId="0" fontId="0" fillId="3" borderId="7" xfId="0" applyFont="1" applyFill="1" applyBorder="1"/>
    <xf numFmtId="49" fontId="2" fillId="3" borderId="7" xfId="0" applyNumberFormat="1" applyFont="1" applyFill="1" applyBorder="1" applyAlignment="1">
      <alignment horizontal="left" vertical="center"/>
    </xf>
    <xf numFmtId="0" fontId="2" fillId="3" borderId="7" xfId="0" applyFont="1" applyFill="1" applyBorder="1"/>
    <xf numFmtId="0" fontId="2" fillId="3" borderId="7" xfId="0" applyFont="1" applyFill="1" applyBorder="1" applyAlignment="1"/>
    <xf numFmtId="0" fontId="2" fillId="3" borderId="8" xfId="0" applyFont="1" applyFill="1" applyBorder="1" applyAlignment="1"/>
    <xf numFmtId="0" fontId="0" fillId="0" borderId="3" xfId="0" applyFont="1" applyBorder="1" applyAlignment="1">
      <alignment horizontal="left" vertical="center" indent="1"/>
    </xf>
    <xf numFmtId="0" fontId="0" fillId="0" borderId="0" xfId="0" applyBorder="1"/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5" xfId="0" applyBorder="1" applyAlignment="1"/>
    <xf numFmtId="0" fontId="2" fillId="0" borderId="3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49" fontId="2" fillId="0" borderId="7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Border="1" applyAlignment="1"/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2" fillId="0" borderId="0" xfId="0" applyFont="1" applyBorder="1" applyAlignment="1">
      <alignment horizontal="left" vertical="center"/>
    </xf>
    <xf numFmtId="0" fontId="0" fillId="0" borderId="6" xfId="0" applyBorder="1" applyAlignment="1">
      <alignment horizontal="left" indent="1"/>
    </xf>
    <xf numFmtId="0" fontId="2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7" xfId="0" applyBorder="1" applyAlignment="1"/>
    <xf numFmtId="0" fontId="0" fillId="0" borderId="7" xfId="0" applyBorder="1" applyAlignment="1">
      <alignment horizontal="right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4" borderId="7" xfId="0" applyNumberFormat="1" applyFont="1" applyFill="1" applyBorder="1" applyAlignment="1" applyProtection="1">
      <alignment horizontal="right" vertical="center"/>
      <protection locked="0"/>
    </xf>
    <xf numFmtId="0" fontId="0" fillId="0" borderId="7" xfId="0" applyFont="1" applyBorder="1" applyAlignment="1">
      <alignment horizontal="right" vertical="center"/>
    </xf>
    <xf numFmtId="0" fontId="0" fillId="0" borderId="10" xfId="0" applyFont="1" applyBorder="1" applyAlignment="1">
      <alignment horizontal="left" vertical="top" indent="1"/>
    </xf>
    <xf numFmtId="0" fontId="0" fillId="0" borderId="9" xfId="0" applyBorder="1" applyAlignment="1">
      <alignment vertical="top"/>
    </xf>
    <xf numFmtId="0" fontId="2" fillId="0" borderId="9" xfId="0" applyFont="1" applyBorder="1" applyAlignment="1">
      <alignment horizontal="left" vertical="top"/>
    </xf>
    <xf numFmtId="0" fontId="2" fillId="0" borderId="9" xfId="0" applyFont="1" applyBorder="1" applyAlignment="1">
      <alignment vertical="center"/>
    </xf>
    <xf numFmtId="0" fontId="0" fillId="0" borderId="9" xfId="0" applyFont="1" applyBorder="1" applyAlignment="1">
      <alignment horizontal="right" vertical="center"/>
    </xf>
    <xf numFmtId="0" fontId="0" fillId="0" borderId="4" xfId="0" applyBorder="1" applyAlignment="1"/>
    <xf numFmtId="0" fontId="0" fillId="0" borderId="7" xfId="0" applyBorder="1" applyAlignment="1">
      <alignment horizontal="left"/>
    </xf>
    <xf numFmtId="49" fontId="0" fillId="0" borderId="3" xfId="0" applyNumberFormat="1" applyFont="1" applyBorder="1"/>
    <xf numFmtId="49" fontId="0" fillId="0" borderId="11" xfId="0" applyNumberFormat="1" applyFont="1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0" fontId="2" fillId="0" borderId="11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/>
    <xf numFmtId="0" fontId="0" fillId="0" borderId="11" xfId="0" applyFont="1" applyBorder="1" applyAlignment="1">
      <alignment horizontal="left" indent="1"/>
    </xf>
    <xf numFmtId="1" fontId="2" fillId="0" borderId="12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0" fontId="2" fillId="0" borderId="12" xfId="0" applyFont="1" applyBorder="1" applyAlignment="1">
      <alignment vertical="center"/>
    </xf>
    <xf numFmtId="49" fontId="0" fillId="0" borderId="15" xfId="0" applyNumberFormat="1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 indent="1"/>
    </xf>
    <xf numFmtId="1" fontId="2" fillId="0" borderId="16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left" vertical="center" indent="1"/>
    </xf>
    <xf numFmtId="0" fontId="0" fillId="0" borderId="7" xfId="0" applyBorder="1" applyAlignment="1">
      <alignment horizontal="left" vertical="center"/>
    </xf>
    <xf numFmtId="0" fontId="0" fillId="0" borderId="7" xfId="0" applyBorder="1"/>
    <xf numFmtId="1" fontId="2" fillId="0" borderId="17" xfId="0" applyNumberFormat="1" applyFont="1" applyBorder="1" applyAlignment="1">
      <alignment horizontal="right" vertical="center"/>
    </xf>
    <xf numFmtId="0" fontId="0" fillId="0" borderId="7" xfId="0" applyFont="1" applyBorder="1" applyAlignment="1">
      <alignment horizontal="left" vertical="center" indent="1"/>
    </xf>
    <xf numFmtId="49" fontId="0" fillId="0" borderId="8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49" fontId="0" fillId="0" borderId="5" xfId="0" applyNumberFormat="1" applyFont="1" applyBorder="1" applyAlignment="1">
      <alignment horizontal="left" vertical="center"/>
    </xf>
    <xf numFmtId="0" fontId="9" fillId="3" borderId="18" xfId="0" applyFont="1" applyFill="1" applyBorder="1" applyAlignment="1">
      <alignment horizontal="left" vertical="center" indent="1"/>
    </xf>
    <xf numFmtId="0" fontId="10" fillId="3" borderId="19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4" fontId="9" fillId="3" borderId="19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0" fontId="0" fillId="3" borderId="19" xfId="0" applyFill="1" applyBorder="1"/>
    <xf numFmtId="49" fontId="2" fillId="3" borderId="20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vertical="top"/>
    </xf>
    <xf numFmtId="164" fontId="2" fillId="0" borderId="7" xfId="0" applyNumberFormat="1" applyFont="1" applyBorder="1" applyAlignment="1">
      <alignment horizontal="center" vertical="top"/>
    </xf>
    <xf numFmtId="0" fontId="2" fillId="0" borderId="3" xfId="0" applyFont="1" applyBorder="1"/>
    <xf numFmtId="0" fontId="2" fillId="0" borderId="0" xfId="0" applyFont="1" applyBorder="1"/>
    <xf numFmtId="0" fontId="2" fillId="0" borderId="5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2" xfId="0" applyBorder="1" applyAlignment="1"/>
    <xf numFmtId="0" fontId="0" fillId="0" borderId="23" xfId="0" applyBorder="1" applyAlignment="1">
      <alignment horizontal="right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shrinkToFit="1"/>
    </xf>
    <xf numFmtId="3" fontId="0" fillId="0" borderId="24" xfId="0" applyNumberFormat="1" applyFont="1" applyBorder="1"/>
    <xf numFmtId="3" fontId="12" fillId="3" borderId="25" xfId="0" applyNumberFormat="1" applyFont="1" applyFill="1" applyBorder="1" applyAlignment="1">
      <alignment vertical="center"/>
    </xf>
    <xf numFmtId="3" fontId="12" fillId="3" borderId="9" xfId="0" applyNumberFormat="1" applyFont="1" applyFill="1" applyBorder="1" applyAlignment="1">
      <alignment vertical="center"/>
    </xf>
    <xf numFmtId="3" fontId="12" fillId="3" borderId="9" xfId="0" applyNumberFormat="1" applyFont="1" applyFill="1" applyBorder="1" applyAlignment="1">
      <alignment vertical="center" wrapText="1"/>
    </xf>
    <xf numFmtId="3" fontId="13" fillId="3" borderId="26" xfId="0" applyNumberFormat="1" applyFont="1" applyFill="1" applyBorder="1" applyAlignment="1">
      <alignment horizontal="center" vertical="center" wrapText="1" shrinkToFit="1"/>
    </xf>
    <xf numFmtId="3" fontId="12" fillId="3" borderId="26" xfId="0" applyNumberFormat="1" applyFont="1" applyFill="1" applyBorder="1" applyAlignment="1">
      <alignment horizontal="center" vertical="center" wrapText="1" shrinkToFit="1"/>
    </xf>
    <xf numFmtId="3" fontId="12" fillId="3" borderId="26" xfId="0" applyNumberFormat="1" applyFont="1" applyFill="1" applyBorder="1" applyAlignment="1">
      <alignment horizontal="center" vertical="center" wrapText="1"/>
    </xf>
    <xf numFmtId="3" fontId="0" fillId="0" borderId="16" xfId="0" applyNumberFormat="1" applyFont="1" applyBorder="1" applyAlignment="1"/>
    <xf numFmtId="3" fontId="3" fillId="0" borderId="13" xfId="0" applyNumberFormat="1" applyFont="1" applyBorder="1" applyAlignment="1">
      <alignment horizontal="right" wrapText="1" shrinkToFit="1"/>
    </xf>
    <xf numFmtId="3" fontId="3" fillId="0" borderId="13" xfId="0" applyNumberFormat="1" applyFont="1" applyBorder="1" applyAlignment="1">
      <alignment horizontal="right" shrinkToFit="1"/>
    </xf>
    <xf numFmtId="3" fontId="0" fillId="0" borderId="13" xfId="0" applyNumberFormat="1" applyBorder="1" applyAlignment="1">
      <alignment shrinkToFit="1"/>
    </xf>
    <xf numFmtId="3" fontId="0" fillId="0" borderId="13" xfId="0" applyNumberFormat="1" applyBorder="1" applyAlignment="1"/>
    <xf numFmtId="3" fontId="0" fillId="5" borderId="27" xfId="0" applyNumberFormat="1" applyFill="1" applyBorder="1" applyAlignment="1">
      <alignment wrapText="1" shrinkToFit="1"/>
    </xf>
    <xf numFmtId="3" fontId="0" fillId="5" borderId="27" xfId="0" applyNumberFormat="1" applyFill="1" applyBorder="1" applyAlignment="1">
      <alignment shrinkToFit="1"/>
    </xf>
    <xf numFmtId="3" fontId="0" fillId="5" borderId="27" xfId="0" applyNumberFormat="1" applyFill="1" applyBorder="1" applyAlignment="1"/>
    <xf numFmtId="0" fontId="6" fillId="0" borderId="0" xfId="0" applyFont="1"/>
    <xf numFmtId="0" fontId="14" fillId="0" borderId="24" xfId="0" applyFont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vertical="center"/>
    </xf>
    <xf numFmtId="49" fontId="12" fillId="0" borderId="25" xfId="0" applyNumberFormat="1" applyFont="1" applyBorder="1" applyAlignment="1">
      <alignment vertical="center"/>
    </xf>
    <xf numFmtId="4" fontId="12" fillId="0" borderId="26" xfId="0" applyNumberFormat="1" applyFont="1" applyBorder="1" applyAlignment="1">
      <alignment horizontal="center" vertical="center"/>
    </xf>
    <xf numFmtId="4" fontId="12" fillId="0" borderId="26" xfId="0" applyNumberFormat="1" applyFont="1" applyBorder="1" applyAlignment="1">
      <alignment vertical="center"/>
    </xf>
    <xf numFmtId="49" fontId="12" fillId="0" borderId="24" xfId="0" applyNumberFormat="1" applyFont="1" applyBorder="1" applyAlignment="1">
      <alignment vertical="center"/>
    </xf>
    <xf numFmtId="4" fontId="12" fillId="0" borderId="28" xfId="0" applyNumberFormat="1" applyFont="1" applyBorder="1" applyAlignment="1">
      <alignment horizontal="center" vertical="center"/>
    </xf>
    <xf numFmtId="4" fontId="12" fillId="0" borderId="28" xfId="0" applyNumberFormat="1" applyFont="1" applyBorder="1" applyAlignment="1">
      <alignment vertical="center"/>
    </xf>
    <xf numFmtId="49" fontId="12" fillId="0" borderId="17" xfId="0" applyNumberFormat="1" applyFont="1" applyBorder="1" applyAlignment="1">
      <alignment vertical="center"/>
    </xf>
    <xf numFmtId="4" fontId="12" fillId="0" borderId="27" xfId="0" applyNumberFormat="1" applyFont="1" applyBorder="1" applyAlignment="1">
      <alignment horizontal="center" vertical="center"/>
    </xf>
    <xf numFmtId="4" fontId="12" fillId="0" borderId="27" xfId="0" applyNumberFormat="1" applyFont="1" applyBorder="1" applyAlignment="1">
      <alignment vertical="center"/>
    </xf>
    <xf numFmtId="0" fontId="12" fillId="0" borderId="24" xfId="0" applyFont="1" applyBorder="1"/>
    <xf numFmtId="0" fontId="12" fillId="5" borderId="17" xfId="0" applyFont="1" applyFill="1" applyBorder="1"/>
    <xf numFmtId="0" fontId="12" fillId="5" borderId="7" xfId="0" applyFont="1" applyFill="1" applyBorder="1"/>
    <xf numFmtId="4" fontId="12" fillId="5" borderId="27" xfId="0" applyNumberFormat="1" applyFont="1" applyFill="1" applyBorder="1" applyAlignment="1">
      <alignment horizontal="center"/>
    </xf>
    <xf numFmtId="4" fontId="12" fillId="5" borderId="27" xfId="0" applyNumberFormat="1" applyFont="1" applyFill="1" applyBorder="1" applyAlignment="1"/>
    <xf numFmtId="4" fontId="0" fillId="0" borderId="0" xfId="0" applyNumberFormat="1"/>
    <xf numFmtId="4" fontId="0" fillId="0" borderId="0" xfId="0" applyNumberFormat="1" applyAlignme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13" xfId="0" applyFont="1" applyBorder="1" applyAlignment="1">
      <alignment vertical="center"/>
    </xf>
    <xf numFmtId="49" fontId="0" fillId="0" borderId="12" xfId="0" applyNumberFormat="1" applyBorder="1" applyAlignment="1">
      <alignment vertical="center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49" fontId="0" fillId="0" borderId="0" xfId="0" applyNumberFormat="1"/>
    <xf numFmtId="0" fontId="0" fillId="3" borderId="13" xfId="0" applyFont="1" applyFill="1" applyBorder="1"/>
    <xf numFmtId="49" fontId="0" fillId="3" borderId="12" xfId="0" applyNumberFormat="1" applyFill="1" applyBorder="1" applyAlignment="1"/>
    <xf numFmtId="49" fontId="0" fillId="3" borderId="12" xfId="0" applyNumberFormat="1" applyFill="1" applyBorder="1"/>
    <xf numFmtId="0" fontId="0" fillId="3" borderId="12" xfId="0" applyFill="1" applyBorder="1"/>
    <xf numFmtId="0" fontId="0" fillId="3" borderId="29" xfId="0" applyFill="1" applyBorder="1"/>
    <xf numFmtId="0" fontId="0" fillId="3" borderId="26" xfId="0" applyFont="1" applyFill="1" applyBorder="1"/>
    <xf numFmtId="49" fontId="0" fillId="3" borderId="26" xfId="0" applyNumberFormat="1" applyFont="1" applyFill="1" applyBorder="1"/>
    <xf numFmtId="0" fontId="0" fillId="3" borderId="25" xfId="0" applyFont="1" applyFill="1" applyBorder="1"/>
    <xf numFmtId="0" fontId="0" fillId="3" borderId="26" xfId="0" applyFont="1" applyFill="1" applyBorder="1" applyAlignment="1">
      <alignment wrapText="1"/>
    </xf>
    <xf numFmtId="0" fontId="0" fillId="3" borderId="16" xfId="0" applyFont="1" applyFill="1" applyBorder="1" applyAlignment="1">
      <alignment vertical="top"/>
    </xf>
    <xf numFmtId="49" fontId="0" fillId="3" borderId="16" xfId="0" applyNumberFormat="1" applyFont="1" applyFill="1" applyBorder="1" applyAlignment="1">
      <alignment vertical="top"/>
    </xf>
    <xf numFmtId="49" fontId="0" fillId="3" borderId="13" xfId="0" applyNumberFormat="1" applyFont="1" applyFill="1" applyBorder="1" applyAlignment="1">
      <alignment vertical="top"/>
    </xf>
    <xf numFmtId="0" fontId="0" fillId="3" borderId="29" xfId="0" applyFill="1" applyBorder="1" applyAlignment="1">
      <alignment vertical="top"/>
    </xf>
    <xf numFmtId="165" fontId="0" fillId="3" borderId="13" xfId="0" applyNumberFormat="1" applyFill="1" applyBorder="1" applyAlignment="1">
      <alignment vertical="top"/>
    </xf>
    <xf numFmtId="4" fontId="0" fillId="3" borderId="13" xfId="0" applyNumberFormat="1" applyFill="1" applyBorder="1" applyAlignment="1">
      <alignment vertical="top"/>
    </xf>
    <xf numFmtId="0" fontId="0" fillId="3" borderId="13" xfId="0" applyFill="1" applyBorder="1" applyAlignment="1">
      <alignment vertical="top"/>
    </xf>
    <xf numFmtId="0" fontId="16" fillId="0" borderId="24" xfId="0" applyFont="1" applyBorder="1" applyAlignment="1">
      <alignment vertical="top"/>
    </xf>
    <xf numFmtId="0" fontId="16" fillId="0" borderId="24" xfId="0" applyFont="1" applyBorder="1" applyAlignment="1">
      <alignment vertical="top"/>
    </xf>
    <xf numFmtId="0" fontId="16" fillId="0" borderId="28" xfId="0" applyFont="1" applyBorder="1" applyAlignment="1">
      <alignment horizontal="left" vertical="top" wrapText="1"/>
    </xf>
    <xf numFmtId="0" fontId="16" fillId="0" borderId="30" xfId="0" applyFont="1" applyBorder="1" applyAlignment="1">
      <alignment vertical="top" shrinkToFit="1"/>
    </xf>
    <xf numFmtId="165" fontId="16" fillId="0" borderId="28" xfId="0" applyNumberFormat="1" applyFont="1" applyBorder="1" applyAlignment="1">
      <alignment vertical="top" shrinkToFit="1"/>
    </xf>
    <xf numFmtId="4" fontId="16" fillId="4" borderId="28" xfId="0" applyNumberFormat="1" applyFont="1" applyFill="1" applyBorder="1" applyAlignment="1" applyProtection="1">
      <alignment vertical="top" shrinkToFit="1"/>
      <protection locked="0"/>
    </xf>
    <xf numFmtId="4" fontId="16" fillId="0" borderId="28" xfId="0" applyNumberFormat="1" applyFont="1" applyBorder="1" applyAlignment="1">
      <alignment vertical="top" shrinkToFit="1"/>
    </xf>
    <xf numFmtId="0" fontId="16" fillId="0" borderId="28" xfId="0" applyFont="1" applyBorder="1" applyAlignment="1">
      <alignment vertical="top" shrinkToFit="1"/>
    </xf>
    <xf numFmtId="0" fontId="16" fillId="0" borderId="24" xfId="0" applyFont="1" applyBorder="1" applyAlignment="1">
      <alignment vertical="top" shrinkToFit="1"/>
    </xf>
    <xf numFmtId="0" fontId="16" fillId="0" borderId="0" xfId="0" applyFont="1"/>
    <xf numFmtId="0" fontId="0" fillId="3" borderId="17" xfId="0" applyFont="1" applyFill="1" applyBorder="1" applyAlignment="1">
      <alignment vertical="top"/>
    </xf>
    <xf numFmtId="0" fontId="0" fillId="3" borderId="17" xfId="0" applyFont="1" applyFill="1" applyBorder="1" applyAlignment="1">
      <alignment vertical="top"/>
    </xf>
    <xf numFmtId="0" fontId="0" fillId="3" borderId="27" xfId="0" applyFont="1" applyFill="1" applyBorder="1" applyAlignment="1">
      <alignment horizontal="left" vertical="top" wrapText="1"/>
    </xf>
    <xf numFmtId="0" fontId="0" fillId="3" borderId="31" xfId="0" applyFill="1" applyBorder="1" applyAlignment="1">
      <alignment vertical="top" shrinkToFit="1"/>
    </xf>
    <xf numFmtId="165" fontId="0" fillId="3" borderId="27" xfId="0" applyNumberFormat="1" applyFill="1" applyBorder="1" applyAlignment="1">
      <alignment vertical="top" shrinkToFit="1"/>
    </xf>
    <xf numFmtId="4" fontId="0" fillId="3" borderId="27" xfId="0" applyNumberFormat="1" applyFill="1" applyBorder="1" applyAlignment="1">
      <alignment vertical="top" shrinkToFit="1"/>
    </xf>
    <xf numFmtId="0" fontId="0" fillId="3" borderId="27" xfId="0" applyFill="1" applyBorder="1" applyAlignment="1">
      <alignment vertical="top" shrinkToFit="1"/>
    </xf>
    <xf numFmtId="0" fontId="0" fillId="3" borderId="17" xfId="0" applyFill="1" applyBorder="1" applyAlignment="1">
      <alignment vertical="top" shrinkToFit="1"/>
    </xf>
    <xf numFmtId="0" fontId="16" fillId="0" borderId="17" xfId="0" applyFont="1" applyBorder="1" applyAlignment="1">
      <alignment vertical="top"/>
    </xf>
    <xf numFmtId="0" fontId="16" fillId="0" borderId="17" xfId="0" applyFont="1" applyBorder="1" applyAlignment="1">
      <alignment vertical="top"/>
    </xf>
    <xf numFmtId="0" fontId="16" fillId="0" borderId="27" xfId="0" applyFont="1" applyBorder="1" applyAlignment="1">
      <alignment horizontal="left" vertical="top" wrapText="1"/>
    </xf>
    <xf numFmtId="0" fontId="16" fillId="0" borderId="31" xfId="0" applyFont="1" applyBorder="1" applyAlignment="1">
      <alignment vertical="top" shrinkToFit="1"/>
    </xf>
    <xf numFmtId="165" fontId="16" fillId="0" borderId="27" xfId="0" applyNumberFormat="1" applyFont="1" applyBorder="1" applyAlignment="1">
      <alignment vertical="top" shrinkToFit="1"/>
    </xf>
    <xf numFmtId="4" fontId="16" fillId="4" borderId="27" xfId="0" applyNumberFormat="1" applyFont="1" applyFill="1" applyBorder="1" applyAlignment="1" applyProtection="1">
      <alignment vertical="top" shrinkToFit="1"/>
      <protection locked="0"/>
    </xf>
    <xf numFmtId="4" fontId="16" fillId="0" borderId="27" xfId="0" applyNumberFormat="1" applyFont="1" applyBorder="1" applyAlignment="1">
      <alignment vertical="top" shrinkToFit="1"/>
    </xf>
    <xf numFmtId="0" fontId="16" fillId="0" borderId="27" xfId="0" applyFont="1" applyBorder="1" applyAlignment="1">
      <alignment vertical="top" shrinkToFit="1"/>
    </xf>
    <xf numFmtId="0" fontId="16" fillId="0" borderId="17" xfId="0" applyFont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0" fontId="2" fillId="3" borderId="16" xfId="0" applyFont="1" applyFill="1" applyBorder="1" applyAlignment="1">
      <alignment vertical="top"/>
    </xf>
    <xf numFmtId="49" fontId="2" fillId="3" borderId="12" xfId="0" applyNumberFormat="1" applyFont="1" applyFill="1" applyBorder="1" applyAlignment="1">
      <alignment vertical="top"/>
    </xf>
    <xf numFmtId="49" fontId="2" fillId="3" borderId="12" xfId="0" applyNumberFormat="1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vertical="top"/>
    </xf>
    <xf numFmtId="4" fontId="2" fillId="3" borderId="29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wrapText="1"/>
    </xf>
    <xf numFmtId="4" fontId="8" fillId="0" borderId="16" xfId="0" applyNumberFormat="1" applyFont="1" applyBorder="1" applyAlignment="1">
      <alignment vertical="center"/>
    </xf>
    <xf numFmtId="4" fontId="8" fillId="0" borderId="16" xfId="0" applyNumberFormat="1" applyFont="1" applyBorder="1" applyAlignment="1">
      <alignment horizontal="right" vertical="center"/>
    </xf>
    <xf numFmtId="4" fontId="8" fillId="0" borderId="17" xfId="0" applyNumberFormat="1" applyFont="1" applyBorder="1" applyAlignment="1">
      <alignment horizontal="right" vertical="center"/>
    </xf>
    <xf numFmtId="4" fontId="8" fillId="0" borderId="9" xfId="0" applyNumberFormat="1" applyFont="1" applyBorder="1" applyAlignment="1">
      <alignment horizontal="right" vertical="center"/>
    </xf>
    <xf numFmtId="2" fontId="11" fillId="3" borderId="19" xfId="0" applyNumberFormat="1" applyFont="1" applyFill="1" applyBorder="1" applyAlignment="1">
      <alignment horizontal="right" vertical="center"/>
    </xf>
    <xf numFmtId="4" fontId="11" fillId="3" borderId="19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3" fontId="0" fillId="0" borderId="12" xfId="0" applyNumberFormat="1" applyFont="1" applyBorder="1"/>
    <xf numFmtId="3" fontId="0" fillId="5" borderId="13" xfId="0" applyNumberFormat="1" applyFont="1" applyFill="1" applyBorder="1"/>
    <xf numFmtId="0" fontId="14" fillId="3" borderId="26" xfId="0" applyFont="1" applyFill="1" applyBorder="1" applyAlignment="1">
      <alignment horizontal="center" vertical="center" wrapText="1"/>
    </xf>
    <xf numFmtId="49" fontId="12" fillId="0" borderId="25" xfId="0" applyNumberFormat="1" applyFont="1" applyBorder="1" applyAlignment="1">
      <alignment vertical="center" wrapText="1"/>
    </xf>
    <xf numFmtId="4" fontId="12" fillId="0" borderId="26" xfId="0" applyNumberFormat="1" applyFont="1" applyBorder="1" applyAlignment="1">
      <alignment vertical="center"/>
    </xf>
    <xf numFmtId="49" fontId="12" fillId="0" borderId="24" xfId="0" applyNumberFormat="1" applyFont="1" applyBorder="1" applyAlignment="1">
      <alignment vertical="center" wrapText="1"/>
    </xf>
    <xf numFmtId="4" fontId="12" fillId="0" borderId="28" xfId="0" applyNumberFormat="1" applyFont="1" applyBorder="1" applyAlignment="1">
      <alignment vertical="center"/>
    </xf>
    <xf numFmtId="49" fontId="12" fillId="0" borderId="17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/>
    </xf>
    <xf numFmtId="4" fontId="12" fillId="5" borderId="27" xfId="0" applyNumberFormat="1" applyFont="1" applyFill="1" applyBorder="1" applyAlignment="1"/>
    <xf numFmtId="0" fontId="6" fillId="0" borderId="0" xfId="0" applyFont="1" applyBorder="1" applyAlignment="1">
      <alignment horizontal="center" vertical="top"/>
    </xf>
    <xf numFmtId="49" fontId="0" fillId="0" borderId="29" xfId="0" applyNumberFormat="1" applyBorder="1" applyAlignment="1">
      <alignment vertical="center" shrinkToFit="1"/>
    </xf>
    <xf numFmtId="0" fontId="6" fillId="0" borderId="0" xfId="0" applyFont="1" applyBorder="1" applyAlignment="1">
      <alignment horizontal="center"/>
    </xf>
    <xf numFmtId="49" fontId="0" fillId="0" borderId="29" xfId="0" applyNumberFormat="1" applyFont="1" applyBorder="1" applyAlignment="1">
      <alignment vertical="center"/>
    </xf>
    <xf numFmtId="0" fontId="0" fillId="0" borderId="0" xfId="0" applyFont="1" applyBorder="1" applyAlignment="1">
      <alignment vertical="top"/>
    </xf>
    <xf numFmtId="0" fontId="0" fillId="4" borderId="13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9966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umova\AppData\Local\Temp\34b1c318-a80d-46b6-aaee-3c2da2b2af25_MS-NaBezdekove-doplneni-akust-opatreni.zip.f25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zoomScaleNormal="100" workbookViewId="0">
      <selection activeCell="A2" sqref="A2"/>
    </sheetView>
  </sheetViews>
  <sheetFormatPr defaultColWidth="8.5703125" defaultRowHeight="12.75" x14ac:dyDescent="0.2"/>
  <sheetData>
    <row r="1" spans="1:7" x14ac:dyDescent="0.2">
      <c r="A1" s="15" t="s">
        <v>0</v>
      </c>
    </row>
    <row r="2" spans="1:7" ht="57.75" customHeight="1" x14ac:dyDescent="0.2">
      <c r="A2" s="14" t="s">
        <v>1</v>
      </c>
      <c r="B2" s="14"/>
      <c r="C2" s="14"/>
      <c r="D2" s="14"/>
      <c r="E2" s="14"/>
      <c r="F2" s="14"/>
      <c r="G2" s="14"/>
    </row>
  </sheetData>
  <mergeCells count="1">
    <mergeCell ref="A2:G2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66"/>
  </sheetPr>
  <dimension ref="A1:O81"/>
  <sheetViews>
    <sheetView showGridLines="0" topLeftCell="B23" zoomScaleNormal="100" zoomScalePage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6" customWidth="1"/>
    <col min="8" max="8" width="12.7109375" customWidth="1"/>
    <col min="9" max="9" width="12.7109375" style="16" customWidth="1"/>
    <col min="10" max="10" width="6.7109375" style="16" customWidth="1"/>
    <col min="11" max="11" width="4.28515625" customWidth="1"/>
    <col min="12" max="15" width="10.7109375" customWidth="1"/>
  </cols>
  <sheetData>
    <row r="1" spans="1:15" ht="33.75" customHeight="1" x14ac:dyDescent="0.2">
      <c r="A1" s="17" t="s">
        <v>2</v>
      </c>
      <c r="B1" s="13" t="s">
        <v>3</v>
      </c>
      <c r="C1" s="13"/>
      <c r="D1" s="13"/>
      <c r="E1" s="13"/>
      <c r="F1" s="13"/>
      <c r="G1" s="13"/>
      <c r="H1" s="13"/>
      <c r="I1" s="13"/>
      <c r="J1" s="13"/>
    </row>
    <row r="2" spans="1:15" ht="23.25" customHeight="1" x14ac:dyDescent="0.2">
      <c r="A2" s="18"/>
      <c r="B2" s="19" t="s">
        <v>4</v>
      </c>
      <c r="C2" s="20"/>
      <c r="D2" s="12" t="s">
        <v>5</v>
      </c>
      <c r="E2" s="12"/>
      <c r="F2" s="12"/>
      <c r="G2" s="12"/>
      <c r="H2" s="12"/>
      <c r="I2" s="12"/>
      <c r="J2" s="12"/>
      <c r="O2" s="21"/>
    </row>
    <row r="3" spans="1:15" ht="23.25" customHeight="1" x14ac:dyDescent="0.2">
      <c r="A3" s="18"/>
      <c r="B3" s="22" t="s">
        <v>6</v>
      </c>
      <c r="C3" s="23"/>
      <c r="D3" s="11" t="s">
        <v>7</v>
      </c>
      <c r="E3" s="11"/>
      <c r="F3" s="11"/>
      <c r="G3" s="11"/>
      <c r="H3" s="11"/>
      <c r="I3" s="11"/>
      <c r="J3" s="11"/>
    </row>
    <row r="4" spans="1:15" ht="23.25" hidden="1" customHeight="1" x14ac:dyDescent="0.2">
      <c r="A4" s="18"/>
      <c r="B4" s="24" t="s">
        <v>8</v>
      </c>
      <c r="C4" s="25"/>
      <c r="D4" s="26"/>
      <c r="E4" s="26"/>
      <c r="F4" s="27"/>
      <c r="G4" s="28"/>
      <c r="H4" s="27"/>
      <c r="I4" s="28"/>
      <c r="J4" s="29"/>
    </row>
    <row r="5" spans="1:15" ht="24" customHeight="1" x14ac:dyDescent="0.2">
      <c r="A5" s="18"/>
      <c r="B5" s="30" t="s">
        <v>9</v>
      </c>
      <c r="C5" s="31"/>
      <c r="D5" s="32" t="s">
        <v>10</v>
      </c>
      <c r="E5" s="33"/>
      <c r="F5" s="33"/>
      <c r="G5" s="33"/>
      <c r="H5" s="34" t="s">
        <v>11</v>
      </c>
      <c r="I5" s="32"/>
      <c r="J5" s="35"/>
    </row>
    <row r="6" spans="1:15" ht="15.75" customHeight="1" x14ac:dyDescent="0.2">
      <c r="A6" s="18"/>
      <c r="B6" s="36"/>
      <c r="C6" s="33"/>
      <c r="D6" s="32" t="s">
        <v>12</v>
      </c>
      <c r="E6" s="33"/>
      <c r="F6" s="33"/>
      <c r="G6" s="33"/>
      <c r="H6" s="34" t="s">
        <v>13</v>
      </c>
      <c r="I6" s="32"/>
      <c r="J6" s="35"/>
    </row>
    <row r="7" spans="1:15" ht="15.75" customHeight="1" x14ac:dyDescent="0.2">
      <c r="A7" s="18"/>
      <c r="B7" s="37"/>
      <c r="C7" s="38" t="s">
        <v>14</v>
      </c>
      <c r="D7" s="39" t="s">
        <v>15</v>
      </c>
      <c r="E7" s="40"/>
      <c r="F7" s="40"/>
      <c r="G7" s="40"/>
      <c r="H7" s="41"/>
      <c r="I7" s="40"/>
      <c r="J7" s="42"/>
    </row>
    <row r="8" spans="1:15" ht="24" hidden="1" customHeight="1" x14ac:dyDescent="0.2">
      <c r="A8" s="18"/>
      <c r="B8" s="30" t="s">
        <v>16</v>
      </c>
      <c r="C8" s="31"/>
      <c r="D8" s="43"/>
      <c r="E8" s="31"/>
      <c r="F8" s="31"/>
      <c r="G8" s="44"/>
      <c r="H8" s="34" t="s">
        <v>11</v>
      </c>
      <c r="I8" s="45"/>
      <c r="J8" s="35"/>
    </row>
    <row r="9" spans="1:15" ht="15.75" hidden="1" customHeight="1" x14ac:dyDescent="0.2">
      <c r="A9" s="18"/>
      <c r="B9" s="18"/>
      <c r="C9" s="31"/>
      <c r="D9" s="43"/>
      <c r="E9" s="31"/>
      <c r="F9" s="31"/>
      <c r="G9" s="44"/>
      <c r="H9" s="34" t="s">
        <v>13</v>
      </c>
      <c r="I9" s="45"/>
      <c r="J9" s="35"/>
    </row>
    <row r="10" spans="1:15" ht="15.75" hidden="1" customHeight="1" x14ac:dyDescent="0.2">
      <c r="A10" s="18"/>
      <c r="B10" s="46"/>
      <c r="C10" s="47"/>
      <c r="D10" s="48"/>
      <c r="E10" s="49"/>
      <c r="F10" s="49"/>
      <c r="G10" s="50"/>
      <c r="H10" s="50"/>
      <c r="I10" s="51"/>
      <c r="J10" s="42"/>
    </row>
    <row r="11" spans="1:15" ht="24" customHeight="1" x14ac:dyDescent="0.2">
      <c r="A11" s="18"/>
      <c r="B11" s="30" t="s">
        <v>17</v>
      </c>
      <c r="C11" s="31"/>
      <c r="D11" s="10"/>
      <c r="E11" s="10"/>
      <c r="F11" s="10"/>
      <c r="G11" s="10"/>
      <c r="H11" s="34" t="s">
        <v>11</v>
      </c>
      <c r="I11" s="52"/>
      <c r="J11" s="35"/>
    </row>
    <row r="12" spans="1:15" ht="15.75" customHeight="1" x14ac:dyDescent="0.2">
      <c r="A12" s="18"/>
      <c r="B12" s="36"/>
      <c r="C12" s="33"/>
      <c r="D12" s="9"/>
      <c r="E12" s="9"/>
      <c r="F12" s="9"/>
      <c r="G12" s="9"/>
      <c r="H12" s="34" t="s">
        <v>13</v>
      </c>
      <c r="I12" s="52"/>
      <c r="J12" s="35"/>
    </row>
    <row r="13" spans="1:15" ht="15.75" customHeight="1" x14ac:dyDescent="0.2">
      <c r="A13" s="18"/>
      <c r="B13" s="37"/>
      <c r="C13" s="53"/>
      <c r="D13" s="8"/>
      <c r="E13" s="8"/>
      <c r="F13" s="8"/>
      <c r="G13" s="8"/>
      <c r="H13" s="54"/>
      <c r="I13" s="40"/>
      <c r="J13" s="42"/>
    </row>
    <row r="14" spans="1:15" ht="24" hidden="1" customHeight="1" x14ac:dyDescent="0.2">
      <c r="A14" s="18"/>
      <c r="B14" s="55" t="s">
        <v>18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">
      <c r="A15" s="18"/>
      <c r="B15" s="46" t="s">
        <v>19</v>
      </c>
      <c r="C15" s="61"/>
      <c r="D15" s="50"/>
      <c r="E15" s="7"/>
      <c r="F15" s="7"/>
      <c r="G15" s="6"/>
      <c r="H15" s="6"/>
      <c r="I15" s="5" t="s">
        <v>20</v>
      </c>
      <c r="J15" s="5"/>
    </row>
    <row r="16" spans="1:15" ht="23.25" customHeight="1" x14ac:dyDescent="0.2">
      <c r="A16" s="62" t="s">
        <v>21</v>
      </c>
      <c r="B16" s="63" t="s">
        <v>21</v>
      </c>
      <c r="C16" s="64"/>
      <c r="D16" s="65"/>
      <c r="E16" s="4"/>
      <c r="F16" s="4"/>
      <c r="G16" s="4"/>
      <c r="H16" s="4"/>
      <c r="I16" s="3">
        <f>SUMIF(F47:F77,A16,I47:I77)+SUMIF(F47:F77,"PSU",I47:I77)</f>
        <v>0</v>
      </c>
      <c r="J16" s="3"/>
    </row>
    <row r="17" spans="1:10" ht="23.25" customHeight="1" x14ac:dyDescent="0.2">
      <c r="A17" s="62" t="s">
        <v>22</v>
      </c>
      <c r="B17" s="63" t="s">
        <v>22</v>
      </c>
      <c r="C17" s="64"/>
      <c r="D17" s="65"/>
      <c r="E17" s="4"/>
      <c r="F17" s="4"/>
      <c r="G17" s="4"/>
      <c r="H17" s="4"/>
      <c r="I17" s="3">
        <f>SUMIF(F47:F77,A17,I47:I77)</f>
        <v>0</v>
      </c>
      <c r="J17" s="3"/>
    </row>
    <row r="18" spans="1:10" ht="23.25" customHeight="1" x14ac:dyDescent="0.2">
      <c r="A18" s="62" t="s">
        <v>23</v>
      </c>
      <c r="B18" s="63" t="s">
        <v>23</v>
      </c>
      <c r="C18" s="64"/>
      <c r="D18" s="65"/>
      <c r="E18" s="4"/>
      <c r="F18" s="4"/>
      <c r="G18" s="4"/>
      <c r="H18" s="4"/>
      <c r="I18" s="3">
        <f>SUMIF(F47:F77,A18,I47:I77)</f>
        <v>0</v>
      </c>
      <c r="J18" s="3"/>
    </row>
    <row r="19" spans="1:10" ht="23.25" customHeight="1" x14ac:dyDescent="0.2">
      <c r="A19" s="62" t="s">
        <v>24</v>
      </c>
      <c r="B19" s="63" t="s">
        <v>25</v>
      </c>
      <c r="C19" s="64"/>
      <c r="D19" s="65"/>
      <c r="E19" s="4"/>
      <c r="F19" s="4"/>
      <c r="G19" s="4"/>
      <c r="H19" s="4"/>
      <c r="I19" s="3">
        <f>SUMIF(F47:F77,A19,I47:I77)</f>
        <v>0</v>
      </c>
      <c r="J19" s="3"/>
    </row>
    <row r="20" spans="1:10" ht="23.25" customHeight="1" x14ac:dyDescent="0.2">
      <c r="A20" s="62" t="s">
        <v>26</v>
      </c>
      <c r="B20" s="63" t="s">
        <v>27</v>
      </c>
      <c r="C20" s="64"/>
      <c r="D20" s="65"/>
      <c r="E20" s="4"/>
      <c r="F20" s="4"/>
      <c r="G20" s="4"/>
      <c r="H20" s="4"/>
      <c r="I20" s="3">
        <f>SUMIF(F47:F77,A20,I47:I77)</f>
        <v>0</v>
      </c>
      <c r="J20" s="3"/>
    </row>
    <row r="21" spans="1:10" ht="23.25" customHeight="1" x14ac:dyDescent="0.2">
      <c r="A21" s="18"/>
      <c r="B21" s="66" t="s">
        <v>20</v>
      </c>
      <c r="C21" s="67"/>
      <c r="D21" s="68"/>
      <c r="E21" s="2"/>
      <c r="F21" s="2"/>
      <c r="G21" s="2"/>
      <c r="H21" s="2"/>
      <c r="I21" s="1">
        <f>SUM(I16:J20)</f>
        <v>0</v>
      </c>
      <c r="J21" s="1"/>
    </row>
    <row r="22" spans="1:10" ht="33" customHeight="1" x14ac:dyDescent="0.2">
      <c r="A22" s="18"/>
      <c r="B22" s="69" t="s">
        <v>28</v>
      </c>
      <c r="C22" s="64"/>
      <c r="D22" s="65"/>
      <c r="E22" s="70"/>
      <c r="F22" s="71"/>
      <c r="G22" s="72"/>
      <c r="H22" s="72"/>
      <c r="I22" s="72"/>
      <c r="J22" s="73"/>
    </row>
    <row r="23" spans="1:10" ht="23.25" customHeight="1" x14ac:dyDescent="0.2">
      <c r="A23" s="18"/>
      <c r="B23" s="74" t="s">
        <v>29</v>
      </c>
      <c r="C23" s="64"/>
      <c r="D23" s="65"/>
      <c r="E23" s="75">
        <v>12</v>
      </c>
      <c r="F23" s="71" t="s">
        <v>30</v>
      </c>
      <c r="G23" s="204">
        <f>ZakladDPHSniVypocet</f>
        <v>0</v>
      </c>
      <c r="H23" s="204"/>
      <c r="I23" s="204"/>
      <c r="J23" s="73" t="str">
        <f t="shared" ref="J23:J28" si="0">Mena</f>
        <v>CZK</v>
      </c>
    </row>
    <row r="24" spans="1:10" ht="23.25" customHeight="1" x14ac:dyDescent="0.2">
      <c r="A24" s="18"/>
      <c r="B24" s="74" t="s">
        <v>31</v>
      </c>
      <c r="C24" s="64"/>
      <c r="D24" s="65"/>
      <c r="E24" s="75">
        <f>SazbaDPH1</f>
        <v>12</v>
      </c>
      <c r="F24" s="71" t="s">
        <v>30</v>
      </c>
      <c r="G24" s="205">
        <f>ZakladDPHSni*SazbaDPH1/100</f>
        <v>0</v>
      </c>
      <c r="H24" s="205"/>
      <c r="I24" s="205"/>
      <c r="J24" s="73" t="str">
        <f t="shared" si="0"/>
        <v>CZK</v>
      </c>
    </row>
    <row r="25" spans="1:10" ht="23.25" customHeight="1" x14ac:dyDescent="0.2">
      <c r="A25" s="18"/>
      <c r="B25" s="74" t="s">
        <v>32</v>
      </c>
      <c r="C25" s="64"/>
      <c r="D25" s="65"/>
      <c r="E25" s="75">
        <v>21</v>
      </c>
      <c r="F25" s="71" t="s">
        <v>30</v>
      </c>
      <c r="G25" s="204">
        <f>ZakladDPHZaklVypocet</f>
        <v>0</v>
      </c>
      <c r="H25" s="204"/>
      <c r="I25" s="204"/>
      <c r="J25" s="73" t="str">
        <f t="shared" si="0"/>
        <v>CZK</v>
      </c>
    </row>
    <row r="26" spans="1:10" ht="23.25" customHeight="1" x14ac:dyDescent="0.2">
      <c r="A26" s="18"/>
      <c r="B26" s="76" t="s">
        <v>33</v>
      </c>
      <c r="C26" s="77"/>
      <c r="D26" s="78"/>
      <c r="E26" s="79">
        <f>SazbaDPH2</f>
        <v>21</v>
      </c>
      <c r="F26" s="80" t="s">
        <v>30</v>
      </c>
      <c r="G26" s="206">
        <f>ZakladDPHZakl*SazbaDPH2/100</f>
        <v>0</v>
      </c>
      <c r="H26" s="206"/>
      <c r="I26" s="206"/>
      <c r="J26" s="81" t="str">
        <f t="shared" si="0"/>
        <v>CZK</v>
      </c>
    </row>
    <row r="27" spans="1:10" ht="23.25" customHeight="1" x14ac:dyDescent="0.2">
      <c r="A27" s="18"/>
      <c r="B27" s="30" t="s">
        <v>34</v>
      </c>
      <c r="C27" s="82"/>
      <c r="D27" s="83"/>
      <c r="E27" s="82"/>
      <c r="F27" s="84"/>
      <c r="G27" s="207">
        <f>0</f>
        <v>0</v>
      </c>
      <c r="H27" s="207"/>
      <c r="I27" s="207"/>
      <c r="J27" s="85" t="str">
        <f t="shared" si="0"/>
        <v>CZK</v>
      </c>
    </row>
    <row r="28" spans="1:10" ht="27.75" hidden="1" customHeight="1" x14ac:dyDescent="0.2">
      <c r="A28" s="18"/>
      <c r="B28" s="86" t="s">
        <v>35</v>
      </c>
      <c r="C28" s="87"/>
      <c r="D28" s="87"/>
      <c r="E28" s="88"/>
      <c r="F28" s="89"/>
      <c r="G28" s="208">
        <f>ZakladDPHSniVypocet+ZakladDPHZaklVypocet</f>
        <v>0</v>
      </c>
      <c r="H28" s="208"/>
      <c r="I28" s="208"/>
      <c r="J28" s="90" t="str">
        <f t="shared" si="0"/>
        <v>CZK</v>
      </c>
    </row>
    <row r="29" spans="1:10" ht="27.75" customHeight="1" x14ac:dyDescent="0.2">
      <c r="A29" s="18"/>
      <c r="B29" s="86" t="s">
        <v>36</v>
      </c>
      <c r="C29" s="91"/>
      <c r="D29" s="91"/>
      <c r="E29" s="91"/>
      <c r="F29" s="91"/>
      <c r="G29" s="209">
        <f>ZakladDPHSni+DPHSni+ZakladDPHZakl+DPHZakl+Zaokrouhleni</f>
        <v>0</v>
      </c>
      <c r="H29" s="209"/>
      <c r="I29" s="209"/>
      <c r="J29" s="92" t="s">
        <v>37</v>
      </c>
    </row>
    <row r="30" spans="1:10" ht="12.75" customHeight="1" x14ac:dyDescent="0.2">
      <c r="A30" s="18"/>
      <c r="B30" s="18"/>
      <c r="C30" s="31"/>
      <c r="D30" s="31"/>
      <c r="E30" s="31"/>
      <c r="F30" s="31"/>
      <c r="G30" s="44"/>
      <c r="H30" s="31"/>
      <c r="I30" s="44"/>
      <c r="J30" s="93"/>
    </row>
    <row r="31" spans="1:10" ht="30" customHeight="1" x14ac:dyDescent="0.2">
      <c r="A31" s="18"/>
      <c r="B31" s="18"/>
      <c r="C31" s="31"/>
      <c r="D31" s="31"/>
      <c r="E31" s="31"/>
      <c r="F31" s="31"/>
      <c r="G31" s="44"/>
      <c r="H31" s="31"/>
      <c r="I31" s="44"/>
      <c r="J31" s="93"/>
    </row>
    <row r="32" spans="1:10" ht="18.75" customHeight="1" x14ac:dyDescent="0.2">
      <c r="A32" s="18"/>
      <c r="B32" s="94"/>
      <c r="C32" s="95" t="s">
        <v>38</v>
      </c>
      <c r="D32" s="96"/>
      <c r="E32" s="96"/>
      <c r="F32" s="95" t="s">
        <v>39</v>
      </c>
      <c r="G32" s="96"/>
      <c r="H32" s="97">
        <f ca="1">TODAY()</f>
        <v>45702</v>
      </c>
      <c r="I32" s="96"/>
      <c r="J32" s="93"/>
    </row>
    <row r="33" spans="1:10" ht="47.25" customHeight="1" x14ac:dyDescent="0.2">
      <c r="A33" s="18"/>
      <c r="B33" s="18"/>
      <c r="C33" s="31"/>
      <c r="D33" s="31"/>
      <c r="E33" s="31"/>
      <c r="F33" s="31"/>
      <c r="G33" s="44"/>
      <c r="H33" s="31"/>
      <c r="I33" s="44"/>
      <c r="J33" s="93"/>
    </row>
    <row r="34" spans="1:10" s="15" customFormat="1" ht="18.75" customHeight="1" x14ac:dyDescent="0.2">
      <c r="A34" s="98"/>
      <c r="B34" s="98"/>
      <c r="C34" s="99"/>
      <c r="D34" s="210"/>
      <c r="E34" s="210"/>
      <c r="F34" s="99"/>
      <c r="G34" s="210"/>
      <c r="H34" s="210"/>
      <c r="I34" s="210"/>
      <c r="J34" s="100"/>
    </row>
    <row r="35" spans="1:10" ht="12.75" customHeight="1" x14ac:dyDescent="0.2">
      <c r="A35" s="18"/>
      <c r="B35" s="18"/>
      <c r="C35" s="31"/>
      <c r="D35" s="211" t="s">
        <v>40</v>
      </c>
      <c r="E35" s="211"/>
      <c r="F35" s="31"/>
      <c r="G35" s="44"/>
      <c r="H35" s="101" t="s">
        <v>41</v>
      </c>
      <c r="I35" s="44"/>
      <c r="J35" s="93"/>
    </row>
    <row r="36" spans="1:10" ht="13.5" customHeight="1" x14ac:dyDescent="0.2">
      <c r="A36" s="102"/>
      <c r="B36" s="102"/>
      <c r="C36" s="103"/>
      <c r="D36" s="103"/>
      <c r="E36" s="103"/>
      <c r="F36" s="103"/>
      <c r="G36" s="104"/>
      <c r="H36" s="103"/>
      <c r="I36" s="104"/>
      <c r="J36" s="105"/>
    </row>
    <row r="37" spans="1:10" ht="27" hidden="1" customHeight="1" x14ac:dyDescent="0.25">
      <c r="B37" s="106" t="s">
        <v>42</v>
      </c>
      <c r="C37" s="107"/>
      <c r="D37" s="107"/>
      <c r="E37" s="107"/>
      <c r="F37" s="108"/>
      <c r="G37" s="108"/>
      <c r="H37" s="108"/>
      <c r="I37" s="108"/>
      <c r="J37" s="107"/>
    </row>
    <row r="38" spans="1:10" ht="25.5" hidden="1" customHeight="1" x14ac:dyDescent="0.2">
      <c r="A38" s="109" t="s">
        <v>43</v>
      </c>
      <c r="B38" s="110" t="s">
        <v>44</v>
      </c>
      <c r="C38" s="111" t="s">
        <v>45</v>
      </c>
      <c r="D38" s="112"/>
      <c r="E38" s="112"/>
      <c r="F38" s="113" t="str">
        <f>B23</f>
        <v>Základ pro sníženou DPH</v>
      </c>
      <c r="G38" s="113" t="str">
        <f>B25</f>
        <v>Základ pro základní DPH</v>
      </c>
      <c r="H38" s="114" t="s">
        <v>46</v>
      </c>
      <c r="I38" s="114" t="s">
        <v>47</v>
      </c>
      <c r="J38" s="115" t="s">
        <v>30</v>
      </c>
    </row>
    <row r="39" spans="1:10" ht="25.5" hidden="1" customHeight="1" x14ac:dyDescent="0.2">
      <c r="A39" s="109">
        <v>1</v>
      </c>
      <c r="B39" s="116" t="s">
        <v>48</v>
      </c>
      <c r="C39" s="212" t="s">
        <v>5</v>
      </c>
      <c r="D39" s="212"/>
      <c r="E39" s="212"/>
      <c r="F39" s="117">
        <f>'Rozpočet Pol'!AC227</f>
        <v>0</v>
      </c>
      <c r="G39" s="118">
        <f>'Rozpočet Pol'!AD227</f>
        <v>0</v>
      </c>
      <c r="H39" s="119">
        <f>(F39*SazbaDPH1/100)+(G39*SazbaDPH2/100)</f>
        <v>0</v>
      </c>
      <c r="I39" s="119">
        <f>F39+G39+H39</f>
        <v>0</v>
      </c>
      <c r="J39" s="120" t="str">
        <f>IF(CenaCelkemVypocet=0,"",I39/CenaCelkemVypocet*100)</f>
        <v/>
      </c>
    </row>
    <row r="40" spans="1:10" ht="25.5" hidden="1" customHeight="1" x14ac:dyDescent="0.2">
      <c r="A40" s="109"/>
      <c r="B40" s="213" t="s">
        <v>49</v>
      </c>
      <c r="C40" s="213"/>
      <c r="D40" s="213"/>
      <c r="E40" s="213"/>
      <c r="F40" s="121">
        <f>SUMIF(A39:A39,"=1",F39:F39)</f>
        <v>0</v>
      </c>
      <c r="G40" s="122">
        <f>SUMIF(A39:A39,"=1",G39:G39)</f>
        <v>0</v>
      </c>
      <c r="H40" s="122">
        <f>SUMIF(A39:A39,"=1",H39:H39)</f>
        <v>0</v>
      </c>
      <c r="I40" s="122">
        <f>SUMIF(A39:A39,"=1",I39:I39)</f>
        <v>0</v>
      </c>
      <c r="J40" s="123">
        <f>SUMIF(A39:A39,"=1",J39:J39)</f>
        <v>0</v>
      </c>
    </row>
    <row r="44" spans="1:10" ht="15.75" x14ac:dyDescent="0.25">
      <c r="B44" s="124" t="s">
        <v>50</v>
      </c>
    </row>
    <row r="46" spans="1:10" ht="25.5" customHeight="1" x14ac:dyDescent="0.2">
      <c r="A46" s="125"/>
      <c r="B46" s="126" t="s">
        <v>44</v>
      </c>
      <c r="C46" s="126" t="s">
        <v>45</v>
      </c>
      <c r="D46" s="127"/>
      <c r="E46" s="127"/>
      <c r="F46" s="128" t="s">
        <v>51</v>
      </c>
      <c r="G46" s="128"/>
      <c r="H46" s="128"/>
      <c r="I46" s="214" t="s">
        <v>20</v>
      </c>
      <c r="J46" s="214"/>
    </row>
    <row r="47" spans="1:10" ht="25.5" customHeight="1" x14ac:dyDescent="0.2">
      <c r="A47" s="129"/>
      <c r="B47" s="130" t="s">
        <v>52</v>
      </c>
      <c r="C47" s="215" t="s">
        <v>53</v>
      </c>
      <c r="D47" s="215"/>
      <c r="E47" s="215"/>
      <c r="F47" s="131" t="s">
        <v>21</v>
      </c>
      <c r="G47" s="132"/>
      <c r="H47" s="132"/>
      <c r="I47" s="216">
        <f>'Rozpočet Pol'!G8</f>
        <v>0</v>
      </c>
      <c r="J47" s="216"/>
    </row>
    <row r="48" spans="1:10" ht="25.5" customHeight="1" x14ac:dyDescent="0.2">
      <c r="A48" s="129"/>
      <c r="B48" s="133" t="s">
        <v>54</v>
      </c>
      <c r="C48" s="217" t="s">
        <v>55</v>
      </c>
      <c r="D48" s="217"/>
      <c r="E48" s="217"/>
      <c r="F48" s="134" t="s">
        <v>21</v>
      </c>
      <c r="G48" s="135"/>
      <c r="H48" s="135"/>
      <c r="I48" s="218">
        <f>'Rozpočet Pol'!G13</f>
        <v>0</v>
      </c>
      <c r="J48" s="218"/>
    </row>
    <row r="49" spans="1:10" ht="25.5" customHeight="1" x14ac:dyDescent="0.2">
      <c r="A49" s="129"/>
      <c r="B49" s="133" t="s">
        <v>56</v>
      </c>
      <c r="C49" s="217" t="s">
        <v>57</v>
      </c>
      <c r="D49" s="217"/>
      <c r="E49" s="217"/>
      <c r="F49" s="134" t="s">
        <v>21</v>
      </c>
      <c r="G49" s="135"/>
      <c r="H49" s="135"/>
      <c r="I49" s="218">
        <f>'Rozpočet Pol'!G25</f>
        <v>0</v>
      </c>
      <c r="J49" s="218"/>
    </row>
    <row r="50" spans="1:10" ht="25.5" customHeight="1" x14ac:dyDescent="0.2">
      <c r="A50" s="129"/>
      <c r="B50" s="133" t="s">
        <v>58</v>
      </c>
      <c r="C50" s="217" t="s">
        <v>59</v>
      </c>
      <c r="D50" s="217"/>
      <c r="E50" s="217"/>
      <c r="F50" s="134" t="s">
        <v>21</v>
      </c>
      <c r="G50" s="135"/>
      <c r="H50" s="135"/>
      <c r="I50" s="218">
        <f>'Rozpočet Pol'!G30</f>
        <v>0</v>
      </c>
      <c r="J50" s="218"/>
    </row>
    <row r="51" spans="1:10" ht="25.5" customHeight="1" x14ac:dyDescent="0.2">
      <c r="A51" s="129"/>
      <c r="B51" s="133" t="s">
        <v>60</v>
      </c>
      <c r="C51" s="217" t="s">
        <v>61</v>
      </c>
      <c r="D51" s="217"/>
      <c r="E51" s="217"/>
      <c r="F51" s="134" t="s">
        <v>21</v>
      </c>
      <c r="G51" s="135"/>
      <c r="H51" s="135"/>
      <c r="I51" s="218">
        <f>'Rozpočet Pol'!G34</f>
        <v>0</v>
      </c>
      <c r="J51" s="218"/>
    </row>
    <row r="52" spans="1:10" ht="25.5" customHeight="1" x14ac:dyDescent="0.2">
      <c r="A52" s="129"/>
      <c r="B52" s="133" t="s">
        <v>62</v>
      </c>
      <c r="C52" s="217" t="s">
        <v>63</v>
      </c>
      <c r="D52" s="217"/>
      <c r="E52" s="217"/>
      <c r="F52" s="134" t="s">
        <v>21</v>
      </c>
      <c r="G52" s="135"/>
      <c r="H52" s="135"/>
      <c r="I52" s="218">
        <f>'Rozpočet Pol'!G36</f>
        <v>0</v>
      </c>
      <c r="J52" s="218"/>
    </row>
    <row r="53" spans="1:10" ht="25.5" customHeight="1" x14ac:dyDescent="0.2">
      <c r="A53" s="129"/>
      <c r="B53" s="133" t="s">
        <v>64</v>
      </c>
      <c r="C53" s="217" t="s">
        <v>65</v>
      </c>
      <c r="D53" s="217"/>
      <c r="E53" s="217"/>
      <c r="F53" s="134" t="s">
        <v>21</v>
      </c>
      <c r="G53" s="135"/>
      <c r="H53" s="135"/>
      <c r="I53" s="218">
        <f>'Rozpočet Pol'!G42</f>
        <v>0</v>
      </c>
      <c r="J53" s="218"/>
    </row>
    <row r="54" spans="1:10" ht="25.5" customHeight="1" x14ac:dyDescent="0.2">
      <c r="A54" s="129"/>
      <c r="B54" s="133" t="s">
        <v>66</v>
      </c>
      <c r="C54" s="217" t="s">
        <v>67</v>
      </c>
      <c r="D54" s="217"/>
      <c r="E54" s="217"/>
      <c r="F54" s="134" t="s">
        <v>21</v>
      </c>
      <c r="G54" s="135"/>
      <c r="H54" s="135"/>
      <c r="I54" s="218">
        <f>'Rozpočet Pol'!G46</f>
        <v>0</v>
      </c>
      <c r="J54" s="218"/>
    </row>
    <row r="55" spans="1:10" ht="25.5" customHeight="1" x14ac:dyDescent="0.2">
      <c r="A55" s="129"/>
      <c r="B55" s="133" t="s">
        <v>68</v>
      </c>
      <c r="C55" s="217" t="s">
        <v>69</v>
      </c>
      <c r="D55" s="217"/>
      <c r="E55" s="217"/>
      <c r="F55" s="134" t="s">
        <v>21</v>
      </c>
      <c r="G55" s="135"/>
      <c r="H55" s="135"/>
      <c r="I55" s="218">
        <f>'Rozpočet Pol'!G48</f>
        <v>0</v>
      </c>
      <c r="J55" s="218"/>
    </row>
    <row r="56" spans="1:10" ht="25.5" customHeight="1" x14ac:dyDescent="0.2">
      <c r="A56" s="129"/>
      <c r="B56" s="133" t="s">
        <v>70</v>
      </c>
      <c r="C56" s="217" t="s">
        <v>71</v>
      </c>
      <c r="D56" s="217"/>
      <c r="E56" s="217"/>
      <c r="F56" s="134" t="s">
        <v>21</v>
      </c>
      <c r="G56" s="135"/>
      <c r="H56" s="135"/>
      <c r="I56" s="218">
        <f>'Rozpočet Pol'!G50</f>
        <v>0</v>
      </c>
      <c r="J56" s="218"/>
    </row>
    <row r="57" spans="1:10" ht="25.5" customHeight="1" x14ac:dyDescent="0.2">
      <c r="A57" s="129"/>
      <c r="B57" s="133" t="s">
        <v>72</v>
      </c>
      <c r="C57" s="217" t="s">
        <v>73</v>
      </c>
      <c r="D57" s="217"/>
      <c r="E57" s="217"/>
      <c r="F57" s="134" t="s">
        <v>21</v>
      </c>
      <c r="G57" s="135"/>
      <c r="H57" s="135"/>
      <c r="I57" s="218">
        <f>'Rozpočet Pol'!G63</f>
        <v>0</v>
      </c>
      <c r="J57" s="218"/>
    </row>
    <row r="58" spans="1:10" ht="25.5" customHeight="1" x14ac:dyDescent="0.2">
      <c r="A58" s="129"/>
      <c r="B58" s="133" t="s">
        <v>74</v>
      </c>
      <c r="C58" s="217" t="s">
        <v>75</v>
      </c>
      <c r="D58" s="217"/>
      <c r="E58" s="217"/>
      <c r="F58" s="134" t="s">
        <v>21</v>
      </c>
      <c r="G58" s="135"/>
      <c r="H58" s="135"/>
      <c r="I58" s="218">
        <f>'Rozpočet Pol'!G75</f>
        <v>0</v>
      </c>
      <c r="J58" s="218"/>
    </row>
    <row r="59" spans="1:10" ht="25.5" customHeight="1" x14ac:dyDescent="0.2">
      <c r="A59" s="129"/>
      <c r="B59" s="133" t="s">
        <v>76</v>
      </c>
      <c r="C59" s="217" t="s">
        <v>77</v>
      </c>
      <c r="D59" s="217"/>
      <c r="E59" s="217"/>
      <c r="F59" s="134" t="s">
        <v>22</v>
      </c>
      <c r="G59" s="135"/>
      <c r="H59" s="135"/>
      <c r="I59" s="218">
        <f>'Rozpočet Pol'!G77</f>
        <v>0</v>
      </c>
      <c r="J59" s="218"/>
    </row>
    <row r="60" spans="1:10" ht="25.5" customHeight="1" x14ac:dyDescent="0.2">
      <c r="A60" s="129"/>
      <c r="B60" s="133" t="s">
        <v>78</v>
      </c>
      <c r="C60" s="217" t="s">
        <v>79</v>
      </c>
      <c r="D60" s="217"/>
      <c r="E60" s="217"/>
      <c r="F60" s="134" t="s">
        <v>22</v>
      </c>
      <c r="G60" s="135"/>
      <c r="H60" s="135"/>
      <c r="I60" s="218">
        <f>'Rozpočet Pol'!G83</f>
        <v>0</v>
      </c>
      <c r="J60" s="218"/>
    </row>
    <row r="61" spans="1:10" ht="25.5" customHeight="1" x14ac:dyDescent="0.2">
      <c r="A61" s="129"/>
      <c r="B61" s="133" t="s">
        <v>80</v>
      </c>
      <c r="C61" s="217" t="s">
        <v>81</v>
      </c>
      <c r="D61" s="217"/>
      <c r="E61" s="217"/>
      <c r="F61" s="134" t="s">
        <v>22</v>
      </c>
      <c r="G61" s="135"/>
      <c r="H61" s="135"/>
      <c r="I61" s="218">
        <f>'Rozpočet Pol'!G87</f>
        <v>0</v>
      </c>
      <c r="J61" s="218"/>
    </row>
    <row r="62" spans="1:10" ht="25.5" customHeight="1" x14ac:dyDescent="0.2">
      <c r="A62" s="129"/>
      <c r="B62" s="133" t="s">
        <v>82</v>
      </c>
      <c r="C62" s="217" t="s">
        <v>83</v>
      </c>
      <c r="D62" s="217"/>
      <c r="E62" s="217"/>
      <c r="F62" s="134" t="s">
        <v>22</v>
      </c>
      <c r="G62" s="135"/>
      <c r="H62" s="135"/>
      <c r="I62" s="218">
        <f>'Rozpočet Pol'!G102</f>
        <v>0</v>
      </c>
      <c r="J62" s="218"/>
    </row>
    <row r="63" spans="1:10" ht="25.5" customHeight="1" x14ac:dyDescent="0.2">
      <c r="A63" s="129"/>
      <c r="B63" s="133" t="s">
        <v>84</v>
      </c>
      <c r="C63" s="217" t="s">
        <v>85</v>
      </c>
      <c r="D63" s="217"/>
      <c r="E63" s="217"/>
      <c r="F63" s="134" t="s">
        <v>22</v>
      </c>
      <c r="G63" s="135"/>
      <c r="H63" s="135"/>
      <c r="I63" s="218">
        <f>'Rozpočet Pol'!G118</f>
        <v>0</v>
      </c>
      <c r="J63" s="218"/>
    </row>
    <row r="64" spans="1:10" ht="25.5" customHeight="1" x14ac:dyDescent="0.2">
      <c r="A64" s="129"/>
      <c r="B64" s="133" t="s">
        <v>86</v>
      </c>
      <c r="C64" s="217" t="s">
        <v>87</v>
      </c>
      <c r="D64" s="217"/>
      <c r="E64" s="217"/>
      <c r="F64" s="134" t="s">
        <v>22</v>
      </c>
      <c r="G64" s="135"/>
      <c r="H64" s="135"/>
      <c r="I64" s="218">
        <f>'Rozpočet Pol'!G125</f>
        <v>0</v>
      </c>
      <c r="J64" s="218"/>
    </row>
    <row r="65" spans="1:10" ht="25.5" customHeight="1" x14ac:dyDescent="0.2">
      <c r="A65" s="129"/>
      <c r="B65" s="133" t="s">
        <v>88</v>
      </c>
      <c r="C65" s="217" t="s">
        <v>89</v>
      </c>
      <c r="D65" s="217"/>
      <c r="E65" s="217"/>
      <c r="F65" s="134" t="s">
        <v>22</v>
      </c>
      <c r="G65" s="135"/>
      <c r="H65" s="135"/>
      <c r="I65" s="218">
        <f>'Rozpočet Pol'!G127</f>
        <v>0</v>
      </c>
      <c r="J65" s="218"/>
    </row>
    <row r="66" spans="1:10" ht="25.5" customHeight="1" x14ac:dyDescent="0.2">
      <c r="A66" s="129"/>
      <c r="B66" s="133" t="s">
        <v>90</v>
      </c>
      <c r="C66" s="217" t="s">
        <v>91</v>
      </c>
      <c r="D66" s="217"/>
      <c r="E66" s="217"/>
      <c r="F66" s="134" t="s">
        <v>22</v>
      </c>
      <c r="G66" s="135"/>
      <c r="H66" s="135"/>
      <c r="I66" s="218">
        <f>'Rozpočet Pol'!G139</f>
        <v>0</v>
      </c>
      <c r="J66" s="218"/>
    </row>
    <row r="67" spans="1:10" ht="25.5" customHeight="1" x14ac:dyDescent="0.2">
      <c r="A67" s="129"/>
      <c r="B67" s="133" t="s">
        <v>92</v>
      </c>
      <c r="C67" s="217" t="s">
        <v>93</v>
      </c>
      <c r="D67" s="217"/>
      <c r="E67" s="217"/>
      <c r="F67" s="134" t="s">
        <v>22</v>
      </c>
      <c r="G67" s="135"/>
      <c r="H67" s="135"/>
      <c r="I67" s="218">
        <f>'Rozpočet Pol'!G142</f>
        <v>0</v>
      </c>
      <c r="J67" s="218"/>
    </row>
    <row r="68" spans="1:10" ht="25.5" customHeight="1" x14ac:dyDescent="0.2">
      <c r="A68" s="129"/>
      <c r="B68" s="133" t="s">
        <v>94</v>
      </c>
      <c r="C68" s="217" t="s">
        <v>95</v>
      </c>
      <c r="D68" s="217"/>
      <c r="E68" s="217"/>
      <c r="F68" s="134" t="s">
        <v>22</v>
      </c>
      <c r="G68" s="135"/>
      <c r="H68" s="135"/>
      <c r="I68" s="218">
        <f>'Rozpočet Pol'!G171</f>
        <v>0</v>
      </c>
      <c r="J68" s="218"/>
    </row>
    <row r="69" spans="1:10" ht="25.5" customHeight="1" x14ac:dyDescent="0.2">
      <c r="A69" s="129"/>
      <c r="B69" s="133" t="s">
        <v>96</v>
      </c>
      <c r="C69" s="217" t="s">
        <v>97</v>
      </c>
      <c r="D69" s="217"/>
      <c r="E69" s="217"/>
      <c r="F69" s="134" t="s">
        <v>22</v>
      </c>
      <c r="G69" s="135"/>
      <c r="H69" s="135"/>
      <c r="I69" s="218">
        <f>'Rozpočet Pol'!G176</f>
        <v>0</v>
      </c>
      <c r="J69" s="218"/>
    </row>
    <row r="70" spans="1:10" ht="25.5" customHeight="1" x14ac:dyDescent="0.2">
      <c r="A70" s="129"/>
      <c r="B70" s="133" t="s">
        <v>98</v>
      </c>
      <c r="C70" s="217" t="s">
        <v>99</v>
      </c>
      <c r="D70" s="217"/>
      <c r="E70" s="217"/>
      <c r="F70" s="134" t="s">
        <v>22</v>
      </c>
      <c r="G70" s="135"/>
      <c r="H70" s="135"/>
      <c r="I70" s="218">
        <f>'Rozpočet Pol'!G182</f>
        <v>0</v>
      </c>
      <c r="J70" s="218"/>
    </row>
    <row r="71" spans="1:10" ht="25.5" customHeight="1" x14ac:dyDescent="0.2">
      <c r="A71" s="129"/>
      <c r="B71" s="133" t="s">
        <v>100</v>
      </c>
      <c r="C71" s="217" t="s">
        <v>101</v>
      </c>
      <c r="D71" s="217"/>
      <c r="E71" s="217"/>
      <c r="F71" s="134" t="s">
        <v>22</v>
      </c>
      <c r="G71" s="135"/>
      <c r="H71" s="135"/>
      <c r="I71" s="218">
        <f>'Rozpočet Pol'!G190</f>
        <v>0</v>
      </c>
      <c r="J71" s="218"/>
    </row>
    <row r="72" spans="1:10" ht="25.5" customHeight="1" x14ac:dyDescent="0.2">
      <c r="A72" s="129"/>
      <c r="B72" s="133" t="s">
        <v>102</v>
      </c>
      <c r="C72" s="217" t="s">
        <v>103</v>
      </c>
      <c r="D72" s="217"/>
      <c r="E72" s="217"/>
      <c r="F72" s="134" t="s">
        <v>22</v>
      </c>
      <c r="G72" s="135"/>
      <c r="H72" s="135"/>
      <c r="I72" s="218">
        <f>'Rozpočet Pol'!G193</f>
        <v>0</v>
      </c>
      <c r="J72" s="218"/>
    </row>
    <row r="73" spans="1:10" ht="25.5" customHeight="1" x14ac:dyDescent="0.2">
      <c r="A73" s="129"/>
      <c r="B73" s="133" t="s">
        <v>104</v>
      </c>
      <c r="C73" s="217" t="s">
        <v>105</v>
      </c>
      <c r="D73" s="217"/>
      <c r="E73" s="217"/>
      <c r="F73" s="134" t="s">
        <v>22</v>
      </c>
      <c r="G73" s="135"/>
      <c r="H73" s="135"/>
      <c r="I73" s="218">
        <f>'Rozpočet Pol'!G205</f>
        <v>0</v>
      </c>
      <c r="J73" s="218"/>
    </row>
    <row r="74" spans="1:10" ht="25.5" customHeight="1" x14ac:dyDescent="0.2">
      <c r="A74" s="129"/>
      <c r="B74" s="133" t="s">
        <v>106</v>
      </c>
      <c r="C74" s="217" t="s">
        <v>107</v>
      </c>
      <c r="D74" s="217"/>
      <c r="E74" s="217"/>
      <c r="F74" s="134" t="s">
        <v>22</v>
      </c>
      <c r="G74" s="135"/>
      <c r="H74" s="135"/>
      <c r="I74" s="218">
        <f>'Rozpočet Pol'!G207</f>
        <v>0</v>
      </c>
      <c r="J74" s="218"/>
    </row>
    <row r="75" spans="1:10" ht="25.5" customHeight="1" x14ac:dyDescent="0.2">
      <c r="A75" s="129"/>
      <c r="B75" s="133" t="s">
        <v>108</v>
      </c>
      <c r="C75" s="217" t="s">
        <v>109</v>
      </c>
      <c r="D75" s="217"/>
      <c r="E75" s="217"/>
      <c r="F75" s="134" t="s">
        <v>22</v>
      </c>
      <c r="G75" s="135"/>
      <c r="H75" s="135"/>
      <c r="I75" s="218">
        <f>'Rozpočet Pol'!G213</f>
        <v>0</v>
      </c>
      <c r="J75" s="218"/>
    </row>
    <row r="76" spans="1:10" ht="25.5" customHeight="1" x14ac:dyDescent="0.2">
      <c r="A76" s="129"/>
      <c r="B76" s="133" t="s">
        <v>110</v>
      </c>
      <c r="C76" s="217" t="s">
        <v>111</v>
      </c>
      <c r="D76" s="217"/>
      <c r="E76" s="217"/>
      <c r="F76" s="134" t="s">
        <v>22</v>
      </c>
      <c r="G76" s="135"/>
      <c r="H76" s="135"/>
      <c r="I76" s="218">
        <f>'Rozpočet Pol'!G216</f>
        <v>0</v>
      </c>
      <c r="J76" s="218"/>
    </row>
    <row r="77" spans="1:10" ht="25.5" customHeight="1" x14ac:dyDescent="0.2">
      <c r="A77" s="129"/>
      <c r="B77" s="136" t="s">
        <v>24</v>
      </c>
      <c r="C77" s="219" t="s">
        <v>25</v>
      </c>
      <c r="D77" s="219"/>
      <c r="E77" s="219"/>
      <c r="F77" s="137" t="s">
        <v>24</v>
      </c>
      <c r="G77" s="138"/>
      <c r="H77" s="138"/>
      <c r="I77" s="220">
        <f>'Rozpočet Pol'!G219</f>
        <v>0</v>
      </c>
      <c r="J77" s="220"/>
    </row>
    <row r="78" spans="1:10" ht="25.5" customHeight="1" x14ac:dyDescent="0.2">
      <c r="A78" s="139"/>
      <c r="B78" s="140" t="s">
        <v>47</v>
      </c>
      <c r="C78" s="140"/>
      <c r="D78" s="141"/>
      <c r="E78" s="141"/>
      <c r="F78" s="142"/>
      <c r="G78" s="143"/>
      <c r="H78" s="143"/>
      <c r="I78" s="221">
        <f>SUM(I47:I77)</f>
        <v>0</v>
      </c>
      <c r="J78" s="221"/>
    </row>
    <row r="79" spans="1:10" x14ac:dyDescent="0.2">
      <c r="F79" s="144"/>
      <c r="G79" s="145"/>
      <c r="H79" s="144"/>
      <c r="I79" s="145"/>
      <c r="J79" s="145"/>
    </row>
    <row r="80" spans="1:10" x14ac:dyDescent="0.2">
      <c r="F80" s="144"/>
      <c r="G80" s="145"/>
      <c r="H80" s="144"/>
      <c r="I80" s="145"/>
      <c r="J80" s="145"/>
    </row>
    <row r="81" spans="6:10" x14ac:dyDescent="0.2">
      <c r="F81" s="144"/>
      <c r="G81" s="145"/>
      <c r="H81" s="144"/>
      <c r="I81" s="145"/>
      <c r="J81" s="145"/>
    </row>
  </sheetData>
  <mergeCells count="103">
    <mergeCell ref="C75:E75"/>
    <mergeCell ref="I75:J75"/>
    <mergeCell ref="C76:E76"/>
    <mergeCell ref="I76:J76"/>
    <mergeCell ref="C77:E77"/>
    <mergeCell ref="I77:J77"/>
    <mergeCell ref="I78:J78"/>
    <mergeCell ref="C70:E70"/>
    <mergeCell ref="I70:J70"/>
    <mergeCell ref="C71:E71"/>
    <mergeCell ref="I71:J71"/>
    <mergeCell ref="C72:E72"/>
    <mergeCell ref="I72:J72"/>
    <mergeCell ref="C73:E73"/>
    <mergeCell ref="I73:J73"/>
    <mergeCell ref="C74:E74"/>
    <mergeCell ref="I74:J74"/>
    <mergeCell ref="C65:E65"/>
    <mergeCell ref="I65:J65"/>
    <mergeCell ref="C66:E66"/>
    <mergeCell ref="I66:J66"/>
    <mergeCell ref="C67:E67"/>
    <mergeCell ref="I67:J67"/>
    <mergeCell ref="C68:E68"/>
    <mergeCell ref="I68:J68"/>
    <mergeCell ref="C69:E69"/>
    <mergeCell ref="I69:J69"/>
    <mergeCell ref="C60:E60"/>
    <mergeCell ref="I60:J60"/>
    <mergeCell ref="C61:E61"/>
    <mergeCell ref="I61:J61"/>
    <mergeCell ref="C62:E62"/>
    <mergeCell ref="I62:J62"/>
    <mergeCell ref="C63:E63"/>
    <mergeCell ref="I63:J63"/>
    <mergeCell ref="C64:E64"/>
    <mergeCell ref="I64:J64"/>
    <mergeCell ref="C55:E55"/>
    <mergeCell ref="I55:J55"/>
    <mergeCell ref="C56:E56"/>
    <mergeCell ref="I56:J56"/>
    <mergeCell ref="C57:E57"/>
    <mergeCell ref="I57:J57"/>
    <mergeCell ref="C58:E58"/>
    <mergeCell ref="I58:J58"/>
    <mergeCell ref="C59:E59"/>
    <mergeCell ref="I59:J59"/>
    <mergeCell ref="C50:E50"/>
    <mergeCell ref="I50:J50"/>
    <mergeCell ref="C51:E51"/>
    <mergeCell ref="I51:J51"/>
    <mergeCell ref="C52:E52"/>
    <mergeCell ref="I52:J52"/>
    <mergeCell ref="C53:E53"/>
    <mergeCell ref="I53:J53"/>
    <mergeCell ref="C54:E54"/>
    <mergeCell ref="I54:J54"/>
    <mergeCell ref="D35:E35"/>
    <mergeCell ref="C39:E39"/>
    <mergeCell ref="B40:E40"/>
    <mergeCell ref="I46:J46"/>
    <mergeCell ref="C47:E47"/>
    <mergeCell ref="I47:J47"/>
    <mergeCell ref="C48:E48"/>
    <mergeCell ref="I48:J48"/>
    <mergeCell ref="C49:E49"/>
    <mergeCell ref="I49:J49"/>
    <mergeCell ref="G23:I23"/>
    <mergeCell ref="G24:I24"/>
    <mergeCell ref="G25:I25"/>
    <mergeCell ref="G26:I26"/>
    <mergeCell ref="G27:I27"/>
    <mergeCell ref="G28:I28"/>
    <mergeCell ref="G29:I29"/>
    <mergeCell ref="D34:E34"/>
    <mergeCell ref="G34:I34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B1:J1"/>
    <mergeCell ref="D2:J2"/>
    <mergeCell ref="D3:J3"/>
    <mergeCell ref="D11:G11"/>
    <mergeCell ref="D12:G12"/>
    <mergeCell ref="D13:G13"/>
    <mergeCell ref="E15:F15"/>
    <mergeCell ref="G15:H15"/>
    <mergeCell ref="I15:J15"/>
  </mergeCells>
  <pageMargins left="0.39374999999999999" right="0.196527777777778" top="0.59027777777777801" bottom="0.39305555555555599" header="0.51180555555555496" footer="0.196527777777778"/>
  <pageSetup paperSize="9" firstPageNumber="0" orientation="portrait" horizontalDpi="300" verticalDpi="300"/>
  <headerFooter>
    <oddFooter>&amp;L&amp;9Zpracováno programem RTS Stavitel +,  © RTS, a.s.&amp;R&amp;9Stránka &amp;P z &amp;N</oddFooter>
  </headerFooter>
  <rowBreaks count="1" manualBreakCount="1">
    <brk id="36" max="16383" man="1"/>
  </rowBreak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66"/>
  </sheetPr>
  <dimension ref="A1:AMJ5"/>
  <sheetViews>
    <sheetView zoomScaleNormal="100" workbookViewId="0">
      <selection activeCell="A5" sqref="A5"/>
    </sheetView>
  </sheetViews>
  <sheetFormatPr defaultColWidth="9.140625" defaultRowHeight="12.75" x14ac:dyDescent="0.2"/>
  <cols>
    <col min="1" max="1" width="4.28515625" style="146" customWidth="1"/>
    <col min="2" max="2" width="14.42578125" style="146" customWidth="1"/>
    <col min="3" max="3" width="38.28515625" style="147" customWidth="1"/>
    <col min="4" max="4" width="4.5703125" style="146" customWidth="1"/>
    <col min="5" max="5" width="10.5703125" style="146" customWidth="1"/>
    <col min="6" max="6" width="9.85546875" style="146" customWidth="1"/>
    <col min="7" max="7" width="12.7109375" style="146" customWidth="1"/>
    <col min="8" max="1024" width="9.140625" style="146"/>
  </cols>
  <sheetData>
    <row r="1" spans="1:7" ht="15.75" x14ac:dyDescent="0.2">
      <c r="A1" s="222" t="s">
        <v>112</v>
      </c>
      <c r="B1" s="222"/>
      <c r="C1" s="222"/>
      <c r="D1" s="222"/>
      <c r="E1" s="222"/>
      <c r="F1" s="222"/>
      <c r="G1" s="222"/>
    </row>
    <row r="2" spans="1:7" ht="24.95" customHeight="1" x14ac:dyDescent="0.2">
      <c r="A2" s="148" t="s">
        <v>113</v>
      </c>
      <c r="B2" s="149"/>
      <c r="C2" s="223"/>
      <c r="D2" s="223"/>
      <c r="E2" s="223"/>
      <c r="F2" s="223"/>
      <c r="G2" s="223"/>
    </row>
    <row r="3" spans="1:7" ht="24.95" hidden="1" customHeight="1" x14ac:dyDescent="0.2">
      <c r="A3" s="148" t="s">
        <v>114</v>
      </c>
      <c r="B3" s="149"/>
      <c r="C3" s="223"/>
      <c r="D3" s="223"/>
      <c r="E3" s="223"/>
      <c r="F3" s="223"/>
      <c r="G3" s="223"/>
    </row>
    <row r="4" spans="1:7" ht="24.95" hidden="1" customHeight="1" x14ac:dyDescent="0.2">
      <c r="A4" s="148" t="s">
        <v>115</v>
      </c>
      <c r="B4" s="149"/>
      <c r="C4" s="223"/>
      <c r="D4" s="223"/>
      <c r="E4" s="223"/>
      <c r="F4" s="223"/>
      <c r="G4" s="223"/>
    </row>
    <row r="5" spans="1:7" hidden="1" x14ac:dyDescent="0.2">
      <c r="B5" s="150"/>
      <c r="C5" s="151"/>
      <c r="D5" s="152"/>
    </row>
  </sheetData>
  <mergeCells count="4">
    <mergeCell ref="A1:G1"/>
    <mergeCell ref="C2:G2"/>
    <mergeCell ref="C3:G3"/>
    <mergeCell ref="C4:G4"/>
  </mergeCells>
  <pageMargins left="0.59027777777777801" right="0.39374999999999999" top="0.59027777777777801" bottom="0.98402777777777795" header="0.51180555555555496" footer="0.51180555555555496"/>
  <pageSetup paperSize="9" firstPageNumber="0" orientation="portrait" horizontalDpi="300" verticalDpi="300"/>
  <headerFooter>
    <oddFooter>&amp;L&amp;9Zpracováno programem 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H237"/>
  <sheetViews>
    <sheetView tabSelected="1" topLeftCell="A100" zoomScaleNormal="100" workbookViewId="0">
      <selection activeCell="C116" sqref="C116"/>
    </sheetView>
  </sheetViews>
  <sheetFormatPr defaultColWidth="8.5703125" defaultRowHeight="12.75" outlineLevelRow="1" x14ac:dyDescent="0.2"/>
  <cols>
    <col min="1" max="1" width="4.28515625" customWidth="1"/>
    <col min="2" max="2" width="14.42578125" style="153" customWidth="1"/>
    <col min="3" max="3" width="38.28515625" style="15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11.5703125" hidden="1" customWidth="1"/>
    <col min="16" max="21" width="11.5703125" hidden="1" customWidth="1"/>
    <col min="29" max="39" width="11.5703125" hidden="1" customWidth="1"/>
  </cols>
  <sheetData>
    <row r="1" spans="1:60" ht="15.75" customHeight="1" x14ac:dyDescent="0.25">
      <c r="A1" s="224" t="s">
        <v>112</v>
      </c>
      <c r="B1" s="224"/>
      <c r="C1" s="224"/>
      <c r="D1" s="224"/>
      <c r="E1" s="224"/>
      <c r="F1" s="224"/>
      <c r="G1" s="224"/>
      <c r="AE1" t="s">
        <v>116</v>
      </c>
    </row>
    <row r="2" spans="1:60" ht="24.95" customHeight="1" x14ac:dyDescent="0.2">
      <c r="A2" s="148" t="s">
        <v>117</v>
      </c>
      <c r="B2" s="149"/>
      <c r="C2" s="225" t="s">
        <v>5</v>
      </c>
      <c r="D2" s="225"/>
      <c r="E2" s="225"/>
      <c r="F2" s="225"/>
      <c r="G2" s="225"/>
      <c r="AE2" t="s">
        <v>118</v>
      </c>
    </row>
    <row r="3" spans="1:60" ht="24.95" customHeight="1" x14ac:dyDescent="0.2">
      <c r="A3" s="148" t="s">
        <v>114</v>
      </c>
      <c r="B3" s="149"/>
      <c r="C3" s="225" t="s">
        <v>7</v>
      </c>
      <c r="D3" s="225"/>
      <c r="E3" s="225"/>
      <c r="F3" s="225"/>
      <c r="G3" s="225"/>
      <c r="AE3" t="s">
        <v>119</v>
      </c>
    </row>
    <row r="4" spans="1:60" ht="24.95" hidden="1" customHeight="1" x14ac:dyDescent="0.2">
      <c r="A4" s="148" t="s">
        <v>115</v>
      </c>
      <c r="B4" s="149"/>
      <c r="C4" s="225"/>
      <c r="D4" s="225"/>
      <c r="E4" s="225"/>
      <c r="F4" s="225"/>
      <c r="G4" s="225"/>
      <c r="AE4" t="s">
        <v>120</v>
      </c>
    </row>
    <row r="5" spans="1:60" hidden="1" x14ac:dyDescent="0.2">
      <c r="A5" s="154" t="s">
        <v>121</v>
      </c>
      <c r="B5" s="155"/>
      <c r="C5" s="156"/>
      <c r="D5" s="157"/>
      <c r="E5" s="157"/>
      <c r="F5" s="157"/>
      <c r="G5" s="158"/>
      <c r="AE5" t="s">
        <v>122</v>
      </c>
    </row>
    <row r="7" spans="1:60" ht="38.25" x14ac:dyDescent="0.2">
      <c r="A7" s="159" t="s">
        <v>123</v>
      </c>
      <c r="B7" s="160" t="s">
        <v>124</v>
      </c>
      <c r="C7" s="160" t="s">
        <v>125</v>
      </c>
      <c r="D7" s="159" t="s">
        <v>126</v>
      </c>
      <c r="E7" s="159" t="s">
        <v>127</v>
      </c>
      <c r="F7" s="161" t="s">
        <v>128</v>
      </c>
      <c r="G7" s="159" t="s">
        <v>20</v>
      </c>
      <c r="H7" s="162" t="s">
        <v>129</v>
      </c>
      <c r="I7" s="162" t="s">
        <v>130</v>
      </c>
      <c r="J7" s="162" t="s">
        <v>131</v>
      </c>
      <c r="K7" s="162" t="s">
        <v>132</v>
      </c>
      <c r="L7" s="162" t="s">
        <v>133</v>
      </c>
      <c r="M7" s="162" t="s">
        <v>134</v>
      </c>
      <c r="N7" s="162" t="s">
        <v>135</v>
      </c>
      <c r="O7" s="162" t="s">
        <v>136</v>
      </c>
      <c r="P7" s="162" t="s">
        <v>137</v>
      </c>
      <c r="Q7" s="162" t="s">
        <v>138</v>
      </c>
      <c r="R7" s="162" t="s">
        <v>139</v>
      </c>
      <c r="S7" s="162" t="s">
        <v>140</v>
      </c>
      <c r="T7" s="162" t="s">
        <v>141</v>
      </c>
      <c r="U7" s="162" t="s">
        <v>142</v>
      </c>
    </row>
    <row r="8" spans="1:60" x14ac:dyDescent="0.2">
      <c r="A8" s="163" t="s">
        <v>143</v>
      </c>
      <c r="B8" s="164" t="s">
        <v>52</v>
      </c>
      <c r="C8" s="165" t="s">
        <v>53</v>
      </c>
      <c r="D8" s="166"/>
      <c r="E8" s="167"/>
      <c r="F8" s="168"/>
      <c r="G8" s="168">
        <f>SUMIF(AE9:AE12,"&lt;&gt;NOR",G9:G12)</f>
        <v>0</v>
      </c>
      <c r="H8" s="168"/>
      <c r="I8" s="168">
        <f>SUM(I9:I12)</f>
        <v>0</v>
      </c>
      <c r="J8" s="168"/>
      <c r="K8" s="168">
        <f>SUM(K9:K12)</f>
        <v>0</v>
      </c>
      <c r="L8" s="168"/>
      <c r="M8" s="168">
        <f>SUM(M9:M12)</f>
        <v>0</v>
      </c>
      <c r="N8" s="169"/>
      <c r="O8" s="169">
        <f>SUM(O9:O12)</f>
        <v>0</v>
      </c>
      <c r="P8" s="169"/>
      <c r="Q8" s="169">
        <f>SUM(Q9:Q12)</f>
        <v>0</v>
      </c>
      <c r="R8" s="169"/>
      <c r="S8" s="169"/>
      <c r="T8" s="163"/>
      <c r="U8" s="169">
        <f>SUM(U9:U12)</f>
        <v>7.6199999999999992</v>
      </c>
      <c r="AE8" t="s">
        <v>144</v>
      </c>
    </row>
    <row r="9" spans="1:60" ht="22.5" outlineLevel="1" x14ac:dyDescent="0.2">
      <c r="A9" s="170">
        <v>1</v>
      </c>
      <c r="B9" s="171" t="s">
        <v>145</v>
      </c>
      <c r="C9" s="172" t="s">
        <v>146</v>
      </c>
      <c r="D9" s="173" t="s">
        <v>147</v>
      </c>
      <c r="E9" s="174">
        <v>7.3719999999999999</v>
      </c>
      <c r="F9" s="175">
        <f>H9+J9</f>
        <v>0</v>
      </c>
      <c r="G9" s="176">
        <f>ROUND(E9*F9,2)</f>
        <v>0</v>
      </c>
      <c r="H9" s="176"/>
      <c r="I9" s="176">
        <f>ROUND(E9*H9,2)</f>
        <v>0</v>
      </c>
      <c r="J9" s="176"/>
      <c r="K9" s="176">
        <f>ROUND(E9*J9,2)</f>
        <v>0</v>
      </c>
      <c r="L9" s="176">
        <v>21</v>
      </c>
      <c r="M9" s="176">
        <f>G9*(1+L9/100)</f>
        <v>0</v>
      </c>
      <c r="N9" s="177">
        <v>0</v>
      </c>
      <c r="O9" s="177">
        <f>ROUND(E9*N9,5)</f>
        <v>0</v>
      </c>
      <c r="P9" s="177">
        <v>0</v>
      </c>
      <c r="Q9" s="177">
        <f>ROUND(E9*P9,5)</f>
        <v>0</v>
      </c>
      <c r="R9" s="177"/>
      <c r="S9" s="177"/>
      <c r="T9" s="178">
        <v>0.65200000000000002</v>
      </c>
      <c r="U9" s="177">
        <f>ROUND(E9*T9,2)</f>
        <v>4.8099999999999996</v>
      </c>
      <c r="V9" s="179"/>
      <c r="W9" s="179"/>
      <c r="X9" s="179"/>
      <c r="Y9" s="179"/>
      <c r="Z9" s="179"/>
      <c r="AA9" s="179"/>
      <c r="AB9" s="179"/>
      <c r="AC9" s="179"/>
      <c r="AD9" s="179"/>
      <c r="AE9" s="179" t="s">
        <v>148</v>
      </c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</row>
    <row r="10" spans="1:60" ht="22.5" outlineLevel="1" x14ac:dyDescent="0.2">
      <c r="A10" s="170">
        <v>2</v>
      </c>
      <c r="B10" s="171" t="s">
        <v>149</v>
      </c>
      <c r="C10" s="172" t="s">
        <v>150</v>
      </c>
      <c r="D10" s="173" t="s">
        <v>147</v>
      </c>
      <c r="E10" s="174">
        <v>7.3719999999999999</v>
      </c>
      <c r="F10" s="175">
        <f>H10+J10</f>
        <v>0</v>
      </c>
      <c r="G10" s="176">
        <f>ROUND(E10*F10,2)</f>
        <v>0</v>
      </c>
      <c r="H10" s="176"/>
      <c r="I10" s="176">
        <f>ROUND(E10*H10,2)</f>
        <v>0</v>
      </c>
      <c r="J10" s="176"/>
      <c r="K10" s="176">
        <f>ROUND(E10*J10,2)</f>
        <v>0</v>
      </c>
      <c r="L10" s="176">
        <v>21</v>
      </c>
      <c r="M10" s="176">
        <f>G10*(1+L10/100)</f>
        <v>0</v>
      </c>
      <c r="N10" s="177">
        <v>0</v>
      </c>
      <c r="O10" s="177">
        <f>ROUND(E10*N10,5)</f>
        <v>0</v>
      </c>
      <c r="P10" s="177">
        <v>0</v>
      </c>
      <c r="Q10" s="177">
        <f>ROUND(E10*P10,5)</f>
        <v>0</v>
      </c>
      <c r="R10" s="177"/>
      <c r="S10" s="177"/>
      <c r="T10" s="178">
        <v>1.0999999999999999E-2</v>
      </c>
      <c r="U10" s="177">
        <f>ROUND(E10*T10,2)</f>
        <v>0.08</v>
      </c>
      <c r="V10" s="179"/>
      <c r="W10" s="179"/>
      <c r="X10" s="179"/>
      <c r="Y10" s="179"/>
      <c r="Z10" s="179"/>
      <c r="AA10" s="179"/>
      <c r="AB10" s="179"/>
      <c r="AC10" s="179"/>
      <c r="AD10" s="179"/>
      <c r="AE10" s="179" t="s">
        <v>148</v>
      </c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</row>
    <row r="11" spans="1:60" ht="22.5" outlineLevel="1" x14ac:dyDescent="0.2">
      <c r="A11" s="170">
        <v>3</v>
      </c>
      <c r="B11" s="171" t="s">
        <v>151</v>
      </c>
      <c r="C11" s="172" t="s">
        <v>152</v>
      </c>
      <c r="D11" s="173" t="s">
        <v>147</v>
      </c>
      <c r="E11" s="174">
        <v>7.3719999999999999</v>
      </c>
      <c r="F11" s="175">
        <f>H11+J11</f>
        <v>0</v>
      </c>
      <c r="G11" s="176">
        <f>ROUND(E11*F11,2)</f>
        <v>0</v>
      </c>
      <c r="H11" s="176"/>
      <c r="I11" s="176">
        <f>ROUND(E11*H11,2)</f>
        <v>0</v>
      </c>
      <c r="J11" s="176"/>
      <c r="K11" s="176">
        <f>ROUND(E11*J11,2)</f>
        <v>0</v>
      </c>
      <c r="L11" s="176">
        <v>21</v>
      </c>
      <c r="M11" s="176">
        <f>G11*(1+L11/100)</f>
        <v>0</v>
      </c>
      <c r="N11" s="177">
        <v>0</v>
      </c>
      <c r="O11" s="177">
        <f>ROUND(E11*N11,5)</f>
        <v>0</v>
      </c>
      <c r="P11" s="177">
        <v>0</v>
      </c>
      <c r="Q11" s="177">
        <f>ROUND(E11*P11,5)</f>
        <v>0</v>
      </c>
      <c r="R11" s="177"/>
      <c r="S11" s="177"/>
      <c r="T11" s="178">
        <v>8.5999999999999993E-2</v>
      </c>
      <c r="U11" s="177">
        <f>ROUND(E11*T11,2)</f>
        <v>0.63</v>
      </c>
      <c r="V11" s="179"/>
      <c r="W11" s="179"/>
      <c r="X11" s="179"/>
      <c r="Y11" s="179"/>
      <c r="Z11" s="179"/>
      <c r="AA11" s="179"/>
      <c r="AB11" s="179"/>
      <c r="AC11" s="179"/>
      <c r="AD11" s="179"/>
      <c r="AE11" s="179" t="s">
        <v>148</v>
      </c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</row>
    <row r="12" spans="1:60" outlineLevel="1" x14ac:dyDescent="0.2">
      <c r="A12" s="170">
        <v>4</v>
      </c>
      <c r="B12" s="171" t="s">
        <v>153</v>
      </c>
      <c r="C12" s="172" t="s">
        <v>154</v>
      </c>
      <c r="D12" s="173" t="s">
        <v>155</v>
      </c>
      <c r="E12" s="174">
        <v>16.692</v>
      </c>
      <c r="F12" s="175">
        <f>H12+J12</f>
        <v>0</v>
      </c>
      <c r="G12" s="176">
        <f>ROUND(E12*F12,2)</f>
        <v>0</v>
      </c>
      <c r="H12" s="176"/>
      <c r="I12" s="176">
        <f>ROUND(E12*H12,2)</f>
        <v>0</v>
      </c>
      <c r="J12" s="176"/>
      <c r="K12" s="176">
        <f>ROUND(E12*J12,2)</f>
        <v>0</v>
      </c>
      <c r="L12" s="176">
        <v>21</v>
      </c>
      <c r="M12" s="176">
        <f>G12*(1+L12/100)</f>
        <v>0</v>
      </c>
      <c r="N12" s="177">
        <v>0</v>
      </c>
      <c r="O12" s="177">
        <f>ROUND(E12*N12,5)</f>
        <v>0</v>
      </c>
      <c r="P12" s="177">
        <v>0</v>
      </c>
      <c r="Q12" s="177">
        <f>ROUND(E12*P12,5)</f>
        <v>0</v>
      </c>
      <c r="R12" s="177"/>
      <c r="S12" s="177"/>
      <c r="T12" s="178">
        <v>0.126</v>
      </c>
      <c r="U12" s="177">
        <f>ROUND(E12*T12,2)</f>
        <v>2.1</v>
      </c>
      <c r="V12" s="179"/>
      <c r="W12" s="179"/>
      <c r="X12" s="179"/>
      <c r="Y12" s="179"/>
      <c r="Z12" s="179"/>
      <c r="AA12" s="179"/>
      <c r="AB12" s="179"/>
      <c r="AC12" s="179"/>
      <c r="AD12" s="179"/>
      <c r="AE12" s="179" t="s">
        <v>148</v>
      </c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</row>
    <row r="13" spans="1:60" x14ac:dyDescent="0.2">
      <c r="A13" s="180" t="s">
        <v>143</v>
      </c>
      <c r="B13" s="181" t="s">
        <v>54</v>
      </c>
      <c r="C13" s="182" t="s">
        <v>55</v>
      </c>
      <c r="D13" s="183"/>
      <c r="E13" s="184"/>
      <c r="F13" s="185"/>
      <c r="G13" s="185">
        <f>SUMIF(AE14:AE24,"&lt;&gt;NOR",G14:G24)</f>
        <v>0</v>
      </c>
      <c r="H13" s="185"/>
      <c r="I13" s="185">
        <f>SUM(I14:I24)</f>
        <v>0</v>
      </c>
      <c r="J13" s="185"/>
      <c r="K13" s="185">
        <f>SUM(K14:K24)</f>
        <v>0</v>
      </c>
      <c r="L13" s="185"/>
      <c r="M13" s="185">
        <f>SUM(M14:M24)</f>
        <v>0</v>
      </c>
      <c r="N13" s="186"/>
      <c r="O13" s="186">
        <f>SUM(O14:O24)</f>
        <v>6.2656500000000008</v>
      </c>
      <c r="P13" s="186"/>
      <c r="Q13" s="186">
        <f>SUM(Q14:Q24)</f>
        <v>0</v>
      </c>
      <c r="R13" s="186"/>
      <c r="S13" s="186"/>
      <c r="T13" s="187"/>
      <c r="U13" s="186">
        <f>SUM(U14:U24)</f>
        <v>189.90000000000003</v>
      </c>
      <c r="AE13" t="s">
        <v>144</v>
      </c>
    </row>
    <row r="14" spans="1:60" ht="22.5" outlineLevel="1" x14ac:dyDescent="0.2">
      <c r="A14" s="170">
        <v>5</v>
      </c>
      <c r="B14" s="171" t="s">
        <v>156</v>
      </c>
      <c r="C14" s="172" t="s">
        <v>157</v>
      </c>
      <c r="D14" s="173" t="s">
        <v>155</v>
      </c>
      <c r="E14" s="174">
        <v>6.5069999999999997</v>
      </c>
      <c r="F14" s="175">
        <f t="shared" ref="F14:F24" si="0">H14+J14</f>
        <v>0</v>
      </c>
      <c r="G14" s="176">
        <f t="shared" ref="G14:G24" si="1">ROUND(E14*F14,2)</f>
        <v>0</v>
      </c>
      <c r="H14" s="176"/>
      <c r="I14" s="176">
        <f t="shared" ref="I14:I24" si="2">ROUND(E14*H14,2)</f>
        <v>0</v>
      </c>
      <c r="J14" s="176"/>
      <c r="K14" s="176">
        <f t="shared" ref="K14:K24" si="3">ROUND(E14*J14,2)</f>
        <v>0</v>
      </c>
      <c r="L14" s="176">
        <v>21</v>
      </c>
      <c r="M14" s="176">
        <f t="shared" ref="M14:M24" si="4">G14*(1+L14/100)</f>
        <v>0</v>
      </c>
      <c r="N14" s="177">
        <v>3.1510000000000003E-2</v>
      </c>
      <c r="O14" s="177">
        <f t="shared" ref="O14:O24" si="5">ROUND(E14*N14,5)</f>
        <v>0.20504</v>
      </c>
      <c r="P14" s="177">
        <v>0</v>
      </c>
      <c r="Q14" s="177">
        <f t="shared" ref="Q14:Q24" si="6">ROUND(E14*P14,5)</f>
        <v>0</v>
      </c>
      <c r="R14" s="177"/>
      <c r="S14" s="177"/>
      <c r="T14" s="178">
        <v>1.1779999999999999</v>
      </c>
      <c r="U14" s="177">
        <f t="shared" ref="U14:U24" si="7">ROUND(E14*T14,2)</f>
        <v>7.67</v>
      </c>
      <c r="V14" s="179"/>
      <c r="W14" s="179"/>
      <c r="X14" s="179"/>
      <c r="Y14" s="179"/>
      <c r="Z14" s="179"/>
      <c r="AA14" s="179"/>
      <c r="AB14" s="179"/>
      <c r="AC14" s="179"/>
      <c r="AD14" s="179"/>
      <c r="AE14" s="179" t="s">
        <v>148</v>
      </c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79"/>
      <c r="BB14" s="179"/>
      <c r="BC14" s="179"/>
      <c r="BD14" s="179"/>
      <c r="BE14" s="179"/>
      <c r="BF14" s="179"/>
      <c r="BG14" s="179"/>
      <c r="BH14" s="179"/>
    </row>
    <row r="15" spans="1:60" ht="22.5" outlineLevel="1" x14ac:dyDescent="0.2">
      <c r="A15" s="170">
        <v>6</v>
      </c>
      <c r="B15" s="171" t="s">
        <v>158</v>
      </c>
      <c r="C15" s="172" t="s">
        <v>159</v>
      </c>
      <c r="D15" s="173" t="s">
        <v>155</v>
      </c>
      <c r="E15" s="174">
        <v>5.7</v>
      </c>
      <c r="F15" s="175">
        <f t="shared" si="0"/>
        <v>0</v>
      </c>
      <c r="G15" s="176">
        <f t="shared" si="1"/>
        <v>0</v>
      </c>
      <c r="H15" s="176"/>
      <c r="I15" s="176">
        <f t="shared" si="2"/>
        <v>0</v>
      </c>
      <c r="J15" s="176"/>
      <c r="K15" s="176">
        <f t="shared" si="3"/>
        <v>0</v>
      </c>
      <c r="L15" s="176">
        <v>21</v>
      </c>
      <c r="M15" s="176">
        <f t="shared" si="4"/>
        <v>0</v>
      </c>
      <c r="N15" s="177">
        <v>1.3729999999999999E-2</v>
      </c>
      <c r="O15" s="177">
        <f t="shared" si="5"/>
        <v>7.8259999999999996E-2</v>
      </c>
      <c r="P15" s="177">
        <v>0</v>
      </c>
      <c r="Q15" s="177">
        <f t="shared" si="6"/>
        <v>0</v>
      </c>
      <c r="R15" s="177"/>
      <c r="S15" s="177"/>
      <c r="T15" s="178">
        <v>1.0109999999999999</v>
      </c>
      <c r="U15" s="177">
        <f t="shared" si="7"/>
        <v>5.76</v>
      </c>
      <c r="V15" s="179"/>
      <c r="W15" s="179"/>
      <c r="X15" s="179"/>
      <c r="Y15" s="179"/>
      <c r="Z15" s="179"/>
      <c r="AA15" s="179"/>
      <c r="AB15" s="179"/>
      <c r="AC15" s="179"/>
      <c r="AD15" s="179"/>
      <c r="AE15" s="179" t="s">
        <v>148</v>
      </c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  <c r="BA15" s="179"/>
      <c r="BB15" s="179"/>
      <c r="BC15" s="179"/>
      <c r="BD15" s="179"/>
      <c r="BE15" s="179"/>
      <c r="BF15" s="179"/>
      <c r="BG15" s="179"/>
      <c r="BH15" s="179"/>
    </row>
    <row r="16" spans="1:60" outlineLevel="1" x14ac:dyDescent="0.2">
      <c r="A16" s="170">
        <v>7</v>
      </c>
      <c r="B16" s="171" t="s">
        <v>160</v>
      </c>
      <c r="C16" s="172" t="s">
        <v>161</v>
      </c>
      <c r="D16" s="173" t="s">
        <v>155</v>
      </c>
      <c r="E16" s="174">
        <v>5.7</v>
      </c>
      <c r="F16" s="175">
        <f t="shared" si="0"/>
        <v>0</v>
      </c>
      <c r="G16" s="176">
        <f t="shared" si="1"/>
        <v>0</v>
      </c>
      <c r="H16" s="176"/>
      <c r="I16" s="176">
        <f t="shared" si="2"/>
        <v>0</v>
      </c>
      <c r="J16" s="176"/>
      <c r="K16" s="176">
        <f t="shared" si="3"/>
        <v>0</v>
      </c>
      <c r="L16" s="176">
        <v>21</v>
      </c>
      <c r="M16" s="176">
        <f t="shared" si="4"/>
        <v>0</v>
      </c>
      <c r="N16" s="177">
        <v>1.81E-3</v>
      </c>
      <c r="O16" s="177">
        <f t="shared" si="5"/>
        <v>1.0319999999999999E-2</v>
      </c>
      <c r="P16" s="177">
        <v>0</v>
      </c>
      <c r="Q16" s="177">
        <f t="shared" si="6"/>
        <v>0</v>
      </c>
      <c r="R16" s="177"/>
      <c r="S16" s="177"/>
      <c r="T16" s="178">
        <v>3.2000000000000001E-2</v>
      </c>
      <c r="U16" s="177">
        <f t="shared" si="7"/>
        <v>0.18</v>
      </c>
      <c r="V16" s="179"/>
      <c r="W16" s="179"/>
      <c r="X16" s="179"/>
      <c r="Y16" s="179"/>
      <c r="Z16" s="179"/>
      <c r="AA16" s="179"/>
      <c r="AB16" s="179"/>
      <c r="AC16" s="179"/>
      <c r="AD16" s="179"/>
      <c r="AE16" s="179" t="s">
        <v>148</v>
      </c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</row>
    <row r="17" spans="1:60" ht="22.5" outlineLevel="1" x14ac:dyDescent="0.2">
      <c r="A17" s="170">
        <v>8</v>
      </c>
      <c r="B17" s="171" t="s">
        <v>162</v>
      </c>
      <c r="C17" s="172" t="s">
        <v>163</v>
      </c>
      <c r="D17" s="173" t="s">
        <v>155</v>
      </c>
      <c r="E17" s="174">
        <v>5.7</v>
      </c>
      <c r="F17" s="175">
        <f t="shared" si="0"/>
        <v>0</v>
      </c>
      <c r="G17" s="176">
        <f t="shared" si="1"/>
        <v>0</v>
      </c>
      <c r="H17" s="176"/>
      <c r="I17" s="176">
        <f t="shared" si="2"/>
        <v>0</v>
      </c>
      <c r="J17" s="176"/>
      <c r="K17" s="176">
        <f t="shared" si="3"/>
        <v>0</v>
      </c>
      <c r="L17" s="176">
        <v>21</v>
      </c>
      <c r="M17" s="176">
        <f t="shared" si="4"/>
        <v>0</v>
      </c>
      <c r="N17" s="177">
        <v>0</v>
      </c>
      <c r="O17" s="177">
        <f t="shared" si="5"/>
        <v>0</v>
      </c>
      <c r="P17" s="177">
        <v>0</v>
      </c>
      <c r="Q17" s="177">
        <f t="shared" si="6"/>
        <v>0</v>
      </c>
      <c r="R17" s="177"/>
      <c r="S17" s="177"/>
      <c r="T17" s="178">
        <v>0.28000000000000003</v>
      </c>
      <c r="U17" s="177">
        <f t="shared" si="7"/>
        <v>1.6</v>
      </c>
      <c r="V17" s="179"/>
      <c r="W17" s="179"/>
      <c r="X17" s="179"/>
      <c r="Y17" s="179"/>
      <c r="Z17" s="179"/>
      <c r="AA17" s="179"/>
      <c r="AB17" s="179"/>
      <c r="AC17" s="179"/>
      <c r="AD17" s="179"/>
      <c r="AE17" s="179" t="s">
        <v>148</v>
      </c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79"/>
      <c r="BG17" s="179"/>
      <c r="BH17" s="179"/>
    </row>
    <row r="18" spans="1:60" ht="22.5" outlineLevel="1" x14ac:dyDescent="0.2">
      <c r="A18" s="170">
        <v>9</v>
      </c>
      <c r="B18" s="171" t="s">
        <v>164</v>
      </c>
      <c r="C18" s="172" t="s">
        <v>165</v>
      </c>
      <c r="D18" s="173" t="s">
        <v>155</v>
      </c>
      <c r="E18" s="174">
        <v>153.345</v>
      </c>
      <c r="F18" s="175">
        <f t="shared" si="0"/>
        <v>0</v>
      </c>
      <c r="G18" s="176">
        <f t="shared" si="1"/>
        <v>0</v>
      </c>
      <c r="H18" s="176"/>
      <c r="I18" s="176">
        <f t="shared" si="2"/>
        <v>0</v>
      </c>
      <c r="J18" s="176"/>
      <c r="K18" s="176">
        <f t="shared" si="3"/>
        <v>0</v>
      </c>
      <c r="L18" s="176">
        <v>21</v>
      </c>
      <c r="M18" s="176">
        <f t="shared" si="4"/>
        <v>0</v>
      </c>
      <c r="N18" s="177">
        <v>1.409E-2</v>
      </c>
      <c r="O18" s="177">
        <f t="shared" si="5"/>
        <v>2.1606299999999998</v>
      </c>
      <c r="P18" s="177">
        <v>0</v>
      </c>
      <c r="Q18" s="177">
        <f t="shared" si="6"/>
        <v>0</v>
      </c>
      <c r="R18" s="177"/>
      <c r="S18" s="177"/>
      <c r="T18" s="178">
        <v>0.92700000000000005</v>
      </c>
      <c r="U18" s="177">
        <f t="shared" si="7"/>
        <v>142.15</v>
      </c>
      <c r="V18" s="179"/>
      <c r="W18" s="179"/>
      <c r="X18" s="179"/>
      <c r="Y18" s="179"/>
      <c r="Z18" s="179"/>
      <c r="AA18" s="179"/>
      <c r="AB18" s="179"/>
      <c r="AC18" s="179"/>
      <c r="AD18" s="179"/>
      <c r="AE18" s="179" t="s">
        <v>148</v>
      </c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  <c r="BA18" s="179"/>
      <c r="BB18" s="179"/>
      <c r="BC18" s="179"/>
      <c r="BD18" s="179"/>
      <c r="BE18" s="179"/>
      <c r="BF18" s="179"/>
      <c r="BG18" s="179"/>
      <c r="BH18" s="179"/>
    </row>
    <row r="19" spans="1:60" outlineLevel="1" x14ac:dyDescent="0.2">
      <c r="A19" s="170">
        <v>10</v>
      </c>
      <c r="B19" s="171" t="s">
        <v>166</v>
      </c>
      <c r="C19" s="172" t="s">
        <v>167</v>
      </c>
      <c r="D19" s="173" t="s">
        <v>155</v>
      </c>
      <c r="E19" s="174">
        <v>176.34700000000001</v>
      </c>
      <c r="F19" s="175">
        <f t="shared" si="0"/>
        <v>0</v>
      </c>
      <c r="G19" s="176">
        <f t="shared" si="1"/>
        <v>0</v>
      </c>
      <c r="H19" s="176"/>
      <c r="I19" s="176">
        <f t="shared" si="2"/>
        <v>0</v>
      </c>
      <c r="J19" s="176"/>
      <c r="K19" s="176">
        <f t="shared" si="3"/>
        <v>0</v>
      </c>
      <c r="L19" s="176">
        <v>21</v>
      </c>
      <c r="M19" s="176">
        <f t="shared" si="4"/>
        <v>0</v>
      </c>
      <c r="N19" s="177">
        <v>1.35E-2</v>
      </c>
      <c r="O19" s="177">
        <f t="shared" si="5"/>
        <v>2.3806799999999999</v>
      </c>
      <c r="P19" s="177">
        <v>0</v>
      </c>
      <c r="Q19" s="177">
        <f t="shared" si="6"/>
        <v>0</v>
      </c>
      <c r="R19" s="177"/>
      <c r="S19" s="177"/>
      <c r="T19" s="178">
        <v>0</v>
      </c>
      <c r="U19" s="177">
        <f t="shared" si="7"/>
        <v>0</v>
      </c>
      <c r="V19" s="179"/>
      <c r="W19" s="179"/>
      <c r="X19" s="179"/>
      <c r="Y19" s="179"/>
      <c r="Z19" s="179"/>
      <c r="AA19" s="179"/>
      <c r="AB19" s="179"/>
      <c r="AC19" s="179"/>
      <c r="AD19" s="179"/>
      <c r="AE19" s="179" t="s">
        <v>168</v>
      </c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179"/>
      <c r="BE19" s="179"/>
      <c r="BF19" s="179"/>
      <c r="BG19" s="179"/>
      <c r="BH19" s="179"/>
    </row>
    <row r="20" spans="1:60" ht="22.5" outlineLevel="1" x14ac:dyDescent="0.2">
      <c r="A20" s="170">
        <v>11</v>
      </c>
      <c r="B20" s="171" t="s">
        <v>164</v>
      </c>
      <c r="C20" s="172" t="s">
        <v>165</v>
      </c>
      <c r="D20" s="173" t="s">
        <v>155</v>
      </c>
      <c r="E20" s="174">
        <v>9.9</v>
      </c>
      <c r="F20" s="175">
        <f t="shared" si="0"/>
        <v>0</v>
      </c>
      <c r="G20" s="176">
        <f t="shared" si="1"/>
        <v>0</v>
      </c>
      <c r="H20" s="176"/>
      <c r="I20" s="176">
        <f t="shared" si="2"/>
        <v>0</v>
      </c>
      <c r="J20" s="176"/>
      <c r="K20" s="176">
        <f t="shared" si="3"/>
        <v>0</v>
      </c>
      <c r="L20" s="176">
        <v>21</v>
      </c>
      <c r="M20" s="176">
        <f t="shared" si="4"/>
        <v>0</v>
      </c>
      <c r="N20" s="177">
        <v>1.409E-2</v>
      </c>
      <c r="O20" s="177">
        <f t="shared" si="5"/>
        <v>0.13949</v>
      </c>
      <c r="P20" s="177">
        <v>0</v>
      </c>
      <c r="Q20" s="177">
        <f t="shared" si="6"/>
        <v>0</v>
      </c>
      <c r="R20" s="177"/>
      <c r="S20" s="177"/>
      <c r="T20" s="178">
        <v>0.92700000000000005</v>
      </c>
      <c r="U20" s="177">
        <f t="shared" si="7"/>
        <v>9.18</v>
      </c>
      <c r="V20" s="179"/>
      <c r="W20" s="179"/>
      <c r="X20" s="179"/>
      <c r="Y20" s="179"/>
      <c r="Z20" s="179"/>
      <c r="AA20" s="179"/>
      <c r="AB20" s="179"/>
      <c r="AC20" s="179"/>
      <c r="AD20" s="179"/>
      <c r="AE20" s="179" t="s">
        <v>148</v>
      </c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</row>
    <row r="21" spans="1:60" outlineLevel="1" x14ac:dyDescent="0.2">
      <c r="A21" s="170">
        <v>12</v>
      </c>
      <c r="B21" s="171" t="s">
        <v>169</v>
      </c>
      <c r="C21" s="172" t="s">
        <v>170</v>
      </c>
      <c r="D21" s="173" t="s">
        <v>155</v>
      </c>
      <c r="E21" s="174">
        <v>11.385</v>
      </c>
      <c r="F21" s="175">
        <f t="shared" si="0"/>
        <v>0</v>
      </c>
      <c r="G21" s="176">
        <f t="shared" si="1"/>
        <v>0</v>
      </c>
      <c r="H21" s="176"/>
      <c r="I21" s="176">
        <f t="shared" si="2"/>
        <v>0</v>
      </c>
      <c r="J21" s="176"/>
      <c r="K21" s="176">
        <f t="shared" si="3"/>
        <v>0</v>
      </c>
      <c r="L21" s="176">
        <v>21</v>
      </c>
      <c r="M21" s="176">
        <f t="shared" si="4"/>
        <v>0</v>
      </c>
      <c r="N21" s="177">
        <v>1.35E-2</v>
      </c>
      <c r="O21" s="177">
        <f t="shared" si="5"/>
        <v>0.1537</v>
      </c>
      <c r="P21" s="177">
        <v>0</v>
      </c>
      <c r="Q21" s="177">
        <f t="shared" si="6"/>
        <v>0</v>
      </c>
      <c r="R21" s="177"/>
      <c r="S21" s="177"/>
      <c r="T21" s="178">
        <v>0</v>
      </c>
      <c r="U21" s="177">
        <f t="shared" si="7"/>
        <v>0</v>
      </c>
      <c r="V21" s="179"/>
      <c r="W21" s="179"/>
      <c r="X21" s="179"/>
      <c r="Y21" s="179"/>
      <c r="Z21" s="179"/>
      <c r="AA21" s="179"/>
      <c r="AB21" s="179"/>
      <c r="AC21" s="179"/>
      <c r="AD21" s="179"/>
      <c r="AE21" s="179" t="s">
        <v>168</v>
      </c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  <c r="BA21" s="179"/>
      <c r="BB21" s="179"/>
      <c r="BC21" s="179"/>
      <c r="BD21" s="179"/>
      <c r="BE21" s="179"/>
      <c r="BF21" s="179"/>
      <c r="BG21" s="179"/>
      <c r="BH21" s="179"/>
    </row>
    <row r="22" spans="1:60" ht="22.5" outlineLevel="1" x14ac:dyDescent="0.2">
      <c r="A22" s="170">
        <v>13</v>
      </c>
      <c r="B22" s="171" t="s">
        <v>171</v>
      </c>
      <c r="C22" s="172" t="s">
        <v>172</v>
      </c>
      <c r="D22" s="173" t="s">
        <v>155</v>
      </c>
      <c r="E22" s="174">
        <v>25.2</v>
      </c>
      <c r="F22" s="175">
        <f t="shared" si="0"/>
        <v>0</v>
      </c>
      <c r="G22" s="176">
        <f t="shared" si="1"/>
        <v>0</v>
      </c>
      <c r="H22" s="176"/>
      <c r="I22" s="176">
        <f t="shared" si="2"/>
        <v>0</v>
      </c>
      <c r="J22" s="176"/>
      <c r="K22" s="176">
        <f t="shared" si="3"/>
        <v>0</v>
      </c>
      <c r="L22" s="176">
        <v>21</v>
      </c>
      <c r="M22" s="176">
        <f t="shared" si="4"/>
        <v>0</v>
      </c>
      <c r="N22" s="177">
        <v>1.409E-2</v>
      </c>
      <c r="O22" s="177">
        <f t="shared" si="5"/>
        <v>0.35507</v>
      </c>
      <c r="P22" s="177">
        <v>0</v>
      </c>
      <c r="Q22" s="177">
        <f t="shared" si="6"/>
        <v>0</v>
      </c>
      <c r="R22" s="177"/>
      <c r="S22" s="177"/>
      <c r="T22" s="178">
        <v>0.92700000000000005</v>
      </c>
      <c r="U22" s="177">
        <f t="shared" si="7"/>
        <v>23.36</v>
      </c>
      <c r="V22" s="179"/>
      <c r="W22" s="179"/>
      <c r="X22" s="179"/>
      <c r="Y22" s="179"/>
      <c r="Z22" s="179"/>
      <c r="AA22" s="179"/>
      <c r="AB22" s="179"/>
      <c r="AC22" s="179"/>
      <c r="AD22" s="179"/>
      <c r="AE22" s="179" t="s">
        <v>148</v>
      </c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</row>
    <row r="23" spans="1:60" outlineLevel="1" x14ac:dyDescent="0.2">
      <c r="A23" s="170">
        <v>14</v>
      </c>
      <c r="B23" s="171" t="s">
        <v>169</v>
      </c>
      <c r="C23" s="172" t="s">
        <v>170</v>
      </c>
      <c r="D23" s="173" t="s">
        <v>155</v>
      </c>
      <c r="E23" s="174">
        <v>57.96</v>
      </c>
      <c r="F23" s="175">
        <f t="shared" si="0"/>
        <v>0</v>
      </c>
      <c r="G23" s="176">
        <f t="shared" si="1"/>
        <v>0</v>
      </c>
      <c r="H23" s="176"/>
      <c r="I23" s="176">
        <f t="shared" si="2"/>
        <v>0</v>
      </c>
      <c r="J23" s="176"/>
      <c r="K23" s="176">
        <f t="shared" si="3"/>
        <v>0</v>
      </c>
      <c r="L23" s="176">
        <v>21</v>
      </c>
      <c r="M23" s="176">
        <f t="shared" si="4"/>
        <v>0</v>
      </c>
      <c r="N23" s="177">
        <v>1.35E-2</v>
      </c>
      <c r="O23" s="177">
        <f t="shared" si="5"/>
        <v>0.78246000000000004</v>
      </c>
      <c r="P23" s="177">
        <v>0</v>
      </c>
      <c r="Q23" s="177">
        <f t="shared" si="6"/>
        <v>0</v>
      </c>
      <c r="R23" s="177"/>
      <c r="S23" s="177"/>
      <c r="T23" s="178">
        <v>0</v>
      </c>
      <c r="U23" s="177">
        <f t="shared" si="7"/>
        <v>0</v>
      </c>
      <c r="V23" s="179"/>
      <c r="W23" s="179"/>
      <c r="X23" s="179"/>
      <c r="Y23" s="179"/>
      <c r="Z23" s="179"/>
      <c r="AA23" s="179"/>
      <c r="AB23" s="179"/>
      <c r="AC23" s="179"/>
      <c r="AD23" s="179"/>
      <c r="AE23" s="179" t="s">
        <v>168</v>
      </c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</row>
    <row r="24" spans="1:60" ht="22.5" outlineLevel="1" x14ac:dyDescent="0.2">
      <c r="A24" s="170">
        <v>15</v>
      </c>
      <c r="B24" s="171" t="s">
        <v>173</v>
      </c>
      <c r="C24" s="172" t="s">
        <v>174</v>
      </c>
      <c r="D24" s="173" t="s">
        <v>155</v>
      </c>
      <c r="E24" s="174">
        <v>7.9459999999999997</v>
      </c>
      <c r="F24" s="175">
        <f t="shared" si="0"/>
        <v>0</v>
      </c>
      <c r="G24" s="176">
        <f t="shared" si="1"/>
        <v>0</v>
      </c>
      <c r="H24" s="176"/>
      <c r="I24" s="176">
        <f t="shared" si="2"/>
        <v>0</v>
      </c>
      <c r="J24" s="176"/>
      <c r="K24" s="176">
        <f t="shared" si="3"/>
        <v>0</v>
      </c>
      <c r="L24" s="176">
        <v>21</v>
      </c>
      <c r="M24" s="176">
        <f t="shared" si="4"/>
        <v>0</v>
      </c>
      <c r="N24" s="177">
        <v>0</v>
      </c>
      <c r="O24" s="177">
        <f t="shared" si="5"/>
        <v>0</v>
      </c>
      <c r="P24" s="177">
        <v>0</v>
      </c>
      <c r="Q24" s="177">
        <f t="shared" si="6"/>
        <v>0</v>
      </c>
      <c r="R24" s="177"/>
      <c r="S24" s="177"/>
      <c r="T24" s="178">
        <v>0</v>
      </c>
      <c r="U24" s="177">
        <f t="shared" si="7"/>
        <v>0</v>
      </c>
      <c r="V24" s="179"/>
      <c r="W24" s="179"/>
      <c r="X24" s="179"/>
      <c r="Y24" s="179"/>
      <c r="Z24" s="179"/>
      <c r="AA24" s="179"/>
      <c r="AB24" s="179"/>
      <c r="AC24" s="179"/>
      <c r="AD24" s="179"/>
      <c r="AE24" s="179" t="s">
        <v>148</v>
      </c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  <c r="BA24" s="179"/>
      <c r="BB24" s="179"/>
      <c r="BC24" s="179"/>
      <c r="BD24" s="179"/>
      <c r="BE24" s="179"/>
      <c r="BF24" s="179"/>
      <c r="BG24" s="179"/>
      <c r="BH24" s="179"/>
    </row>
    <row r="25" spans="1:60" x14ac:dyDescent="0.2">
      <c r="A25" s="180" t="s">
        <v>143</v>
      </c>
      <c r="B25" s="181" t="s">
        <v>56</v>
      </c>
      <c r="C25" s="182" t="s">
        <v>57</v>
      </c>
      <c r="D25" s="183"/>
      <c r="E25" s="184"/>
      <c r="F25" s="185"/>
      <c r="G25" s="185">
        <f>SUMIF(AE26:AE29,"&lt;&gt;NOR",G26:G29)</f>
        <v>0</v>
      </c>
      <c r="H25" s="185"/>
      <c r="I25" s="185">
        <f>SUM(I26:I29)</f>
        <v>0</v>
      </c>
      <c r="J25" s="185"/>
      <c r="K25" s="185">
        <f>SUM(K26:K29)</f>
        <v>0</v>
      </c>
      <c r="L25" s="185"/>
      <c r="M25" s="185">
        <f>SUM(M26:M29)</f>
        <v>0</v>
      </c>
      <c r="N25" s="186"/>
      <c r="O25" s="186">
        <f>SUM(O26:O29)</f>
        <v>2.4032099999999996</v>
      </c>
      <c r="P25" s="186"/>
      <c r="Q25" s="186">
        <f>SUM(Q26:Q29)</f>
        <v>0</v>
      </c>
      <c r="R25" s="186"/>
      <c r="S25" s="186"/>
      <c r="T25" s="187"/>
      <c r="U25" s="186">
        <f>SUM(U26:U29)</f>
        <v>38.380000000000003</v>
      </c>
      <c r="AE25" t="s">
        <v>144</v>
      </c>
    </row>
    <row r="26" spans="1:60" outlineLevel="1" x14ac:dyDescent="0.2">
      <c r="A26" s="170">
        <v>16</v>
      </c>
      <c r="B26" s="171" t="s">
        <v>175</v>
      </c>
      <c r="C26" s="172" t="s">
        <v>176</v>
      </c>
      <c r="D26" s="173" t="s">
        <v>177</v>
      </c>
      <c r="E26" s="174">
        <v>12.78</v>
      </c>
      <c r="F26" s="175">
        <f>H26+J26</f>
        <v>0</v>
      </c>
      <c r="G26" s="176">
        <f>ROUND(E26*F26,2)</f>
        <v>0</v>
      </c>
      <c r="H26" s="176"/>
      <c r="I26" s="176">
        <f>ROUND(E26*H26,2)</f>
        <v>0</v>
      </c>
      <c r="J26" s="176"/>
      <c r="K26" s="176">
        <f>ROUND(E26*J26,2)</f>
        <v>0</v>
      </c>
      <c r="L26" s="176">
        <v>21</v>
      </c>
      <c r="M26" s="176">
        <f>G26*(1+L26/100)</f>
        <v>0</v>
      </c>
      <c r="N26" s="177">
        <v>3.7100000000000002E-3</v>
      </c>
      <c r="O26" s="177">
        <f>ROUND(E26*N26,5)</f>
        <v>4.7410000000000001E-2</v>
      </c>
      <c r="P26" s="177">
        <v>0</v>
      </c>
      <c r="Q26" s="177">
        <f>ROUND(E26*P26,5)</f>
        <v>0</v>
      </c>
      <c r="R26" s="177"/>
      <c r="S26" s="177"/>
      <c r="T26" s="178">
        <v>0.18179999999999999</v>
      </c>
      <c r="U26" s="177">
        <f>ROUND(E26*T26,2)</f>
        <v>2.3199999999999998</v>
      </c>
      <c r="V26" s="179"/>
      <c r="W26" s="179"/>
      <c r="X26" s="179"/>
      <c r="Y26" s="179"/>
      <c r="Z26" s="179"/>
      <c r="AA26" s="179"/>
      <c r="AB26" s="179"/>
      <c r="AC26" s="179"/>
      <c r="AD26" s="179"/>
      <c r="AE26" s="179" t="s">
        <v>148</v>
      </c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79"/>
      <c r="AZ26" s="179"/>
      <c r="BA26" s="179"/>
      <c r="BB26" s="179"/>
      <c r="BC26" s="179"/>
      <c r="BD26" s="179"/>
      <c r="BE26" s="179"/>
      <c r="BF26" s="179"/>
      <c r="BG26" s="179"/>
      <c r="BH26" s="179"/>
    </row>
    <row r="27" spans="1:60" ht="22.5" outlineLevel="1" x14ac:dyDescent="0.2">
      <c r="A27" s="170">
        <v>17</v>
      </c>
      <c r="B27" s="171" t="s">
        <v>178</v>
      </c>
      <c r="C27" s="172" t="s">
        <v>179</v>
      </c>
      <c r="D27" s="173" t="s">
        <v>155</v>
      </c>
      <c r="E27" s="174">
        <v>40.393999999999998</v>
      </c>
      <c r="F27" s="175">
        <f>H27+J27</f>
        <v>0</v>
      </c>
      <c r="G27" s="176">
        <f>ROUND(E27*F27,2)</f>
        <v>0</v>
      </c>
      <c r="H27" s="176"/>
      <c r="I27" s="176">
        <f>ROUND(E27*H27,2)</f>
        <v>0</v>
      </c>
      <c r="J27" s="176"/>
      <c r="K27" s="176">
        <f>ROUND(E27*J27,2)</f>
        <v>0</v>
      </c>
      <c r="L27" s="176">
        <v>21</v>
      </c>
      <c r="M27" s="176">
        <f>G27*(1+L27/100)</f>
        <v>0</v>
      </c>
      <c r="N27" s="177">
        <v>1.7680000000000001E-2</v>
      </c>
      <c r="O27" s="177">
        <f>ROUND(E27*N27,5)</f>
        <v>0.71416999999999997</v>
      </c>
      <c r="P27" s="177">
        <v>0</v>
      </c>
      <c r="Q27" s="177">
        <f>ROUND(E27*P27,5)</f>
        <v>0</v>
      </c>
      <c r="R27" s="177"/>
      <c r="S27" s="177"/>
      <c r="T27" s="178">
        <v>0.38716</v>
      </c>
      <c r="U27" s="177">
        <f>ROUND(E27*T27,2)</f>
        <v>15.64</v>
      </c>
      <c r="V27" s="179"/>
      <c r="W27" s="179"/>
      <c r="X27" s="179"/>
      <c r="Y27" s="179"/>
      <c r="Z27" s="179"/>
      <c r="AA27" s="179"/>
      <c r="AB27" s="179"/>
      <c r="AC27" s="179"/>
      <c r="AD27" s="179"/>
      <c r="AE27" s="179" t="s">
        <v>148</v>
      </c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  <c r="BA27" s="179"/>
      <c r="BB27" s="179"/>
      <c r="BC27" s="179"/>
      <c r="BD27" s="179"/>
      <c r="BE27" s="179"/>
      <c r="BF27" s="179"/>
      <c r="BG27" s="179"/>
      <c r="BH27" s="179"/>
    </row>
    <row r="28" spans="1:60" outlineLevel="1" x14ac:dyDescent="0.2">
      <c r="A28" s="170">
        <v>18</v>
      </c>
      <c r="B28" s="171" t="s">
        <v>180</v>
      </c>
      <c r="C28" s="172" t="s">
        <v>181</v>
      </c>
      <c r="D28" s="173" t="s">
        <v>155</v>
      </c>
      <c r="E28" s="174">
        <v>41.774000000000001</v>
      </c>
      <c r="F28" s="175">
        <f>H28+J28</f>
        <v>0</v>
      </c>
      <c r="G28" s="176">
        <f>ROUND(E28*F28,2)</f>
        <v>0</v>
      </c>
      <c r="H28" s="176"/>
      <c r="I28" s="176">
        <f>ROUND(E28*H28,2)</f>
        <v>0</v>
      </c>
      <c r="J28" s="176"/>
      <c r="K28" s="176">
        <f>ROUND(E28*J28,2)</f>
        <v>0</v>
      </c>
      <c r="L28" s="176">
        <v>21</v>
      </c>
      <c r="M28" s="176">
        <f>G28*(1+L28/100)</f>
        <v>0</v>
      </c>
      <c r="N28" s="177">
        <v>1.5740000000000001E-2</v>
      </c>
      <c r="O28" s="177">
        <f>ROUND(E28*N28,5)</f>
        <v>0.65751999999999999</v>
      </c>
      <c r="P28" s="177">
        <v>0</v>
      </c>
      <c r="Q28" s="177">
        <f>ROUND(E28*P28,5)</f>
        <v>0</v>
      </c>
      <c r="R28" s="177"/>
      <c r="S28" s="177"/>
      <c r="T28" s="178">
        <v>0.33481</v>
      </c>
      <c r="U28" s="177">
        <f>ROUND(E28*T28,2)</f>
        <v>13.99</v>
      </c>
      <c r="V28" s="179"/>
      <c r="W28" s="179"/>
      <c r="X28" s="179"/>
      <c r="Y28" s="179"/>
      <c r="Z28" s="179"/>
      <c r="AA28" s="179"/>
      <c r="AB28" s="179"/>
      <c r="AC28" s="179"/>
      <c r="AD28" s="179"/>
      <c r="AE28" s="179" t="s">
        <v>148</v>
      </c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  <c r="BG28" s="179"/>
      <c r="BH28" s="179"/>
    </row>
    <row r="29" spans="1:60" outlineLevel="1" x14ac:dyDescent="0.2">
      <c r="A29" s="170">
        <v>19</v>
      </c>
      <c r="B29" s="171" t="s">
        <v>182</v>
      </c>
      <c r="C29" s="172" t="s">
        <v>183</v>
      </c>
      <c r="D29" s="173" t="s">
        <v>155</v>
      </c>
      <c r="E29" s="174">
        <v>9.1869999999999994</v>
      </c>
      <c r="F29" s="175">
        <f>H29+J29</f>
        <v>0</v>
      </c>
      <c r="G29" s="176">
        <f>ROUND(E29*F29,2)</f>
        <v>0</v>
      </c>
      <c r="H29" s="176"/>
      <c r="I29" s="176">
        <f>ROUND(E29*H29,2)</f>
        <v>0</v>
      </c>
      <c r="J29" s="176"/>
      <c r="K29" s="176">
        <f>ROUND(E29*J29,2)</f>
        <v>0</v>
      </c>
      <c r="L29" s="176">
        <v>21</v>
      </c>
      <c r="M29" s="176">
        <f>G29*(1+L29/100)</f>
        <v>0</v>
      </c>
      <c r="N29" s="177">
        <v>0.10712000000000001</v>
      </c>
      <c r="O29" s="177">
        <f>ROUND(E29*N29,5)</f>
        <v>0.98411000000000004</v>
      </c>
      <c r="P29" s="177">
        <v>0</v>
      </c>
      <c r="Q29" s="177">
        <f>ROUND(E29*P29,5)</f>
        <v>0</v>
      </c>
      <c r="R29" s="177"/>
      <c r="S29" s="177"/>
      <c r="T29" s="178">
        <v>0.69998000000000005</v>
      </c>
      <c r="U29" s="177">
        <f>ROUND(E29*T29,2)</f>
        <v>6.43</v>
      </c>
      <c r="V29" s="179"/>
      <c r="W29" s="179"/>
      <c r="X29" s="179"/>
      <c r="Y29" s="179"/>
      <c r="Z29" s="179"/>
      <c r="AA29" s="179"/>
      <c r="AB29" s="179"/>
      <c r="AC29" s="179"/>
      <c r="AD29" s="179"/>
      <c r="AE29" s="179" t="s">
        <v>148</v>
      </c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  <c r="BG29" s="179"/>
      <c r="BH29" s="179"/>
    </row>
    <row r="30" spans="1:60" x14ac:dyDescent="0.2">
      <c r="A30" s="180" t="s">
        <v>143</v>
      </c>
      <c r="B30" s="181" t="s">
        <v>58</v>
      </c>
      <c r="C30" s="182" t="s">
        <v>59</v>
      </c>
      <c r="D30" s="183"/>
      <c r="E30" s="184"/>
      <c r="F30" s="185"/>
      <c r="G30" s="185">
        <f>SUMIF(AE31:AE33,"&lt;&gt;NOR",G31:G33)</f>
        <v>0</v>
      </c>
      <c r="H30" s="185"/>
      <c r="I30" s="185">
        <f>SUM(I31:I33)</f>
        <v>0</v>
      </c>
      <c r="J30" s="185"/>
      <c r="K30" s="185">
        <f>SUM(K31:K33)</f>
        <v>0</v>
      </c>
      <c r="L30" s="185"/>
      <c r="M30" s="185">
        <f>SUM(M31:M33)</f>
        <v>0</v>
      </c>
      <c r="N30" s="186"/>
      <c r="O30" s="186">
        <f>SUM(O31:O33)</f>
        <v>0.16619999999999999</v>
      </c>
      <c r="P30" s="186"/>
      <c r="Q30" s="186">
        <f>SUM(Q31:Q33)</f>
        <v>0</v>
      </c>
      <c r="R30" s="186"/>
      <c r="S30" s="186"/>
      <c r="T30" s="187"/>
      <c r="U30" s="186">
        <f>SUM(U31:U33)</f>
        <v>5.51</v>
      </c>
      <c r="AE30" t="s">
        <v>144</v>
      </c>
    </row>
    <row r="31" spans="1:60" outlineLevel="1" x14ac:dyDescent="0.2">
      <c r="A31" s="170">
        <v>20</v>
      </c>
      <c r="B31" s="171" t="s">
        <v>184</v>
      </c>
      <c r="C31" s="172" t="s">
        <v>185</v>
      </c>
      <c r="D31" s="173" t="s">
        <v>155</v>
      </c>
      <c r="E31" s="174">
        <v>12.035</v>
      </c>
      <c r="F31" s="175">
        <f>H31+J31</f>
        <v>0</v>
      </c>
      <c r="G31" s="176">
        <f>ROUND(E31*F31,2)</f>
        <v>0</v>
      </c>
      <c r="H31" s="176"/>
      <c r="I31" s="176">
        <f>ROUND(E31*H31,2)</f>
        <v>0</v>
      </c>
      <c r="J31" s="176"/>
      <c r="K31" s="176">
        <f>ROUND(E31*J31,2)</f>
        <v>0</v>
      </c>
      <c r="L31" s="176">
        <v>21</v>
      </c>
      <c r="M31" s="176">
        <f>G31*(1+L31/100)</f>
        <v>0</v>
      </c>
      <c r="N31" s="177">
        <v>4.0000000000000003E-5</v>
      </c>
      <c r="O31" s="177">
        <f>ROUND(E31*N31,5)</f>
        <v>4.8000000000000001E-4</v>
      </c>
      <c r="P31" s="177">
        <v>0</v>
      </c>
      <c r="Q31" s="177">
        <f>ROUND(E31*P31,5)</f>
        <v>0</v>
      </c>
      <c r="R31" s="177"/>
      <c r="S31" s="177"/>
      <c r="T31" s="178">
        <v>7.8E-2</v>
      </c>
      <c r="U31" s="177">
        <f>ROUND(E31*T31,2)</f>
        <v>0.94</v>
      </c>
      <c r="V31" s="179"/>
      <c r="W31" s="179"/>
      <c r="X31" s="179"/>
      <c r="Y31" s="179"/>
      <c r="Z31" s="179"/>
      <c r="AA31" s="179"/>
      <c r="AB31" s="179"/>
      <c r="AC31" s="179"/>
      <c r="AD31" s="179"/>
      <c r="AE31" s="179" t="s">
        <v>148</v>
      </c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  <c r="BG31" s="179"/>
      <c r="BH31" s="179"/>
    </row>
    <row r="32" spans="1:60" outlineLevel="1" x14ac:dyDescent="0.2">
      <c r="A32" s="170">
        <v>21</v>
      </c>
      <c r="B32" s="171" t="s">
        <v>186</v>
      </c>
      <c r="C32" s="172" t="s">
        <v>187</v>
      </c>
      <c r="D32" s="173" t="s">
        <v>155</v>
      </c>
      <c r="E32" s="174">
        <v>4.3099999999999996</v>
      </c>
      <c r="F32" s="175">
        <f>H32+J32</f>
        <v>0</v>
      </c>
      <c r="G32" s="176">
        <f>ROUND(E32*F32,2)</f>
        <v>0</v>
      </c>
      <c r="H32" s="176"/>
      <c r="I32" s="176">
        <f>ROUND(E32*H32,2)</f>
        <v>0</v>
      </c>
      <c r="J32" s="176"/>
      <c r="K32" s="176">
        <f>ROUND(E32*J32,2)</f>
        <v>0</v>
      </c>
      <c r="L32" s="176">
        <v>21</v>
      </c>
      <c r="M32" s="176">
        <f>G32*(1+L32/100)</f>
        <v>0</v>
      </c>
      <c r="N32" s="177">
        <v>3.773E-2</v>
      </c>
      <c r="O32" s="177">
        <f>ROUND(E32*N32,5)</f>
        <v>0.16261999999999999</v>
      </c>
      <c r="P32" s="177">
        <v>0</v>
      </c>
      <c r="Q32" s="177">
        <f>ROUND(E32*P32,5)</f>
        <v>0</v>
      </c>
      <c r="R32" s="177"/>
      <c r="S32" s="177"/>
      <c r="T32" s="178">
        <v>0.81827000000000005</v>
      </c>
      <c r="U32" s="177">
        <f>ROUND(E32*T32,2)</f>
        <v>3.53</v>
      </c>
      <c r="V32" s="179"/>
      <c r="W32" s="179"/>
      <c r="X32" s="179"/>
      <c r="Y32" s="179"/>
      <c r="Z32" s="179"/>
      <c r="AA32" s="179"/>
      <c r="AB32" s="179"/>
      <c r="AC32" s="179"/>
      <c r="AD32" s="179"/>
      <c r="AE32" s="179" t="s">
        <v>148</v>
      </c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79"/>
      <c r="AY32" s="179"/>
      <c r="AZ32" s="179"/>
      <c r="BA32" s="179"/>
      <c r="BB32" s="179"/>
      <c r="BC32" s="179"/>
      <c r="BD32" s="179"/>
      <c r="BE32" s="179"/>
      <c r="BF32" s="179"/>
      <c r="BG32" s="179"/>
      <c r="BH32" s="179"/>
    </row>
    <row r="33" spans="1:60" outlineLevel="1" x14ac:dyDescent="0.2">
      <c r="A33" s="170">
        <v>22</v>
      </c>
      <c r="B33" s="171" t="s">
        <v>188</v>
      </c>
      <c r="C33" s="172" t="s">
        <v>189</v>
      </c>
      <c r="D33" s="173" t="s">
        <v>155</v>
      </c>
      <c r="E33" s="174">
        <v>4.3099999999999996</v>
      </c>
      <c r="F33" s="175">
        <f>H33+J33</f>
        <v>0</v>
      </c>
      <c r="G33" s="176">
        <f>ROUND(E33*F33,2)</f>
        <v>0</v>
      </c>
      <c r="H33" s="176"/>
      <c r="I33" s="176">
        <f>ROUND(E33*H33,2)</f>
        <v>0</v>
      </c>
      <c r="J33" s="176"/>
      <c r="K33" s="176">
        <f>ROUND(E33*J33,2)</f>
        <v>0</v>
      </c>
      <c r="L33" s="176">
        <v>21</v>
      </c>
      <c r="M33" s="176">
        <f>G33*(1+L33/100)</f>
        <v>0</v>
      </c>
      <c r="N33" s="177">
        <v>7.2000000000000005E-4</v>
      </c>
      <c r="O33" s="177">
        <f>ROUND(E33*N33,5)</f>
        <v>3.0999999999999999E-3</v>
      </c>
      <c r="P33" s="177">
        <v>0</v>
      </c>
      <c r="Q33" s="177">
        <f>ROUND(E33*P33,5)</f>
        <v>0</v>
      </c>
      <c r="R33" s="177"/>
      <c r="S33" s="177"/>
      <c r="T33" s="178">
        <v>0.24199999999999999</v>
      </c>
      <c r="U33" s="177">
        <f>ROUND(E33*T33,2)</f>
        <v>1.04</v>
      </c>
      <c r="V33" s="179"/>
      <c r="W33" s="179"/>
      <c r="X33" s="179"/>
      <c r="Y33" s="179"/>
      <c r="Z33" s="179"/>
      <c r="AA33" s="179"/>
      <c r="AB33" s="179"/>
      <c r="AC33" s="179"/>
      <c r="AD33" s="179"/>
      <c r="AE33" s="179" t="s">
        <v>148</v>
      </c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  <c r="BG33" s="179"/>
      <c r="BH33" s="179"/>
    </row>
    <row r="34" spans="1:60" x14ac:dyDescent="0.2">
      <c r="A34" s="180" t="s">
        <v>143</v>
      </c>
      <c r="B34" s="181" t="s">
        <v>60</v>
      </c>
      <c r="C34" s="182" t="s">
        <v>61</v>
      </c>
      <c r="D34" s="183"/>
      <c r="E34" s="184"/>
      <c r="F34" s="185"/>
      <c r="G34" s="185">
        <f>SUMIF(AE35:AE35,"&lt;&gt;NOR",G35:G35)</f>
        <v>0</v>
      </c>
      <c r="H34" s="185"/>
      <c r="I34" s="185">
        <f>SUM(I35:I35)</f>
        <v>0</v>
      </c>
      <c r="J34" s="185"/>
      <c r="K34" s="185">
        <f>SUM(K35:K35)</f>
        <v>0</v>
      </c>
      <c r="L34" s="185"/>
      <c r="M34" s="185">
        <f>SUM(M35:M35)</f>
        <v>0</v>
      </c>
      <c r="N34" s="186"/>
      <c r="O34" s="186">
        <f>SUM(O35:O35)</f>
        <v>0.63</v>
      </c>
      <c r="P34" s="186"/>
      <c r="Q34" s="186">
        <f>SUM(Q35:Q35)</f>
        <v>0</v>
      </c>
      <c r="R34" s="186"/>
      <c r="S34" s="186"/>
      <c r="T34" s="187"/>
      <c r="U34" s="186">
        <f>SUM(U35:U35)</f>
        <v>1.34</v>
      </c>
      <c r="AE34" t="s">
        <v>144</v>
      </c>
    </row>
    <row r="35" spans="1:60" outlineLevel="1" x14ac:dyDescent="0.2">
      <c r="A35" s="170">
        <v>23</v>
      </c>
      <c r="B35" s="171" t="s">
        <v>190</v>
      </c>
      <c r="C35" s="172" t="s">
        <v>191</v>
      </c>
      <c r="D35" s="173" t="s">
        <v>147</v>
      </c>
      <c r="E35" s="174">
        <v>0.252</v>
      </c>
      <c r="F35" s="175">
        <f>H35+J35</f>
        <v>0</v>
      </c>
      <c r="G35" s="176">
        <f>ROUND(E35*F35,2)</f>
        <v>0</v>
      </c>
      <c r="H35" s="176"/>
      <c r="I35" s="176">
        <f>ROUND(E35*H35,2)</f>
        <v>0</v>
      </c>
      <c r="J35" s="176"/>
      <c r="K35" s="176">
        <f>ROUND(E35*J35,2)</f>
        <v>0</v>
      </c>
      <c r="L35" s="176">
        <v>21</v>
      </c>
      <c r="M35" s="176">
        <f>G35*(1+L35/100)</f>
        <v>0</v>
      </c>
      <c r="N35" s="177">
        <v>2.5</v>
      </c>
      <c r="O35" s="177">
        <f>ROUND(E35*N35,5)</f>
        <v>0.63</v>
      </c>
      <c r="P35" s="177">
        <v>0</v>
      </c>
      <c r="Q35" s="177">
        <f>ROUND(E35*P35,5)</f>
        <v>0</v>
      </c>
      <c r="R35" s="177"/>
      <c r="S35" s="177"/>
      <c r="T35" s="178">
        <v>5.33</v>
      </c>
      <c r="U35" s="177">
        <f>ROUND(E35*T35,2)</f>
        <v>1.34</v>
      </c>
      <c r="V35" s="179"/>
      <c r="W35" s="179"/>
      <c r="X35" s="179"/>
      <c r="Y35" s="179"/>
      <c r="Z35" s="179"/>
      <c r="AA35" s="179"/>
      <c r="AB35" s="179"/>
      <c r="AC35" s="179"/>
      <c r="AD35" s="179"/>
      <c r="AE35" s="179" t="s">
        <v>148</v>
      </c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79"/>
      <c r="AV35" s="179"/>
      <c r="AW35" s="179"/>
      <c r="AX35" s="179"/>
      <c r="AY35" s="179"/>
      <c r="AZ35" s="179"/>
      <c r="BA35" s="179"/>
      <c r="BB35" s="179"/>
      <c r="BC35" s="179"/>
      <c r="BD35" s="179"/>
      <c r="BE35" s="179"/>
      <c r="BF35" s="179"/>
      <c r="BG35" s="179"/>
      <c r="BH35" s="179"/>
    </row>
    <row r="36" spans="1:60" x14ac:dyDescent="0.2">
      <c r="A36" s="180" t="s">
        <v>143</v>
      </c>
      <c r="B36" s="181" t="s">
        <v>62</v>
      </c>
      <c r="C36" s="182" t="s">
        <v>63</v>
      </c>
      <c r="D36" s="183"/>
      <c r="E36" s="184"/>
      <c r="F36" s="185"/>
      <c r="G36" s="185">
        <f>SUMIF(AE37:AE41,"&lt;&gt;NOR",G37:G41)</f>
        <v>0</v>
      </c>
      <c r="H36" s="185"/>
      <c r="I36" s="185">
        <f>SUM(I37:I41)</f>
        <v>0</v>
      </c>
      <c r="J36" s="185"/>
      <c r="K36" s="185">
        <f>SUM(K37:K41)</f>
        <v>0</v>
      </c>
      <c r="L36" s="185"/>
      <c r="M36" s="185">
        <f>SUM(M37:M41)</f>
        <v>0</v>
      </c>
      <c r="N36" s="186"/>
      <c r="O36" s="186">
        <f>SUM(O37:O41)</f>
        <v>0.25369000000000003</v>
      </c>
      <c r="P36" s="186"/>
      <c r="Q36" s="186">
        <f>SUM(Q37:Q41)</f>
        <v>0</v>
      </c>
      <c r="R36" s="186"/>
      <c r="S36" s="186"/>
      <c r="T36" s="187"/>
      <c r="U36" s="186">
        <f>SUM(U37:U41)</f>
        <v>7.93</v>
      </c>
      <c r="AE36" t="s">
        <v>144</v>
      </c>
    </row>
    <row r="37" spans="1:60" outlineLevel="1" x14ac:dyDescent="0.2">
      <c r="A37" s="170">
        <v>24</v>
      </c>
      <c r="B37" s="171" t="s">
        <v>192</v>
      </c>
      <c r="C37" s="172" t="s">
        <v>193</v>
      </c>
      <c r="D37" s="173" t="s">
        <v>194</v>
      </c>
      <c r="E37" s="174">
        <v>2</v>
      </c>
      <c r="F37" s="175">
        <f>H37+J37</f>
        <v>0</v>
      </c>
      <c r="G37" s="176">
        <f>ROUND(E37*F37,2)</f>
        <v>0</v>
      </c>
      <c r="H37" s="176"/>
      <c r="I37" s="176">
        <f>ROUND(E37*H37,2)</f>
        <v>0</v>
      </c>
      <c r="J37" s="176"/>
      <c r="K37" s="176">
        <f>ROUND(E37*J37,2)</f>
        <v>0</v>
      </c>
      <c r="L37" s="176">
        <v>21</v>
      </c>
      <c r="M37" s="176">
        <f>G37*(1+L37/100)</f>
        <v>0</v>
      </c>
      <c r="N37" s="177">
        <v>8.2040000000000002E-2</v>
      </c>
      <c r="O37" s="177">
        <f>ROUND(E37*N37,5)</f>
        <v>0.16408</v>
      </c>
      <c r="P37" s="177">
        <v>0</v>
      </c>
      <c r="Q37" s="177">
        <f>ROUND(E37*P37,5)</f>
        <v>0</v>
      </c>
      <c r="R37" s="177"/>
      <c r="S37" s="177"/>
      <c r="T37" s="178">
        <v>2.4900000000000002</v>
      </c>
      <c r="U37" s="177">
        <f>ROUND(E37*T37,2)</f>
        <v>4.9800000000000004</v>
      </c>
      <c r="V37" s="179"/>
      <c r="W37" s="179"/>
      <c r="X37" s="179"/>
      <c r="Y37" s="179"/>
      <c r="Z37" s="179"/>
      <c r="AA37" s="179"/>
      <c r="AB37" s="179"/>
      <c r="AC37" s="179"/>
      <c r="AD37" s="179"/>
      <c r="AE37" s="179" t="s">
        <v>148</v>
      </c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79"/>
      <c r="BD37" s="179"/>
      <c r="BE37" s="179"/>
      <c r="BF37" s="179"/>
      <c r="BG37" s="179"/>
      <c r="BH37" s="179"/>
    </row>
    <row r="38" spans="1:60" outlineLevel="1" x14ac:dyDescent="0.2">
      <c r="A38" s="170">
        <v>25</v>
      </c>
      <c r="B38" s="171" t="s">
        <v>195</v>
      </c>
      <c r="C38" s="172" t="s">
        <v>196</v>
      </c>
      <c r="D38" s="173" t="s">
        <v>194</v>
      </c>
      <c r="E38" s="174">
        <v>1</v>
      </c>
      <c r="F38" s="175">
        <f>H38+J38</f>
        <v>0</v>
      </c>
      <c r="G38" s="176">
        <f>ROUND(E38*F38,2)</f>
        <v>0</v>
      </c>
      <c r="H38" s="176"/>
      <c r="I38" s="176">
        <f>ROUND(E38*H38,2)</f>
        <v>0</v>
      </c>
      <c r="J38" s="176"/>
      <c r="K38" s="176">
        <f>ROUND(E38*J38,2)</f>
        <v>0</v>
      </c>
      <c r="L38" s="176">
        <v>21</v>
      </c>
      <c r="M38" s="176">
        <f>G38*(1+L38/100)</f>
        <v>0</v>
      </c>
      <c r="N38" s="177">
        <v>5.4109999999999998E-2</v>
      </c>
      <c r="O38" s="177">
        <f>ROUND(E38*N38,5)</f>
        <v>5.4109999999999998E-2</v>
      </c>
      <c r="P38" s="177">
        <v>0</v>
      </c>
      <c r="Q38" s="177">
        <f>ROUND(E38*P38,5)</f>
        <v>0</v>
      </c>
      <c r="R38" s="177"/>
      <c r="S38" s="177"/>
      <c r="T38" s="178">
        <v>2.097</v>
      </c>
      <c r="U38" s="177">
        <f>ROUND(E38*T38,2)</f>
        <v>2.1</v>
      </c>
      <c r="V38" s="179"/>
      <c r="W38" s="179"/>
      <c r="X38" s="179"/>
      <c r="Y38" s="179"/>
      <c r="Z38" s="179"/>
      <c r="AA38" s="179"/>
      <c r="AB38" s="179"/>
      <c r="AC38" s="179"/>
      <c r="AD38" s="179"/>
      <c r="AE38" s="179" t="s">
        <v>148</v>
      </c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179"/>
      <c r="BD38" s="179"/>
      <c r="BE38" s="179"/>
      <c r="BF38" s="179"/>
      <c r="BG38" s="179"/>
      <c r="BH38" s="179"/>
    </row>
    <row r="39" spans="1:60" outlineLevel="1" x14ac:dyDescent="0.2">
      <c r="A39" s="170">
        <v>26</v>
      </c>
      <c r="B39" s="171" t="s">
        <v>197</v>
      </c>
      <c r="C39" s="172" t="s">
        <v>198</v>
      </c>
      <c r="D39" s="173" t="s">
        <v>194</v>
      </c>
      <c r="E39" s="174">
        <v>1</v>
      </c>
      <c r="F39" s="175">
        <f>H39+J39</f>
        <v>0</v>
      </c>
      <c r="G39" s="176">
        <f>ROUND(E39*F39,2)</f>
        <v>0</v>
      </c>
      <c r="H39" s="176"/>
      <c r="I39" s="176">
        <f>ROUND(E39*H39,2)</f>
        <v>0</v>
      </c>
      <c r="J39" s="176"/>
      <c r="K39" s="176">
        <f>ROUND(E39*J39,2)</f>
        <v>0</v>
      </c>
      <c r="L39" s="176">
        <v>21</v>
      </c>
      <c r="M39" s="176">
        <f>G39*(1+L39/100)</f>
        <v>0</v>
      </c>
      <c r="N39" s="177">
        <v>1.7500000000000002E-2</v>
      </c>
      <c r="O39" s="177">
        <f>ROUND(E39*N39,5)</f>
        <v>1.7500000000000002E-2</v>
      </c>
      <c r="P39" s="177">
        <v>0</v>
      </c>
      <c r="Q39" s="177">
        <f>ROUND(E39*P39,5)</f>
        <v>0</v>
      </c>
      <c r="R39" s="177"/>
      <c r="S39" s="177"/>
      <c r="T39" s="178">
        <v>0</v>
      </c>
      <c r="U39" s="177">
        <f>ROUND(E39*T39,2)</f>
        <v>0</v>
      </c>
      <c r="V39" s="179"/>
      <c r="W39" s="179"/>
      <c r="X39" s="179"/>
      <c r="Y39" s="179"/>
      <c r="Z39" s="179"/>
      <c r="AA39" s="179"/>
      <c r="AB39" s="179"/>
      <c r="AC39" s="179"/>
      <c r="AD39" s="179"/>
      <c r="AE39" s="179" t="s">
        <v>148</v>
      </c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  <c r="BB39" s="179"/>
      <c r="BC39" s="179"/>
      <c r="BD39" s="179"/>
      <c r="BE39" s="179"/>
      <c r="BF39" s="179"/>
      <c r="BG39" s="179"/>
      <c r="BH39" s="179"/>
    </row>
    <row r="40" spans="1:60" outlineLevel="1" x14ac:dyDescent="0.2">
      <c r="A40" s="170">
        <v>27</v>
      </c>
      <c r="B40" s="171" t="s">
        <v>199</v>
      </c>
      <c r="C40" s="172" t="s">
        <v>200</v>
      </c>
      <c r="D40" s="173" t="s">
        <v>194</v>
      </c>
      <c r="E40" s="174">
        <v>1</v>
      </c>
      <c r="F40" s="175">
        <f>H40+J40</f>
        <v>0</v>
      </c>
      <c r="G40" s="176">
        <f>ROUND(E40*F40,2)</f>
        <v>0</v>
      </c>
      <c r="H40" s="176"/>
      <c r="I40" s="176">
        <f>ROUND(E40*H40,2)</f>
        <v>0</v>
      </c>
      <c r="J40" s="176"/>
      <c r="K40" s="176">
        <f>ROUND(E40*J40,2)</f>
        <v>0</v>
      </c>
      <c r="L40" s="176">
        <v>21</v>
      </c>
      <c r="M40" s="176">
        <f>G40*(1+L40/100)</f>
        <v>0</v>
      </c>
      <c r="N40" s="177">
        <v>0</v>
      </c>
      <c r="O40" s="177">
        <f>ROUND(E40*N40,5)</f>
        <v>0</v>
      </c>
      <c r="P40" s="177">
        <v>0</v>
      </c>
      <c r="Q40" s="177">
        <f>ROUND(E40*P40,5)</f>
        <v>0</v>
      </c>
      <c r="R40" s="177"/>
      <c r="S40" s="177"/>
      <c r="T40" s="178">
        <v>0.85</v>
      </c>
      <c r="U40" s="177">
        <f>ROUND(E40*T40,2)</f>
        <v>0.85</v>
      </c>
      <c r="V40" s="179"/>
      <c r="W40" s="179"/>
      <c r="X40" s="179"/>
      <c r="Y40" s="179"/>
      <c r="Z40" s="179"/>
      <c r="AA40" s="179"/>
      <c r="AB40" s="179"/>
      <c r="AC40" s="179"/>
      <c r="AD40" s="179"/>
      <c r="AE40" s="179" t="s">
        <v>148</v>
      </c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79"/>
      <c r="BC40" s="179"/>
      <c r="BD40" s="179"/>
      <c r="BE40" s="179"/>
      <c r="BF40" s="179"/>
      <c r="BG40" s="179"/>
      <c r="BH40" s="179"/>
    </row>
    <row r="41" spans="1:60" outlineLevel="1" x14ac:dyDescent="0.2">
      <c r="A41" s="170">
        <v>28</v>
      </c>
      <c r="B41" s="171" t="s">
        <v>201</v>
      </c>
      <c r="C41" s="172" t="s">
        <v>202</v>
      </c>
      <c r="D41" s="173" t="s">
        <v>194</v>
      </c>
      <c r="E41" s="174">
        <v>1</v>
      </c>
      <c r="F41" s="175">
        <f>H41+J41</f>
        <v>0</v>
      </c>
      <c r="G41" s="176">
        <f>ROUND(E41*F41,2)</f>
        <v>0</v>
      </c>
      <c r="H41" s="176"/>
      <c r="I41" s="176">
        <f>ROUND(E41*H41,2)</f>
        <v>0</v>
      </c>
      <c r="J41" s="176"/>
      <c r="K41" s="176">
        <f>ROUND(E41*J41,2)</f>
        <v>0</v>
      </c>
      <c r="L41" s="176">
        <v>21</v>
      </c>
      <c r="M41" s="176">
        <f>G41*(1+L41/100)</f>
        <v>0</v>
      </c>
      <c r="N41" s="177">
        <v>1.7999999999999999E-2</v>
      </c>
      <c r="O41" s="177">
        <f>ROUND(E41*N41,5)</f>
        <v>1.7999999999999999E-2</v>
      </c>
      <c r="P41" s="177">
        <v>0</v>
      </c>
      <c r="Q41" s="177">
        <f>ROUND(E41*P41,5)</f>
        <v>0</v>
      </c>
      <c r="R41" s="177"/>
      <c r="S41" s="177"/>
      <c r="T41" s="178">
        <v>0</v>
      </c>
      <c r="U41" s="177">
        <f>ROUND(E41*T41,2)</f>
        <v>0</v>
      </c>
      <c r="V41" s="179"/>
      <c r="W41" s="179"/>
      <c r="X41" s="179"/>
      <c r="Y41" s="179"/>
      <c r="Z41" s="179"/>
      <c r="AA41" s="179"/>
      <c r="AB41" s="179"/>
      <c r="AC41" s="179"/>
      <c r="AD41" s="179"/>
      <c r="AE41" s="179" t="s">
        <v>148</v>
      </c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79"/>
      <c r="BD41" s="179"/>
      <c r="BE41" s="179"/>
      <c r="BF41" s="179"/>
      <c r="BG41" s="179"/>
      <c r="BH41" s="179"/>
    </row>
    <row r="42" spans="1:60" x14ac:dyDescent="0.2">
      <c r="A42" s="180" t="s">
        <v>143</v>
      </c>
      <c r="B42" s="181" t="s">
        <v>64</v>
      </c>
      <c r="C42" s="182" t="s">
        <v>65</v>
      </c>
      <c r="D42" s="183"/>
      <c r="E42" s="184"/>
      <c r="F42" s="185"/>
      <c r="G42" s="185">
        <f>SUMIF(AE43:AE45,"&lt;&gt;NOR",G43:G45)</f>
        <v>0</v>
      </c>
      <c r="H42" s="185"/>
      <c r="I42" s="185">
        <f>SUM(I43:I45)</f>
        <v>0</v>
      </c>
      <c r="J42" s="185"/>
      <c r="K42" s="185">
        <f>SUM(K43:K45)</f>
        <v>0</v>
      </c>
      <c r="L42" s="185"/>
      <c r="M42" s="185">
        <f>SUM(M43:M45)</f>
        <v>0</v>
      </c>
      <c r="N42" s="186"/>
      <c r="O42" s="186">
        <f>SUM(O43:O45)</f>
        <v>4.4583700000000004</v>
      </c>
      <c r="P42" s="186"/>
      <c r="Q42" s="186">
        <f>SUM(Q43:Q45)</f>
        <v>0</v>
      </c>
      <c r="R42" s="186"/>
      <c r="S42" s="186"/>
      <c r="T42" s="187"/>
      <c r="U42" s="186">
        <f>SUM(U43:U45)</f>
        <v>3.88</v>
      </c>
      <c r="AE42" t="s">
        <v>144</v>
      </c>
    </row>
    <row r="43" spans="1:60" ht="22.5" outlineLevel="1" x14ac:dyDescent="0.2">
      <c r="A43" s="170">
        <v>29</v>
      </c>
      <c r="B43" s="171" t="s">
        <v>203</v>
      </c>
      <c r="C43" s="172" t="s">
        <v>204</v>
      </c>
      <c r="D43" s="173" t="s">
        <v>177</v>
      </c>
      <c r="E43" s="174">
        <v>19.675000000000001</v>
      </c>
      <c r="F43" s="175">
        <f>H43+J43</f>
        <v>0</v>
      </c>
      <c r="G43" s="176">
        <f>ROUND(E43*F43,2)</f>
        <v>0</v>
      </c>
      <c r="H43" s="176"/>
      <c r="I43" s="176">
        <f>ROUND(E43*H43,2)</f>
        <v>0</v>
      </c>
      <c r="J43" s="176"/>
      <c r="K43" s="176">
        <f>ROUND(E43*J43,2)</f>
        <v>0</v>
      </c>
      <c r="L43" s="176">
        <v>21</v>
      </c>
      <c r="M43" s="176">
        <f>G43*(1+L43/100)</f>
        <v>0</v>
      </c>
      <c r="N43" s="177">
        <v>0.10249999999999999</v>
      </c>
      <c r="O43" s="177">
        <f>ROUND(E43*N43,5)</f>
        <v>2.0166900000000001</v>
      </c>
      <c r="P43" s="177">
        <v>0</v>
      </c>
      <c r="Q43" s="177">
        <f>ROUND(E43*P43,5)</f>
        <v>0</v>
      </c>
      <c r="R43" s="177"/>
      <c r="S43" s="177"/>
      <c r="T43" s="178">
        <v>0.14000000000000001</v>
      </c>
      <c r="U43" s="177">
        <f>ROUND(E43*T43,2)</f>
        <v>2.75</v>
      </c>
      <c r="V43" s="179"/>
      <c r="W43" s="179"/>
      <c r="X43" s="179"/>
      <c r="Y43" s="179"/>
      <c r="Z43" s="179"/>
      <c r="AA43" s="179"/>
      <c r="AB43" s="179"/>
      <c r="AC43" s="179"/>
      <c r="AD43" s="179"/>
      <c r="AE43" s="179" t="s">
        <v>148</v>
      </c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79"/>
      <c r="BC43" s="179"/>
      <c r="BD43" s="179"/>
      <c r="BE43" s="179"/>
      <c r="BF43" s="179"/>
      <c r="BG43" s="179"/>
      <c r="BH43" s="179"/>
    </row>
    <row r="44" spans="1:60" outlineLevel="1" x14ac:dyDescent="0.2">
      <c r="A44" s="170">
        <v>30</v>
      </c>
      <c r="B44" s="171" t="s">
        <v>205</v>
      </c>
      <c r="C44" s="172" t="s">
        <v>206</v>
      </c>
      <c r="D44" s="173" t="s">
        <v>147</v>
      </c>
      <c r="E44" s="174">
        <v>0.78700000000000003</v>
      </c>
      <c r="F44" s="175">
        <f>H44+J44</f>
        <v>0</v>
      </c>
      <c r="G44" s="176">
        <f>ROUND(E44*F44,2)</f>
        <v>0</v>
      </c>
      <c r="H44" s="176"/>
      <c r="I44" s="176">
        <f>ROUND(E44*H44,2)</f>
        <v>0</v>
      </c>
      <c r="J44" s="176"/>
      <c r="K44" s="176">
        <f>ROUND(E44*J44,2)</f>
        <v>0</v>
      </c>
      <c r="L44" s="176">
        <v>21</v>
      </c>
      <c r="M44" s="176">
        <f>G44*(1+L44/100)</f>
        <v>0</v>
      </c>
      <c r="N44" s="177">
        <v>2.5249999999999999</v>
      </c>
      <c r="O44" s="177">
        <f>ROUND(E44*N44,5)</f>
        <v>1.9871799999999999</v>
      </c>
      <c r="P44" s="177">
        <v>0</v>
      </c>
      <c r="Q44" s="177">
        <f>ROUND(E44*P44,5)</f>
        <v>0</v>
      </c>
      <c r="R44" s="177"/>
      <c r="S44" s="177"/>
      <c r="T44" s="178">
        <v>1.4419999999999999</v>
      </c>
      <c r="U44" s="177">
        <f>ROUND(E44*T44,2)</f>
        <v>1.1299999999999999</v>
      </c>
      <c r="V44" s="179"/>
      <c r="W44" s="179"/>
      <c r="X44" s="179"/>
      <c r="Y44" s="179"/>
      <c r="Z44" s="179"/>
      <c r="AA44" s="179"/>
      <c r="AB44" s="179"/>
      <c r="AC44" s="179"/>
      <c r="AD44" s="179"/>
      <c r="AE44" s="179" t="s">
        <v>148</v>
      </c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  <c r="BA44" s="179"/>
      <c r="BB44" s="179"/>
      <c r="BC44" s="179"/>
      <c r="BD44" s="179"/>
      <c r="BE44" s="179"/>
      <c r="BF44" s="179"/>
      <c r="BG44" s="179"/>
      <c r="BH44" s="179"/>
    </row>
    <row r="45" spans="1:60" ht="22.5" outlineLevel="1" x14ac:dyDescent="0.2">
      <c r="A45" s="170">
        <v>31</v>
      </c>
      <c r="B45" s="171" t="s">
        <v>207</v>
      </c>
      <c r="C45" s="172" t="s">
        <v>208</v>
      </c>
      <c r="D45" s="173" t="s">
        <v>194</v>
      </c>
      <c r="E45" s="174">
        <v>41.317999999999998</v>
      </c>
      <c r="F45" s="175">
        <f>H45+J45</f>
        <v>0</v>
      </c>
      <c r="G45" s="176">
        <f>ROUND(E45*F45,2)</f>
        <v>0</v>
      </c>
      <c r="H45" s="176"/>
      <c r="I45" s="176">
        <f>ROUND(E45*H45,2)</f>
        <v>0</v>
      </c>
      <c r="J45" s="176"/>
      <c r="K45" s="176">
        <f>ROUND(E45*J45,2)</f>
        <v>0</v>
      </c>
      <c r="L45" s="176">
        <v>21</v>
      </c>
      <c r="M45" s="176">
        <f>G45*(1+L45/100)</f>
        <v>0</v>
      </c>
      <c r="N45" s="177">
        <v>1.0999999999999999E-2</v>
      </c>
      <c r="O45" s="177">
        <f>ROUND(E45*N45,5)</f>
        <v>0.45450000000000002</v>
      </c>
      <c r="P45" s="177">
        <v>0</v>
      </c>
      <c r="Q45" s="177">
        <f>ROUND(E45*P45,5)</f>
        <v>0</v>
      </c>
      <c r="R45" s="177"/>
      <c r="S45" s="177"/>
      <c r="T45" s="178">
        <v>0</v>
      </c>
      <c r="U45" s="177">
        <f>ROUND(E45*T45,2)</f>
        <v>0</v>
      </c>
      <c r="V45" s="179"/>
      <c r="W45" s="179"/>
      <c r="X45" s="179"/>
      <c r="Y45" s="179"/>
      <c r="Z45" s="179"/>
      <c r="AA45" s="179"/>
      <c r="AB45" s="179"/>
      <c r="AC45" s="179"/>
      <c r="AD45" s="179"/>
      <c r="AE45" s="179" t="s">
        <v>168</v>
      </c>
      <c r="AF45" s="179"/>
      <c r="AG45" s="179"/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79"/>
      <c r="BC45" s="179"/>
      <c r="BD45" s="179"/>
      <c r="BE45" s="179"/>
      <c r="BF45" s="179"/>
      <c r="BG45" s="179"/>
      <c r="BH45" s="179"/>
    </row>
    <row r="46" spans="1:60" x14ac:dyDescent="0.2">
      <c r="A46" s="180" t="s">
        <v>143</v>
      </c>
      <c r="B46" s="181" t="s">
        <v>66</v>
      </c>
      <c r="C46" s="182" t="s">
        <v>67</v>
      </c>
      <c r="D46" s="183"/>
      <c r="E46" s="184"/>
      <c r="F46" s="185"/>
      <c r="G46" s="185">
        <f>SUMIF(AE47:AE47,"&lt;&gt;NOR",G47:G47)</f>
        <v>0</v>
      </c>
      <c r="H46" s="185"/>
      <c r="I46" s="185">
        <f>SUM(I47:I47)</f>
        <v>0</v>
      </c>
      <c r="J46" s="185"/>
      <c r="K46" s="185">
        <f>SUM(K47:K47)</f>
        <v>0</v>
      </c>
      <c r="L46" s="185"/>
      <c r="M46" s="185">
        <f>SUM(M47:M47)</f>
        <v>0</v>
      </c>
      <c r="N46" s="186"/>
      <c r="O46" s="186">
        <f>SUM(O47:O47)</f>
        <v>6.0429999999999998E-2</v>
      </c>
      <c r="P46" s="186"/>
      <c r="Q46" s="186">
        <f>SUM(Q47:Q47)</f>
        <v>0</v>
      </c>
      <c r="R46" s="186"/>
      <c r="S46" s="186"/>
      <c r="T46" s="187"/>
      <c r="U46" s="186">
        <f>SUM(U47:U47)</f>
        <v>8.84</v>
      </c>
      <c r="AE46" t="s">
        <v>144</v>
      </c>
    </row>
    <row r="47" spans="1:60" outlineLevel="1" x14ac:dyDescent="0.2">
      <c r="A47" s="170">
        <v>32</v>
      </c>
      <c r="B47" s="171" t="s">
        <v>209</v>
      </c>
      <c r="C47" s="172" t="s">
        <v>210</v>
      </c>
      <c r="D47" s="173" t="s">
        <v>155</v>
      </c>
      <c r="E47" s="174">
        <v>49.945</v>
      </c>
      <c r="F47" s="175">
        <f>H47+J47</f>
        <v>0</v>
      </c>
      <c r="G47" s="176">
        <f>ROUND(E47*F47,2)</f>
        <v>0</v>
      </c>
      <c r="H47" s="176"/>
      <c r="I47" s="176">
        <f>ROUND(E47*H47,2)</f>
        <v>0</v>
      </c>
      <c r="J47" s="176"/>
      <c r="K47" s="176">
        <f>ROUND(E47*J47,2)</f>
        <v>0</v>
      </c>
      <c r="L47" s="176">
        <v>21</v>
      </c>
      <c r="M47" s="176">
        <f>G47*(1+L47/100)</f>
        <v>0</v>
      </c>
      <c r="N47" s="177">
        <v>1.2099999999999999E-3</v>
      </c>
      <c r="O47" s="177">
        <f>ROUND(E47*N47,5)</f>
        <v>6.0429999999999998E-2</v>
      </c>
      <c r="P47" s="177">
        <v>0</v>
      </c>
      <c r="Q47" s="177">
        <f>ROUND(E47*P47,5)</f>
        <v>0</v>
      </c>
      <c r="R47" s="177"/>
      <c r="S47" s="177"/>
      <c r="T47" s="178">
        <v>0.17699999999999999</v>
      </c>
      <c r="U47" s="177">
        <f>ROUND(E47*T47,2)</f>
        <v>8.84</v>
      </c>
      <c r="V47" s="179"/>
      <c r="W47" s="179"/>
      <c r="X47" s="179"/>
      <c r="Y47" s="179"/>
      <c r="Z47" s="179"/>
      <c r="AA47" s="179"/>
      <c r="AB47" s="179"/>
      <c r="AC47" s="179"/>
      <c r="AD47" s="179"/>
      <c r="AE47" s="179" t="s">
        <v>148</v>
      </c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179"/>
      <c r="AQ47" s="179"/>
      <c r="AR47" s="179"/>
      <c r="AS47" s="179"/>
      <c r="AT47" s="179"/>
      <c r="AU47" s="179"/>
      <c r="AV47" s="179"/>
      <c r="AW47" s="179"/>
      <c r="AX47" s="179"/>
      <c r="AY47" s="179"/>
      <c r="AZ47" s="179"/>
      <c r="BA47" s="179"/>
      <c r="BB47" s="179"/>
      <c r="BC47" s="179"/>
      <c r="BD47" s="179"/>
      <c r="BE47" s="179"/>
      <c r="BF47" s="179"/>
      <c r="BG47" s="179"/>
      <c r="BH47" s="179"/>
    </row>
    <row r="48" spans="1:60" x14ac:dyDescent="0.2">
      <c r="A48" s="180" t="s">
        <v>143</v>
      </c>
      <c r="B48" s="181" t="s">
        <v>68</v>
      </c>
      <c r="C48" s="182" t="s">
        <v>69</v>
      </c>
      <c r="D48" s="183"/>
      <c r="E48" s="184"/>
      <c r="F48" s="185"/>
      <c r="G48" s="185">
        <f>SUMIF(AE49:AE49,"&lt;&gt;NOR",G49:G49)</f>
        <v>0</v>
      </c>
      <c r="H48" s="185"/>
      <c r="I48" s="185">
        <f>SUM(I49:I49)</f>
        <v>0</v>
      </c>
      <c r="J48" s="185"/>
      <c r="K48" s="185">
        <f>SUM(K49:K49)</f>
        <v>0</v>
      </c>
      <c r="L48" s="185"/>
      <c r="M48" s="185">
        <f>SUM(M49:M49)</f>
        <v>0</v>
      </c>
      <c r="N48" s="186"/>
      <c r="O48" s="186">
        <f>SUM(O49:O49)</f>
        <v>2.6790000000000001E-2</v>
      </c>
      <c r="P48" s="186"/>
      <c r="Q48" s="186">
        <f>SUM(Q49:Q49)</f>
        <v>0</v>
      </c>
      <c r="R48" s="186"/>
      <c r="S48" s="186"/>
      <c r="T48" s="187"/>
      <c r="U48" s="186">
        <f>SUM(U49:U49)</f>
        <v>206.3</v>
      </c>
      <c r="AE48" t="s">
        <v>144</v>
      </c>
    </row>
    <row r="49" spans="1:60" outlineLevel="1" x14ac:dyDescent="0.2">
      <c r="A49" s="170">
        <v>33</v>
      </c>
      <c r="B49" s="171" t="s">
        <v>211</v>
      </c>
      <c r="C49" s="172" t="s">
        <v>212</v>
      </c>
      <c r="D49" s="173" t="s">
        <v>155</v>
      </c>
      <c r="E49" s="174">
        <v>669.82</v>
      </c>
      <c r="F49" s="175">
        <f>H49+J49</f>
        <v>0</v>
      </c>
      <c r="G49" s="176">
        <f>ROUND(E49*F49,2)</f>
        <v>0</v>
      </c>
      <c r="H49" s="176"/>
      <c r="I49" s="176">
        <f>ROUND(E49*H49,2)</f>
        <v>0</v>
      </c>
      <c r="J49" s="176"/>
      <c r="K49" s="176">
        <f>ROUND(E49*J49,2)</f>
        <v>0</v>
      </c>
      <c r="L49" s="176">
        <v>21</v>
      </c>
      <c r="M49" s="176">
        <f>G49*(1+L49/100)</f>
        <v>0</v>
      </c>
      <c r="N49" s="177">
        <v>4.0000000000000003E-5</v>
      </c>
      <c r="O49" s="177">
        <f>ROUND(E49*N49,5)</f>
        <v>2.6790000000000001E-2</v>
      </c>
      <c r="P49" s="177">
        <v>0</v>
      </c>
      <c r="Q49" s="177">
        <f>ROUND(E49*P49,5)</f>
        <v>0</v>
      </c>
      <c r="R49" s="177"/>
      <c r="S49" s="177"/>
      <c r="T49" s="178">
        <v>0.308</v>
      </c>
      <c r="U49" s="177">
        <f>ROUND(E49*T49,2)</f>
        <v>206.3</v>
      </c>
      <c r="V49" s="179"/>
      <c r="W49" s="179"/>
      <c r="X49" s="179"/>
      <c r="Y49" s="179"/>
      <c r="Z49" s="179"/>
      <c r="AA49" s="179"/>
      <c r="AB49" s="179"/>
      <c r="AC49" s="179"/>
      <c r="AD49" s="179"/>
      <c r="AE49" s="179" t="s">
        <v>148</v>
      </c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  <c r="BG49" s="179"/>
      <c r="BH49" s="179"/>
    </row>
    <row r="50" spans="1:60" x14ac:dyDescent="0.2">
      <c r="A50" s="180" t="s">
        <v>143</v>
      </c>
      <c r="B50" s="181" t="s">
        <v>70</v>
      </c>
      <c r="C50" s="182" t="s">
        <v>71</v>
      </c>
      <c r="D50" s="183"/>
      <c r="E50" s="184"/>
      <c r="F50" s="185"/>
      <c r="G50" s="185">
        <f>SUMIF(AE51:AE62,"&lt;&gt;NOR",G51:G62)</f>
        <v>0</v>
      </c>
      <c r="H50" s="185"/>
      <c r="I50" s="185">
        <f>SUM(I51:I62)</f>
        <v>0</v>
      </c>
      <c r="J50" s="185"/>
      <c r="K50" s="185">
        <f>SUM(K51:K62)</f>
        <v>0</v>
      </c>
      <c r="L50" s="185"/>
      <c r="M50" s="185">
        <f>SUM(M51:M62)</f>
        <v>0</v>
      </c>
      <c r="N50" s="186"/>
      <c r="O50" s="186">
        <f>SUM(O51:O62)</f>
        <v>4.727E-2</v>
      </c>
      <c r="P50" s="186"/>
      <c r="Q50" s="186">
        <f>SUM(Q51:Q62)</f>
        <v>4.2377599999999997</v>
      </c>
      <c r="R50" s="186"/>
      <c r="S50" s="186"/>
      <c r="T50" s="187"/>
      <c r="U50" s="186">
        <f>SUM(U51:U62)</f>
        <v>40.74</v>
      </c>
      <c r="AE50" t="s">
        <v>144</v>
      </c>
    </row>
    <row r="51" spans="1:60" ht="22.5" outlineLevel="1" x14ac:dyDescent="0.2">
      <c r="A51" s="170">
        <v>34</v>
      </c>
      <c r="B51" s="171" t="s">
        <v>213</v>
      </c>
      <c r="C51" s="172" t="s">
        <v>214</v>
      </c>
      <c r="D51" s="173" t="s">
        <v>155</v>
      </c>
      <c r="E51" s="174">
        <v>51.442</v>
      </c>
      <c r="F51" s="175">
        <f t="shared" ref="F51:F62" si="8">H51+J51</f>
        <v>0</v>
      </c>
      <c r="G51" s="176">
        <f t="shared" ref="G51:G62" si="9">ROUND(E51*F51,2)</f>
        <v>0</v>
      </c>
      <c r="H51" s="176"/>
      <c r="I51" s="176">
        <f t="shared" ref="I51:I62" si="10">ROUND(E51*H51,2)</f>
        <v>0</v>
      </c>
      <c r="J51" s="176"/>
      <c r="K51" s="176">
        <f t="shared" ref="K51:K62" si="11">ROUND(E51*J51,2)</f>
        <v>0</v>
      </c>
      <c r="L51" s="176">
        <v>21</v>
      </c>
      <c r="M51" s="176">
        <f t="shared" ref="M51:M62" si="12">G51*(1+L51/100)</f>
        <v>0</v>
      </c>
      <c r="N51" s="177">
        <v>3.3E-4</v>
      </c>
      <c r="O51" s="177">
        <f t="shared" ref="O51:O62" si="13">ROUND(E51*N51,5)</f>
        <v>1.6979999999999999E-2</v>
      </c>
      <c r="P51" s="177">
        <v>2.231E-2</v>
      </c>
      <c r="Q51" s="177">
        <f t="shared" ref="Q51:Q62" si="14">ROUND(E51*P51,5)</f>
        <v>1.14767</v>
      </c>
      <c r="R51" s="177"/>
      <c r="S51" s="177"/>
      <c r="T51" s="178">
        <v>0.34300000000000003</v>
      </c>
      <c r="U51" s="177">
        <f t="shared" ref="U51:U62" si="15">ROUND(E51*T51,2)</f>
        <v>17.64</v>
      </c>
      <c r="V51" s="179"/>
      <c r="W51" s="179"/>
      <c r="X51" s="179"/>
      <c r="Y51" s="179"/>
      <c r="Z51" s="179"/>
      <c r="AA51" s="179"/>
      <c r="AB51" s="179"/>
      <c r="AC51" s="179"/>
      <c r="AD51" s="179"/>
      <c r="AE51" s="179" t="s">
        <v>148</v>
      </c>
      <c r="AF51" s="179"/>
      <c r="AG51" s="179"/>
      <c r="AH51" s="179"/>
      <c r="AI51" s="179"/>
      <c r="AJ51" s="179"/>
      <c r="AK51" s="179"/>
      <c r="AL51" s="179"/>
      <c r="AM51" s="179"/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  <c r="BA51" s="179"/>
      <c r="BB51" s="179"/>
      <c r="BC51" s="179"/>
      <c r="BD51" s="179"/>
      <c r="BE51" s="179"/>
      <c r="BF51" s="179"/>
      <c r="BG51" s="179"/>
      <c r="BH51" s="179"/>
    </row>
    <row r="52" spans="1:60" ht="22.5" outlineLevel="1" x14ac:dyDescent="0.2">
      <c r="A52" s="170">
        <v>35</v>
      </c>
      <c r="B52" s="171" t="s">
        <v>215</v>
      </c>
      <c r="C52" s="172" t="s">
        <v>216</v>
      </c>
      <c r="D52" s="173" t="s">
        <v>155</v>
      </c>
      <c r="E52" s="174">
        <v>5.7</v>
      </c>
      <c r="F52" s="175">
        <f t="shared" si="8"/>
        <v>0</v>
      </c>
      <c r="G52" s="176">
        <f t="shared" si="9"/>
        <v>0</v>
      </c>
      <c r="H52" s="176"/>
      <c r="I52" s="176">
        <f t="shared" si="10"/>
        <v>0</v>
      </c>
      <c r="J52" s="176"/>
      <c r="K52" s="176">
        <f t="shared" si="11"/>
        <v>0</v>
      </c>
      <c r="L52" s="176">
        <v>21</v>
      </c>
      <c r="M52" s="176">
        <f t="shared" si="12"/>
        <v>0</v>
      </c>
      <c r="N52" s="177">
        <v>3.3E-4</v>
      </c>
      <c r="O52" s="177">
        <f t="shared" si="13"/>
        <v>1.8799999999999999E-3</v>
      </c>
      <c r="P52" s="177">
        <v>1.183E-2</v>
      </c>
      <c r="Q52" s="177">
        <f t="shared" si="14"/>
        <v>6.7430000000000004E-2</v>
      </c>
      <c r="R52" s="177"/>
      <c r="S52" s="177"/>
      <c r="T52" s="178">
        <v>0.34599999999999997</v>
      </c>
      <c r="U52" s="177">
        <f t="shared" si="15"/>
        <v>1.97</v>
      </c>
      <c r="V52" s="179"/>
      <c r="W52" s="179"/>
      <c r="X52" s="179"/>
      <c r="Y52" s="179"/>
      <c r="Z52" s="179"/>
      <c r="AA52" s="179"/>
      <c r="AB52" s="179"/>
      <c r="AC52" s="179"/>
      <c r="AD52" s="179"/>
      <c r="AE52" s="179" t="s">
        <v>148</v>
      </c>
      <c r="AF52" s="179"/>
      <c r="AG52" s="179"/>
      <c r="AH52" s="179"/>
      <c r="AI52" s="179"/>
      <c r="AJ52" s="179"/>
      <c r="AK52" s="179"/>
      <c r="AL52" s="179"/>
      <c r="AM52" s="179"/>
      <c r="AN52" s="179"/>
      <c r="AO52" s="179"/>
      <c r="AP52" s="179"/>
      <c r="AQ52" s="179"/>
      <c r="AR52" s="179"/>
      <c r="AS52" s="179"/>
      <c r="AT52" s="179"/>
      <c r="AU52" s="179"/>
      <c r="AV52" s="179"/>
      <c r="AW52" s="179"/>
      <c r="AX52" s="179"/>
      <c r="AY52" s="179"/>
      <c r="AZ52" s="179"/>
      <c r="BA52" s="179"/>
      <c r="BB52" s="179"/>
      <c r="BC52" s="179"/>
      <c r="BD52" s="179"/>
      <c r="BE52" s="179"/>
      <c r="BF52" s="179"/>
      <c r="BG52" s="179"/>
      <c r="BH52" s="179"/>
    </row>
    <row r="53" spans="1:60" ht="22.5" outlineLevel="1" x14ac:dyDescent="0.2">
      <c r="A53" s="170">
        <v>36</v>
      </c>
      <c r="B53" s="171" t="s">
        <v>217</v>
      </c>
      <c r="C53" s="172" t="s">
        <v>218</v>
      </c>
      <c r="D53" s="173" t="s">
        <v>194</v>
      </c>
      <c r="E53" s="174">
        <v>2</v>
      </c>
      <c r="F53" s="175">
        <f t="shared" si="8"/>
        <v>0</v>
      </c>
      <c r="G53" s="176">
        <f t="shared" si="9"/>
        <v>0</v>
      </c>
      <c r="H53" s="176"/>
      <c r="I53" s="176">
        <f t="shared" si="10"/>
        <v>0</v>
      </c>
      <c r="J53" s="176"/>
      <c r="K53" s="176">
        <f t="shared" si="11"/>
        <v>0</v>
      </c>
      <c r="L53" s="176">
        <v>21</v>
      </c>
      <c r="M53" s="176">
        <f t="shared" si="12"/>
        <v>0</v>
      </c>
      <c r="N53" s="177">
        <v>0</v>
      </c>
      <c r="O53" s="177">
        <f t="shared" si="13"/>
        <v>0</v>
      </c>
      <c r="P53" s="177">
        <v>0</v>
      </c>
      <c r="Q53" s="177">
        <f t="shared" si="14"/>
        <v>0</v>
      </c>
      <c r="R53" s="177"/>
      <c r="S53" s="177"/>
      <c r="T53" s="178">
        <v>0.03</v>
      </c>
      <c r="U53" s="177">
        <f t="shared" si="15"/>
        <v>0.06</v>
      </c>
      <c r="V53" s="179"/>
      <c r="W53" s="179"/>
      <c r="X53" s="179"/>
      <c r="Y53" s="179"/>
      <c r="Z53" s="179"/>
      <c r="AA53" s="179"/>
      <c r="AB53" s="179"/>
      <c r="AC53" s="179"/>
      <c r="AD53" s="179"/>
      <c r="AE53" s="179" t="s">
        <v>148</v>
      </c>
      <c r="AF53" s="179"/>
      <c r="AG53" s="179"/>
      <c r="AH53" s="179"/>
      <c r="AI53" s="179"/>
      <c r="AJ53" s="179"/>
      <c r="AK53" s="179"/>
      <c r="AL53" s="179"/>
      <c r="AM53" s="179"/>
      <c r="AN53" s="179"/>
      <c r="AO53" s="179"/>
      <c r="AP53" s="179"/>
      <c r="AQ53" s="179"/>
      <c r="AR53" s="179"/>
      <c r="AS53" s="179"/>
      <c r="AT53" s="179"/>
      <c r="AU53" s="179"/>
      <c r="AV53" s="179"/>
      <c r="AW53" s="179"/>
      <c r="AX53" s="179"/>
      <c r="AY53" s="179"/>
      <c r="AZ53" s="179"/>
      <c r="BA53" s="179"/>
      <c r="BB53" s="179"/>
      <c r="BC53" s="179"/>
      <c r="BD53" s="179"/>
      <c r="BE53" s="179"/>
      <c r="BF53" s="179"/>
      <c r="BG53" s="179"/>
      <c r="BH53" s="179"/>
    </row>
    <row r="54" spans="1:60" ht="22.5" outlineLevel="1" x14ac:dyDescent="0.2">
      <c r="A54" s="170">
        <v>37</v>
      </c>
      <c r="B54" s="171" t="s">
        <v>219</v>
      </c>
      <c r="C54" s="172" t="s">
        <v>220</v>
      </c>
      <c r="D54" s="173" t="s">
        <v>194</v>
      </c>
      <c r="E54" s="174">
        <v>2</v>
      </c>
      <c r="F54" s="175">
        <f t="shared" si="8"/>
        <v>0</v>
      </c>
      <c r="G54" s="176">
        <f t="shared" si="9"/>
        <v>0</v>
      </c>
      <c r="H54" s="176"/>
      <c r="I54" s="176">
        <f t="shared" si="10"/>
        <v>0</v>
      </c>
      <c r="J54" s="176"/>
      <c r="K54" s="176">
        <f t="shared" si="11"/>
        <v>0</v>
      </c>
      <c r="L54" s="176">
        <v>21</v>
      </c>
      <c r="M54" s="176">
        <f t="shared" si="12"/>
        <v>0</v>
      </c>
      <c r="N54" s="177">
        <v>0</v>
      </c>
      <c r="O54" s="177">
        <f t="shared" si="13"/>
        <v>0</v>
      </c>
      <c r="P54" s="177">
        <v>0</v>
      </c>
      <c r="Q54" s="177">
        <f t="shared" si="14"/>
        <v>0</v>
      </c>
      <c r="R54" s="177"/>
      <c r="S54" s="177"/>
      <c r="T54" s="178">
        <v>0.06</v>
      </c>
      <c r="U54" s="177">
        <f t="shared" si="15"/>
        <v>0.12</v>
      </c>
      <c r="V54" s="179"/>
      <c r="W54" s="179"/>
      <c r="X54" s="179"/>
      <c r="Y54" s="179"/>
      <c r="Z54" s="179"/>
      <c r="AA54" s="179"/>
      <c r="AB54" s="179"/>
      <c r="AC54" s="179"/>
      <c r="AD54" s="179"/>
      <c r="AE54" s="179" t="s">
        <v>148</v>
      </c>
      <c r="AF54" s="179"/>
      <c r="AG54" s="179"/>
      <c r="AH54" s="179"/>
      <c r="AI54" s="179"/>
      <c r="AJ54" s="179"/>
      <c r="AK54" s="179"/>
      <c r="AL54" s="179"/>
      <c r="AM54" s="179"/>
      <c r="AN54" s="179"/>
      <c r="AO54" s="179"/>
      <c r="AP54" s="179"/>
      <c r="AQ54" s="179"/>
      <c r="AR54" s="179"/>
      <c r="AS54" s="179"/>
      <c r="AT54" s="179"/>
      <c r="AU54" s="179"/>
      <c r="AV54" s="179"/>
      <c r="AW54" s="179"/>
      <c r="AX54" s="179"/>
      <c r="AY54" s="179"/>
      <c r="AZ54" s="179"/>
      <c r="BA54" s="179"/>
      <c r="BB54" s="179"/>
      <c r="BC54" s="179"/>
      <c r="BD54" s="179"/>
      <c r="BE54" s="179"/>
      <c r="BF54" s="179"/>
      <c r="BG54" s="179"/>
      <c r="BH54" s="179"/>
    </row>
    <row r="55" spans="1:60" ht="22.5" outlineLevel="1" x14ac:dyDescent="0.2">
      <c r="A55" s="170">
        <v>38</v>
      </c>
      <c r="B55" s="171" t="s">
        <v>221</v>
      </c>
      <c r="C55" s="172" t="s">
        <v>222</v>
      </c>
      <c r="D55" s="173" t="s">
        <v>194</v>
      </c>
      <c r="E55" s="174">
        <v>20</v>
      </c>
      <c r="F55" s="175">
        <f t="shared" si="8"/>
        <v>0</v>
      </c>
      <c r="G55" s="176">
        <f t="shared" si="9"/>
        <v>0</v>
      </c>
      <c r="H55" s="176"/>
      <c r="I55" s="176">
        <f t="shared" si="10"/>
        <v>0</v>
      </c>
      <c r="J55" s="176"/>
      <c r="K55" s="176">
        <f t="shared" si="11"/>
        <v>0</v>
      </c>
      <c r="L55" s="176">
        <v>21</v>
      </c>
      <c r="M55" s="176">
        <f t="shared" si="12"/>
        <v>0</v>
      </c>
      <c r="N55" s="177">
        <v>0</v>
      </c>
      <c r="O55" s="177">
        <f t="shared" si="13"/>
        <v>0</v>
      </c>
      <c r="P55" s="177">
        <v>0</v>
      </c>
      <c r="Q55" s="177">
        <f t="shared" si="14"/>
        <v>0</v>
      </c>
      <c r="R55" s="177"/>
      <c r="S55" s="177"/>
      <c r="T55" s="178">
        <v>0.05</v>
      </c>
      <c r="U55" s="177">
        <f t="shared" si="15"/>
        <v>1</v>
      </c>
      <c r="V55" s="179"/>
      <c r="W55" s="179"/>
      <c r="X55" s="179"/>
      <c r="Y55" s="179"/>
      <c r="Z55" s="179"/>
      <c r="AA55" s="179"/>
      <c r="AB55" s="179"/>
      <c r="AC55" s="179"/>
      <c r="AD55" s="179"/>
      <c r="AE55" s="179" t="s">
        <v>148</v>
      </c>
      <c r="AF55" s="179"/>
      <c r="AG55" s="179"/>
      <c r="AH55" s="179"/>
      <c r="AI55" s="179"/>
      <c r="AJ55" s="179"/>
      <c r="AK55" s="179"/>
      <c r="AL55" s="179"/>
      <c r="AM55" s="179"/>
      <c r="AN55" s="179"/>
      <c r="AO55" s="179"/>
      <c r="AP55" s="179"/>
      <c r="AQ55" s="179"/>
      <c r="AR55" s="179"/>
      <c r="AS55" s="179"/>
      <c r="AT55" s="179"/>
      <c r="AU55" s="179"/>
      <c r="AV55" s="179"/>
      <c r="AW55" s="179"/>
      <c r="AX55" s="179"/>
      <c r="AY55" s="179"/>
      <c r="AZ55" s="179"/>
      <c r="BA55" s="179"/>
      <c r="BB55" s="179"/>
      <c r="BC55" s="179"/>
      <c r="BD55" s="179"/>
      <c r="BE55" s="179"/>
      <c r="BF55" s="179"/>
      <c r="BG55" s="179"/>
      <c r="BH55" s="179"/>
    </row>
    <row r="56" spans="1:60" outlineLevel="1" x14ac:dyDescent="0.2">
      <c r="A56" s="170">
        <v>39</v>
      </c>
      <c r="B56" s="171" t="s">
        <v>223</v>
      </c>
      <c r="C56" s="172" t="s">
        <v>224</v>
      </c>
      <c r="D56" s="173" t="s">
        <v>155</v>
      </c>
      <c r="E56" s="174">
        <v>16.547999999999998</v>
      </c>
      <c r="F56" s="175">
        <f t="shared" si="8"/>
        <v>0</v>
      </c>
      <c r="G56" s="176">
        <f t="shared" si="9"/>
        <v>0</v>
      </c>
      <c r="H56" s="176"/>
      <c r="I56" s="176">
        <f t="shared" si="10"/>
        <v>0</v>
      </c>
      <c r="J56" s="176"/>
      <c r="K56" s="176">
        <f t="shared" si="11"/>
        <v>0</v>
      </c>
      <c r="L56" s="176">
        <v>21</v>
      </c>
      <c r="M56" s="176">
        <f t="shared" si="12"/>
        <v>0</v>
      </c>
      <c r="N56" s="177">
        <v>1.17E-3</v>
      </c>
      <c r="O56" s="177">
        <f t="shared" si="13"/>
        <v>1.9359999999999999E-2</v>
      </c>
      <c r="P56" s="177">
        <v>7.5999999999999998E-2</v>
      </c>
      <c r="Q56" s="177">
        <f t="shared" si="14"/>
        <v>1.2576499999999999</v>
      </c>
      <c r="R56" s="177"/>
      <c r="S56" s="177"/>
      <c r="T56" s="178">
        <v>0.93899999999999995</v>
      </c>
      <c r="U56" s="177">
        <f t="shared" si="15"/>
        <v>15.54</v>
      </c>
      <c r="V56" s="179"/>
      <c r="W56" s="179"/>
      <c r="X56" s="179"/>
      <c r="Y56" s="179"/>
      <c r="Z56" s="179"/>
      <c r="AA56" s="179"/>
      <c r="AB56" s="179"/>
      <c r="AC56" s="179"/>
      <c r="AD56" s="179"/>
      <c r="AE56" s="179" t="s">
        <v>148</v>
      </c>
      <c r="AF56" s="179"/>
      <c r="AG56" s="179"/>
      <c r="AH56" s="179"/>
      <c r="AI56" s="179"/>
      <c r="AJ56" s="179"/>
      <c r="AK56" s="179"/>
      <c r="AL56" s="179"/>
      <c r="AM56" s="179"/>
      <c r="AN56" s="179"/>
      <c r="AO56" s="179"/>
      <c r="AP56" s="179"/>
      <c r="AQ56" s="179"/>
      <c r="AR56" s="179"/>
      <c r="AS56" s="179"/>
      <c r="AT56" s="179"/>
      <c r="AU56" s="179"/>
      <c r="AV56" s="179"/>
      <c r="AW56" s="179"/>
      <c r="AX56" s="179"/>
      <c r="AY56" s="179"/>
      <c r="AZ56" s="179"/>
      <c r="BA56" s="179"/>
      <c r="BB56" s="179"/>
      <c r="BC56" s="179"/>
      <c r="BD56" s="179"/>
      <c r="BE56" s="179"/>
      <c r="BF56" s="179"/>
      <c r="BG56" s="179"/>
      <c r="BH56" s="179"/>
    </row>
    <row r="57" spans="1:60" outlineLevel="1" x14ac:dyDescent="0.2">
      <c r="A57" s="170">
        <v>40</v>
      </c>
      <c r="B57" s="171" t="s">
        <v>225</v>
      </c>
      <c r="C57" s="172" t="s">
        <v>226</v>
      </c>
      <c r="D57" s="173" t="s">
        <v>155</v>
      </c>
      <c r="E57" s="174">
        <v>6.1059999999999999</v>
      </c>
      <c r="F57" s="175">
        <f t="shared" si="8"/>
        <v>0</v>
      </c>
      <c r="G57" s="176">
        <f t="shared" si="9"/>
        <v>0</v>
      </c>
      <c r="H57" s="176"/>
      <c r="I57" s="176">
        <f t="shared" si="10"/>
        <v>0</v>
      </c>
      <c r="J57" s="176"/>
      <c r="K57" s="176">
        <f t="shared" si="11"/>
        <v>0</v>
      </c>
      <c r="L57" s="176">
        <v>21</v>
      </c>
      <c r="M57" s="176">
        <f t="shared" si="12"/>
        <v>0</v>
      </c>
      <c r="N57" s="177">
        <v>9.2000000000000003E-4</v>
      </c>
      <c r="O57" s="177">
        <f t="shared" si="13"/>
        <v>5.62E-3</v>
      </c>
      <c r="P57" s="177">
        <v>0.04</v>
      </c>
      <c r="Q57" s="177">
        <f t="shared" si="14"/>
        <v>0.24424000000000001</v>
      </c>
      <c r="R57" s="177"/>
      <c r="S57" s="177"/>
      <c r="T57" s="178">
        <v>0.373</v>
      </c>
      <c r="U57" s="177">
        <f t="shared" si="15"/>
        <v>2.2799999999999998</v>
      </c>
      <c r="V57" s="179"/>
      <c r="W57" s="179"/>
      <c r="X57" s="179"/>
      <c r="Y57" s="179"/>
      <c r="Z57" s="179"/>
      <c r="AA57" s="179"/>
      <c r="AB57" s="179"/>
      <c r="AC57" s="179"/>
      <c r="AD57" s="179"/>
      <c r="AE57" s="179" t="s">
        <v>148</v>
      </c>
      <c r="AF57" s="179"/>
      <c r="AG57" s="179"/>
      <c r="AH57" s="179"/>
      <c r="AI57" s="179"/>
      <c r="AJ57" s="179"/>
      <c r="AK57" s="179"/>
      <c r="AL57" s="179"/>
      <c r="AM57" s="179"/>
      <c r="AN57" s="179"/>
      <c r="AO57" s="179"/>
      <c r="AP57" s="179"/>
      <c r="AQ57" s="179"/>
      <c r="AR57" s="179"/>
      <c r="AS57" s="179"/>
      <c r="AT57" s="179"/>
      <c r="AU57" s="179"/>
      <c r="AV57" s="179"/>
      <c r="AW57" s="179"/>
      <c r="AX57" s="179"/>
      <c r="AY57" s="179"/>
      <c r="AZ57" s="179"/>
      <c r="BA57" s="179"/>
      <c r="BB57" s="179"/>
      <c r="BC57" s="179"/>
      <c r="BD57" s="179"/>
      <c r="BE57" s="179"/>
      <c r="BF57" s="179"/>
      <c r="BG57" s="179"/>
      <c r="BH57" s="179"/>
    </row>
    <row r="58" spans="1:60" outlineLevel="1" x14ac:dyDescent="0.2">
      <c r="A58" s="170">
        <v>41</v>
      </c>
      <c r="B58" s="171" t="s">
        <v>227</v>
      </c>
      <c r="C58" s="172" t="s">
        <v>228</v>
      </c>
      <c r="D58" s="173" t="s">
        <v>155</v>
      </c>
      <c r="E58" s="174">
        <v>4.1820000000000004</v>
      </c>
      <c r="F58" s="175">
        <f t="shared" si="8"/>
        <v>0</v>
      </c>
      <c r="G58" s="176">
        <f t="shared" si="9"/>
        <v>0</v>
      </c>
      <c r="H58" s="176"/>
      <c r="I58" s="176">
        <f t="shared" si="10"/>
        <v>0</v>
      </c>
      <c r="J58" s="176"/>
      <c r="K58" s="176">
        <f t="shared" si="11"/>
        <v>0</v>
      </c>
      <c r="L58" s="176">
        <v>21</v>
      </c>
      <c r="M58" s="176">
        <f t="shared" si="12"/>
        <v>0</v>
      </c>
      <c r="N58" s="177">
        <v>8.1999999999999998E-4</v>
      </c>
      <c r="O58" s="177">
        <f t="shared" si="13"/>
        <v>3.4299999999999999E-3</v>
      </c>
      <c r="P58" s="177">
        <v>5.5E-2</v>
      </c>
      <c r="Q58" s="177">
        <f t="shared" si="14"/>
        <v>0.23000999999999999</v>
      </c>
      <c r="R58" s="177"/>
      <c r="S58" s="177"/>
      <c r="T58" s="178">
        <v>0.32</v>
      </c>
      <c r="U58" s="177">
        <f t="shared" si="15"/>
        <v>1.34</v>
      </c>
      <c r="V58" s="179"/>
      <c r="W58" s="179"/>
      <c r="X58" s="179"/>
      <c r="Y58" s="179"/>
      <c r="Z58" s="179"/>
      <c r="AA58" s="179"/>
      <c r="AB58" s="179"/>
      <c r="AC58" s="179"/>
      <c r="AD58" s="179"/>
      <c r="AE58" s="179" t="s">
        <v>148</v>
      </c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</row>
    <row r="59" spans="1:60" outlineLevel="1" x14ac:dyDescent="0.2">
      <c r="A59" s="170">
        <v>42</v>
      </c>
      <c r="B59" s="171" t="s">
        <v>229</v>
      </c>
      <c r="C59" s="172" t="s">
        <v>230</v>
      </c>
      <c r="D59" s="173" t="s">
        <v>194</v>
      </c>
      <c r="E59" s="174">
        <v>1</v>
      </c>
      <c r="F59" s="175">
        <f t="shared" si="8"/>
        <v>0</v>
      </c>
      <c r="G59" s="176">
        <f t="shared" si="9"/>
        <v>0</v>
      </c>
      <c r="H59" s="176"/>
      <c r="I59" s="176">
        <f t="shared" si="10"/>
        <v>0</v>
      </c>
      <c r="J59" s="176"/>
      <c r="K59" s="176">
        <f t="shared" si="11"/>
        <v>0</v>
      </c>
      <c r="L59" s="176">
        <v>21</v>
      </c>
      <c r="M59" s="176">
        <f t="shared" si="12"/>
        <v>0</v>
      </c>
      <c r="N59" s="177">
        <v>0</v>
      </c>
      <c r="O59" s="177">
        <f t="shared" si="13"/>
        <v>0</v>
      </c>
      <c r="P59" s="177">
        <v>1.2144999999999999</v>
      </c>
      <c r="Q59" s="177">
        <f t="shared" si="14"/>
        <v>1.2144999999999999</v>
      </c>
      <c r="R59" s="177"/>
      <c r="S59" s="177"/>
      <c r="T59" s="178">
        <v>0</v>
      </c>
      <c r="U59" s="177">
        <f t="shared" si="15"/>
        <v>0</v>
      </c>
      <c r="V59" s="179"/>
      <c r="W59" s="179"/>
      <c r="X59" s="179"/>
      <c r="Y59" s="179"/>
      <c r="Z59" s="179"/>
      <c r="AA59" s="179"/>
      <c r="AB59" s="179"/>
      <c r="AC59" s="179"/>
      <c r="AD59" s="179"/>
      <c r="AE59" s="179" t="s">
        <v>148</v>
      </c>
      <c r="AF59" s="179"/>
      <c r="AG59" s="179"/>
      <c r="AH59" s="179"/>
      <c r="AI59" s="179"/>
      <c r="AJ59" s="179"/>
      <c r="AK59" s="179"/>
      <c r="AL59" s="179"/>
      <c r="AM59" s="179"/>
      <c r="AN59" s="179"/>
      <c r="AO59" s="179"/>
      <c r="AP59" s="179"/>
      <c r="AQ59" s="179"/>
      <c r="AR59" s="179"/>
      <c r="AS59" s="179"/>
      <c r="AT59" s="179"/>
      <c r="AU59" s="179"/>
      <c r="AV59" s="179"/>
      <c r="AW59" s="179"/>
      <c r="AX59" s="179"/>
      <c r="AY59" s="179"/>
      <c r="AZ59" s="179"/>
      <c r="BA59" s="179"/>
      <c r="BB59" s="179"/>
      <c r="BC59" s="179"/>
      <c r="BD59" s="179"/>
      <c r="BE59" s="179"/>
      <c r="BF59" s="179"/>
      <c r="BG59" s="179"/>
      <c r="BH59" s="179"/>
    </row>
    <row r="60" spans="1:60" outlineLevel="1" x14ac:dyDescent="0.2">
      <c r="A60" s="170">
        <v>43</v>
      </c>
      <c r="B60" s="171" t="s">
        <v>231</v>
      </c>
      <c r="C60" s="172" t="s">
        <v>232</v>
      </c>
      <c r="D60" s="173" t="s">
        <v>155</v>
      </c>
      <c r="E60" s="174">
        <v>2.52</v>
      </c>
      <c r="F60" s="175">
        <f t="shared" si="8"/>
        <v>0</v>
      </c>
      <c r="G60" s="176">
        <f t="shared" si="9"/>
        <v>0</v>
      </c>
      <c r="H60" s="176"/>
      <c r="I60" s="176">
        <f t="shared" si="10"/>
        <v>0</v>
      </c>
      <c r="J60" s="176"/>
      <c r="K60" s="176">
        <f t="shared" si="11"/>
        <v>0</v>
      </c>
      <c r="L60" s="176">
        <v>21</v>
      </c>
      <c r="M60" s="176">
        <f t="shared" si="12"/>
        <v>0</v>
      </c>
      <c r="N60" s="177">
        <v>0</v>
      </c>
      <c r="O60" s="177">
        <f t="shared" si="13"/>
        <v>0</v>
      </c>
      <c r="P60" s="177">
        <v>0.02</v>
      </c>
      <c r="Q60" s="177">
        <f t="shared" si="14"/>
        <v>5.04E-2</v>
      </c>
      <c r="R60" s="177"/>
      <c r="S60" s="177"/>
      <c r="T60" s="178">
        <v>0.24</v>
      </c>
      <c r="U60" s="177">
        <f t="shared" si="15"/>
        <v>0.6</v>
      </c>
      <c r="V60" s="179"/>
      <c r="W60" s="179"/>
      <c r="X60" s="179"/>
      <c r="Y60" s="179"/>
      <c r="Z60" s="179"/>
      <c r="AA60" s="179"/>
      <c r="AB60" s="179"/>
      <c r="AC60" s="179"/>
      <c r="AD60" s="179"/>
      <c r="AE60" s="179" t="s">
        <v>148</v>
      </c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P60" s="179"/>
      <c r="AQ60" s="179"/>
      <c r="AR60" s="179"/>
      <c r="AS60" s="179"/>
      <c r="AT60" s="179"/>
      <c r="AU60" s="179"/>
      <c r="AV60" s="179"/>
      <c r="AW60" s="179"/>
      <c r="AX60" s="179"/>
      <c r="AY60" s="179"/>
      <c r="AZ60" s="179"/>
      <c r="BA60" s="179"/>
      <c r="BB60" s="179"/>
      <c r="BC60" s="179"/>
      <c r="BD60" s="179"/>
      <c r="BE60" s="179"/>
      <c r="BF60" s="179"/>
      <c r="BG60" s="179"/>
      <c r="BH60" s="179"/>
    </row>
    <row r="61" spans="1:60" outlineLevel="1" x14ac:dyDescent="0.2">
      <c r="A61" s="170">
        <v>44</v>
      </c>
      <c r="B61" s="171" t="s">
        <v>233</v>
      </c>
      <c r="C61" s="172" t="s">
        <v>234</v>
      </c>
      <c r="D61" s="173" t="s">
        <v>155</v>
      </c>
      <c r="E61" s="174">
        <v>1.2929999999999999</v>
      </c>
      <c r="F61" s="175">
        <f t="shared" si="8"/>
        <v>0</v>
      </c>
      <c r="G61" s="176">
        <f t="shared" si="9"/>
        <v>0</v>
      </c>
      <c r="H61" s="176"/>
      <c r="I61" s="176">
        <f t="shared" si="10"/>
        <v>0</v>
      </c>
      <c r="J61" s="176"/>
      <c r="K61" s="176">
        <f t="shared" si="11"/>
        <v>0</v>
      </c>
      <c r="L61" s="176">
        <v>21</v>
      </c>
      <c r="M61" s="176">
        <f t="shared" si="12"/>
        <v>0</v>
      </c>
      <c r="N61" s="177">
        <v>0</v>
      </c>
      <c r="O61" s="177">
        <f t="shared" si="13"/>
        <v>0</v>
      </c>
      <c r="P61" s="177">
        <v>0.02</v>
      </c>
      <c r="Q61" s="177">
        <f t="shared" si="14"/>
        <v>2.5860000000000001E-2</v>
      </c>
      <c r="R61" s="177"/>
      <c r="S61" s="177"/>
      <c r="T61" s="178">
        <v>0.14699999999999999</v>
      </c>
      <c r="U61" s="177">
        <f t="shared" si="15"/>
        <v>0.19</v>
      </c>
      <c r="V61" s="179"/>
      <c r="W61" s="179"/>
      <c r="X61" s="179"/>
      <c r="Y61" s="179"/>
      <c r="Z61" s="179"/>
      <c r="AA61" s="179"/>
      <c r="AB61" s="179"/>
      <c r="AC61" s="179"/>
      <c r="AD61" s="179"/>
      <c r="AE61" s="179" t="s">
        <v>148</v>
      </c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P61" s="179"/>
      <c r="AQ61" s="179"/>
      <c r="AR61" s="179"/>
      <c r="AS61" s="179"/>
      <c r="AT61" s="179"/>
      <c r="AU61" s="179"/>
      <c r="AV61" s="179"/>
      <c r="AW61" s="179"/>
      <c r="AX61" s="179"/>
      <c r="AY61" s="179"/>
      <c r="AZ61" s="179"/>
      <c r="BA61" s="179"/>
      <c r="BB61" s="179"/>
      <c r="BC61" s="179"/>
      <c r="BD61" s="179"/>
      <c r="BE61" s="179"/>
      <c r="BF61" s="179"/>
      <c r="BG61" s="179"/>
      <c r="BH61" s="179"/>
    </row>
    <row r="62" spans="1:60" outlineLevel="1" x14ac:dyDescent="0.2">
      <c r="A62" s="170">
        <v>45</v>
      </c>
      <c r="B62" s="171" t="s">
        <v>235</v>
      </c>
      <c r="C62" s="172" t="s">
        <v>236</v>
      </c>
      <c r="D62" s="173" t="s">
        <v>237</v>
      </c>
      <c r="E62" s="174">
        <v>16</v>
      </c>
      <c r="F62" s="175">
        <f t="shared" si="8"/>
        <v>0</v>
      </c>
      <c r="G62" s="176">
        <f t="shared" si="9"/>
        <v>0</v>
      </c>
      <c r="H62" s="176"/>
      <c r="I62" s="176">
        <f t="shared" si="10"/>
        <v>0</v>
      </c>
      <c r="J62" s="176"/>
      <c r="K62" s="176">
        <f t="shared" si="11"/>
        <v>0</v>
      </c>
      <c r="L62" s="176">
        <v>21</v>
      </c>
      <c r="M62" s="176">
        <f t="shared" si="12"/>
        <v>0</v>
      </c>
      <c r="N62" s="177">
        <v>0</v>
      </c>
      <c r="O62" s="177">
        <f t="shared" si="13"/>
        <v>0</v>
      </c>
      <c r="P62" s="177">
        <v>0</v>
      </c>
      <c r="Q62" s="177">
        <f t="shared" si="14"/>
        <v>0</v>
      </c>
      <c r="R62" s="177"/>
      <c r="S62" s="177"/>
      <c r="T62" s="178">
        <v>0</v>
      </c>
      <c r="U62" s="177">
        <f t="shared" si="15"/>
        <v>0</v>
      </c>
      <c r="V62" s="179"/>
      <c r="W62" s="179"/>
      <c r="X62" s="179"/>
      <c r="Y62" s="179"/>
      <c r="Z62" s="179"/>
      <c r="AA62" s="179"/>
      <c r="AB62" s="179"/>
      <c r="AC62" s="179"/>
      <c r="AD62" s="179"/>
      <c r="AE62" s="179" t="s">
        <v>148</v>
      </c>
      <c r="AF62" s="179"/>
      <c r="AG62" s="179"/>
      <c r="AH62" s="179"/>
      <c r="AI62" s="179"/>
      <c r="AJ62" s="179"/>
      <c r="AK62" s="179"/>
      <c r="AL62" s="179"/>
      <c r="AM62" s="179"/>
      <c r="AN62" s="179"/>
      <c r="AO62" s="179"/>
      <c r="AP62" s="179"/>
      <c r="AQ62" s="179"/>
      <c r="AR62" s="179"/>
      <c r="AS62" s="179"/>
      <c r="AT62" s="179"/>
      <c r="AU62" s="179"/>
      <c r="AV62" s="179"/>
      <c r="AW62" s="179"/>
      <c r="AX62" s="179"/>
      <c r="AY62" s="179"/>
      <c r="AZ62" s="179"/>
      <c r="BA62" s="179"/>
      <c r="BB62" s="179"/>
      <c r="BC62" s="179"/>
      <c r="BD62" s="179"/>
      <c r="BE62" s="179"/>
      <c r="BF62" s="179"/>
      <c r="BG62" s="179"/>
      <c r="BH62" s="179"/>
    </row>
    <row r="63" spans="1:60" x14ac:dyDescent="0.2">
      <c r="A63" s="180" t="s">
        <v>143</v>
      </c>
      <c r="B63" s="181" t="s">
        <v>72</v>
      </c>
      <c r="C63" s="182" t="s">
        <v>73</v>
      </c>
      <c r="D63" s="183"/>
      <c r="E63" s="184"/>
      <c r="F63" s="185"/>
      <c r="G63" s="185">
        <f>SUMIF(AE64:AE74,"&lt;&gt;NOR",G64:G74)</f>
        <v>0</v>
      </c>
      <c r="H63" s="185"/>
      <c r="I63" s="185">
        <f>SUM(I64:I74)</f>
        <v>0</v>
      </c>
      <c r="J63" s="185"/>
      <c r="K63" s="185">
        <f>SUM(K64:K74)</f>
        <v>0</v>
      </c>
      <c r="L63" s="185"/>
      <c r="M63" s="185">
        <f>SUM(M64:M74)</f>
        <v>0</v>
      </c>
      <c r="N63" s="186"/>
      <c r="O63" s="186">
        <f>SUM(O64:O74)</f>
        <v>5.1999999999999995E-4</v>
      </c>
      <c r="P63" s="186"/>
      <c r="Q63" s="186">
        <f>SUM(Q64:Q74)</f>
        <v>2.0093999999999999</v>
      </c>
      <c r="R63" s="186"/>
      <c r="S63" s="186"/>
      <c r="T63" s="187"/>
      <c r="U63" s="186">
        <f>SUM(U64:U74)</f>
        <v>23.880000000000003</v>
      </c>
      <c r="AE63" t="s">
        <v>144</v>
      </c>
    </row>
    <row r="64" spans="1:60" outlineLevel="1" x14ac:dyDescent="0.2">
      <c r="A64" s="170">
        <v>46</v>
      </c>
      <c r="B64" s="171" t="s">
        <v>238</v>
      </c>
      <c r="C64" s="172" t="s">
        <v>239</v>
      </c>
      <c r="D64" s="173" t="s">
        <v>147</v>
      </c>
      <c r="E64" s="174">
        <v>0.28499999999999998</v>
      </c>
      <c r="F64" s="175">
        <f t="shared" ref="F64:F74" si="16">H64+J64</f>
        <v>0</v>
      </c>
      <c r="G64" s="176">
        <f t="shared" ref="G64:G74" si="17">ROUND(E64*F64,2)</f>
        <v>0</v>
      </c>
      <c r="H64" s="176"/>
      <c r="I64" s="176">
        <f t="shared" ref="I64:I74" si="18">ROUND(E64*H64,2)</f>
        <v>0</v>
      </c>
      <c r="J64" s="176"/>
      <c r="K64" s="176">
        <f t="shared" ref="K64:K74" si="19">ROUND(E64*J64,2)</f>
        <v>0</v>
      </c>
      <c r="L64" s="176">
        <v>21</v>
      </c>
      <c r="M64" s="176">
        <f t="shared" ref="M64:M74" si="20">G64*(1+L64/100)</f>
        <v>0</v>
      </c>
      <c r="N64" s="177">
        <v>1.82E-3</v>
      </c>
      <c r="O64" s="177">
        <f t="shared" ref="O64:O74" si="21">ROUND(E64*N64,5)</f>
        <v>5.1999999999999995E-4</v>
      </c>
      <c r="P64" s="177">
        <v>1.8</v>
      </c>
      <c r="Q64" s="177">
        <f t="shared" ref="Q64:Q74" si="22">ROUND(E64*P64,5)</f>
        <v>0.51300000000000001</v>
      </c>
      <c r="R64" s="177"/>
      <c r="S64" s="177"/>
      <c r="T64" s="178">
        <v>5.016</v>
      </c>
      <c r="U64" s="177">
        <f t="shared" ref="U64:U74" si="23">ROUND(E64*T64,2)</f>
        <v>1.43</v>
      </c>
      <c r="V64" s="179"/>
      <c r="W64" s="179"/>
      <c r="X64" s="179"/>
      <c r="Y64" s="179"/>
      <c r="Z64" s="179"/>
      <c r="AA64" s="179"/>
      <c r="AB64" s="179"/>
      <c r="AC64" s="179"/>
      <c r="AD64" s="179"/>
      <c r="AE64" s="179" t="s">
        <v>148</v>
      </c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</row>
    <row r="65" spans="1:60" outlineLevel="1" x14ac:dyDescent="0.2">
      <c r="A65" s="170">
        <v>47</v>
      </c>
      <c r="B65" s="171" t="s">
        <v>240</v>
      </c>
      <c r="C65" s="172" t="s">
        <v>241</v>
      </c>
      <c r="D65" s="173" t="s">
        <v>155</v>
      </c>
      <c r="E65" s="174">
        <v>9.1869999999999994</v>
      </c>
      <c r="F65" s="175">
        <f t="shared" si="16"/>
        <v>0</v>
      </c>
      <c r="G65" s="176">
        <f t="shared" si="17"/>
        <v>0</v>
      </c>
      <c r="H65" s="176"/>
      <c r="I65" s="176">
        <f t="shared" si="18"/>
        <v>0</v>
      </c>
      <c r="J65" s="176"/>
      <c r="K65" s="176">
        <f t="shared" si="19"/>
        <v>0</v>
      </c>
      <c r="L65" s="176">
        <v>21</v>
      </c>
      <c r="M65" s="176">
        <f t="shared" si="20"/>
        <v>0</v>
      </c>
      <c r="N65" s="177">
        <v>0</v>
      </c>
      <c r="O65" s="177">
        <f t="shared" si="21"/>
        <v>0</v>
      </c>
      <c r="P65" s="177">
        <v>6.8000000000000005E-2</v>
      </c>
      <c r="Q65" s="177">
        <f t="shared" si="22"/>
        <v>0.62472000000000005</v>
      </c>
      <c r="R65" s="177"/>
      <c r="S65" s="177"/>
      <c r="T65" s="178">
        <v>0.48</v>
      </c>
      <c r="U65" s="177">
        <f t="shared" si="23"/>
        <v>4.41</v>
      </c>
      <c r="V65" s="179"/>
      <c r="W65" s="179"/>
      <c r="X65" s="179"/>
      <c r="Y65" s="179"/>
      <c r="Z65" s="179"/>
      <c r="AA65" s="179"/>
      <c r="AB65" s="179"/>
      <c r="AC65" s="179"/>
      <c r="AD65" s="179"/>
      <c r="AE65" s="179" t="s">
        <v>148</v>
      </c>
      <c r="AF65" s="179"/>
      <c r="AG65" s="179"/>
      <c r="AH65" s="179"/>
      <c r="AI65" s="179"/>
      <c r="AJ65" s="179"/>
      <c r="AK65" s="179"/>
      <c r="AL65" s="179"/>
      <c r="AM65" s="179"/>
      <c r="AN65" s="179"/>
      <c r="AO65" s="179"/>
      <c r="AP65" s="179"/>
      <c r="AQ65" s="179"/>
      <c r="AR65" s="179"/>
      <c r="AS65" s="179"/>
      <c r="AT65" s="179"/>
      <c r="AU65" s="179"/>
      <c r="AV65" s="179"/>
      <c r="AW65" s="179"/>
      <c r="AX65" s="179"/>
      <c r="AY65" s="179"/>
      <c r="AZ65" s="179"/>
      <c r="BA65" s="179"/>
      <c r="BB65" s="179"/>
      <c r="BC65" s="179"/>
      <c r="BD65" s="179"/>
      <c r="BE65" s="179"/>
      <c r="BF65" s="179"/>
      <c r="BG65" s="179"/>
      <c r="BH65" s="179"/>
    </row>
    <row r="66" spans="1:60" outlineLevel="1" x14ac:dyDescent="0.2">
      <c r="A66" s="170">
        <v>48</v>
      </c>
      <c r="B66" s="171" t="s">
        <v>242</v>
      </c>
      <c r="C66" s="172" t="s">
        <v>243</v>
      </c>
      <c r="D66" s="173" t="s">
        <v>155</v>
      </c>
      <c r="E66" s="174">
        <v>40.393999999999998</v>
      </c>
      <c r="F66" s="175">
        <f t="shared" si="16"/>
        <v>0</v>
      </c>
      <c r="G66" s="176">
        <f t="shared" si="17"/>
        <v>0</v>
      </c>
      <c r="H66" s="176"/>
      <c r="I66" s="176">
        <f t="shared" si="18"/>
        <v>0</v>
      </c>
      <c r="J66" s="176"/>
      <c r="K66" s="176">
        <f t="shared" si="19"/>
        <v>0</v>
      </c>
      <c r="L66" s="176">
        <v>21</v>
      </c>
      <c r="M66" s="176">
        <f t="shared" si="20"/>
        <v>0</v>
      </c>
      <c r="N66" s="177">
        <v>0</v>
      </c>
      <c r="O66" s="177">
        <f t="shared" si="21"/>
        <v>0</v>
      </c>
      <c r="P66" s="177">
        <v>0.01</v>
      </c>
      <c r="Q66" s="177">
        <f t="shared" si="22"/>
        <v>0.40394000000000002</v>
      </c>
      <c r="R66" s="177"/>
      <c r="S66" s="177"/>
      <c r="T66" s="178">
        <v>0.1</v>
      </c>
      <c r="U66" s="177">
        <f t="shared" si="23"/>
        <v>4.04</v>
      </c>
      <c r="V66" s="179"/>
      <c r="W66" s="179"/>
      <c r="X66" s="179"/>
      <c r="Y66" s="179"/>
      <c r="Z66" s="179"/>
      <c r="AA66" s="179"/>
      <c r="AB66" s="179"/>
      <c r="AC66" s="179"/>
      <c r="AD66" s="179"/>
      <c r="AE66" s="179" t="s">
        <v>148</v>
      </c>
      <c r="AF66" s="179"/>
      <c r="AG66" s="179"/>
      <c r="AH66" s="179"/>
      <c r="AI66" s="179"/>
      <c r="AJ66" s="179"/>
      <c r="AK66" s="179"/>
      <c r="AL66" s="179"/>
      <c r="AM66" s="179"/>
      <c r="AN66" s="179"/>
      <c r="AO66" s="179"/>
      <c r="AP66" s="179"/>
      <c r="AQ66" s="179"/>
      <c r="AR66" s="179"/>
      <c r="AS66" s="179"/>
      <c r="AT66" s="179"/>
      <c r="AU66" s="179"/>
      <c r="AV66" s="179"/>
      <c r="AW66" s="179"/>
      <c r="AX66" s="179"/>
      <c r="AY66" s="179"/>
      <c r="AZ66" s="179"/>
      <c r="BA66" s="179"/>
      <c r="BB66" s="179"/>
      <c r="BC66" s="179"/>
      <c r="BD66" s="179"/>
      <c r="BE66" s="179"/>
      <c r="BF66" s="179"/>
      <c r="BG66" s="179"/>
      <c r="BH66" s="179"/>
    </row>
    <row r="67" spans="1:60" outlineLevel="1" x14ac:dyDescent="0.2">
      <c r="A67" s="170">
        <v>49</v>
      </c>
      <c r="B67" s="171" t="s">
        <v>244</v>
      </c>
      <c r="C67" s="172" t="s">
        <v>245</v>
      </c>
      <c r="D67" s="173" t="s">
        <v>155</v>
      </c>
      <c r="E67" s="174">
        <v>41.774000000000001</v>
      </c>
      <c r="F67" s="175">
        <f t="shared" si="16"/>
        <v>0</v>
      </c>
      <c r="G67" s="176">
        <f t="shared" si="17"/>
        <v>0</v>
      </c>
      <c r="H67" s="176"/>
      <c r="I67" s="176">
        <f t="shared" si="18"/>
        <v>0</v>
      </c>
      <c r="J67" s="176"/>
      <c r="K67" s="176">
        <f t="shared" si="19"/>
        <v>0</v>
      </c>
      <c r="L67" s="176">
        <v>21</v>
      </c>
      <c r="M67" s="176">
        <f t="shared" si="20"/>
        <v>0</v>
      </c>
      <c r="N67" s="177">
        <v>0</v>
      </c>
      <c r="O67" s="177">
        <f t="shared" si="21"/>
        <v>0</v>
      </c>
      <c r="P67" s="177">
        <v>0.01</v>
      </c>
      <c r="Q67" s="177">
        <f t="shared" si="22"/>
        <v>0.41774</v>
      </c>
      <c r="R67" s="177"/>
      <c r="S67" s="177"/>
      <c r="T67" s="178">
        <v>0.08</v>
      </c>
      <c r="U67" s="177">
        <f t="shared" si="23"/>
        <v>3.34</v>
      </c>
      <c r="V67" s="179"/>
      <c r="W67" s="179"/>
      <c r="X67" s="179"/>
      <c r="Y67" s="179"/>
      <c r="Z67" s="179"/>
      <c r="AA67" s="179"/>
      <c r="AB67" s="179"/>
      <c r="AC67" s="179"/>
      <c r="AD67" s="179"/>
      <c r="AE67" s="179" t="s">
        <v>148</v>
      </c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P67" s="179"/>
      <c r="AQ67" s="179"/>
      <c r="AR67" s="179"/>
      <c r="AS67" s="179"/>
      <c r="AT67" s="179"/>
      <c r="AU67" s="179"/>
      <c r="AV67" s="179"/>
      <c r="AW67" s="179"/>
      <c r="AX67" s="179"/>
      <c r="AY67" s="179"/>
      <c r="AZ67" s="179"/>
      <c r="BA67" s="179"/>
      <c r="BB67" s="179"/>
      <c r="BC67" s="179"/>
      <c r="BD67" s="179"/>
      <c r="BE67" s="179"/>
      <c r="BF67" s="179"/>
      <c r="BG67" s="179"/>
      <c r="BH67" s="179"/>
    </row>
    <row r="68" spans="1:60" outlineLevel="1" x14ac:dyDescent="0.2">
      <c r="A68" s="170">
        <v>50</v>
      </c>
      <c r="B68" s="171" t="s">
        <v>246</v>
      </c>
      <c r="C68" s="172" t="s">
        <v>247</v>
      </c>
      <c r="D68" s="173" t="s">
        <v>194</v>
      </c>
      <c r="E68" s="174">
        <v>2</v>
      </c>
      <c r="F68" s="175">
        <f t="shared" si="16"/>
        <v>0</v>
      </c>
      <c r="G68" s="176">
        <f t="shared" si="17"/>
        <v>0</v>
      </c>
      <c r="H68" s="176"/>
      <c r="I68" s="176">
        <f t="shared" si="18"/>
        <v>0</v>
      </c>
      <c r="J68" s="176"/>
      <c r="K68" s="176">
        <f t="shared" si="19"/>
        <v>0</v>
      </c>
      <c r="L68" s="176">
        <v>21</v>
      </c>
      <c r="M68" s="176">
        <f t="shared" si="20"/>
        <v>0</v>
      </c>
      <c r="N68" s="177">
        <v>0</v>
      </c>
      <c r="O68" s="177">
        <f t="shared" si="21"/>
        <v>0</v>
      </c>
      <c r="P68" s="177">
        <v>2.5000000000000001E-2</v>
      </c>
      <c r="Q68" s="177">
        <f t="shared" si="22"/>
        <v>0.05</v>
      </c>
      <c r="R68" s="177"/>
      <c r="S68" s="177"/>
      <c r="T68" s="178">
        <v>0.41799999999999998</v>
      </c>
      <c r="U68" s="177">
        <f t="shared" si="23"/>
        <v>0.84</v>
      </c>
      <c r="V68" s="179"/>
      <c r="W68" s="179"/>
      <c r="X68" s="179"/>
      <c r="Y68" s="179"/>
      <c r="Z68" s="179"/>
      <c r="AA68" s="179"/>
      <c r="AB68" s="179"/>
      <c r="AC68" s="179"/>
      <c r="AD68" s="179"/>
      <c r="AE68" s="179" t="s">
        <v>148</v>
      </c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P68" s="179"/>
      <c r="AQ68" s="179"/>
      <c r="AR68" s="179"/>
      <c r="AS68" s="179"/>
      <c r="AT68" s="179"/>
      <c r="AU68" s="179"/>
      <c r="AV68" s="179"/>
      <c r="AW68" s="179"/>
      <c r="AX68" s="179"/>
      <c r="AY68" s="179"/>
      <c r="AZ68" s="179"/>
      <c r="BA68" s="179"/>
      <c r="BB68" s="179"/>
      <c r="BC68" s="179"/>
      <c r="BD68" s="179"/>
      <c r="BE68" s="179"/>
      <c r="BF68" s="179"/>
      <c r="BG68" s="179"/>
      <c r="BH68" s="179"/>
    </row>
    <row r="69" spans="1:60" outlineLevel="1" x14ac:dyDescent="0.2">
      <c r="A69" s="170">
        <v>51</v>
      </c>
      <c r="B69" s="171" t="s">
        <v>248</v>
      </c>
      <c r="C69" s="172" t="s">
        <v>249</v>
      </c>
      <c r="D69" s="173" t="s">
        <v>250</v>
      </c>
      <c r="E69" s="174">
        <v>4.6619999999999999</v>
      </c>
      <c r="F69" s="175">
        <f t="shared" si="16"/>
        <v>0</v>
      </c>
      <c r="G69" s="176">
        <f t="shared" si="17"/>
        <v>0</v>
      </c>
      <c r="H69" s="176"/>
      <c r="I69" s="176">
        <f t="shared" si="18"/>
        <v>0</v>
      </c>
      <c r="J69" s="176"/>
      <c r="K69" s="176">
        <f t="shared" si="19"/>
        <v>0</v>
      </c>
      <c r="L69" s="176">
        <v>21</v>
      </c>
      <c r="M69" s="176">
        <f t="shared" si="20"/>
        <v>0</v>
      </c>
      <c r="N69" s="177">
        <v>0</v>
      </c>
      <c r="O69" s="177">
        <f t="shared" si="21"/>
        <v>0</v>
      </c>
      <c r="P69" s="177">
        <v>0</v>
      </c>
      <c r="Q69" s="177">
        <f t="shared" si="22"/>
        <v>0</v>
      </c>
      <c r="R69" s="177"/>
      <c r="S69" s="177"/>
      <c r="T69" s="178">
        <v>0.94199999999999995</v>
      </c>
      <c r="U69" s="177">
        <f t="shared" si="23"/>
        <v>4.3899999999999997</v>
      </c>
      <c r="V69" s="179"/>
      <c r="W69" s="179"/>
      <c r="X69" s="179"/>
      <c r="Y69" s="179"/>
      <c r="Z69" s="179"/>
      <c r="AA69" s="179"/>
      <c r="AB69" s="179"/>
      <c r="AC69" s="179"/>
      <c r="AD69" s="179"/>
      <c r="AE69" s="179" t="s">
        <v>148</v>
      </c>
      <c r="AF69" s="179"/>
      <c r="AG69" s="179"/>
      <c r="AH69" s="179"/>
      <c r="AI69" s="179"/>
      <c r="AJ69" s="179"/>
      <c r="AK69" s="179"/>
      <c r="AL69" s="179"/>
      <c r="AM69" s="179"/>
      <c r="AN69" s="179"/>
      <c r="AO69" s="179"/>
      <c r="AP69" s="179"/>
      <c r="AQ69" s="179"/>
      <c r="AR69" s="179"/>
      <c r="AS69" s="179"/>
      <c r="AT69" s="179"/>
      <c r="AU69" s="179"/>
      <c r="AV69" s="179"/>
      <c r="AW69" s="179"/>
      <c r="AX69" s="179"/>
      <c r="AY69" s="179"/>
      <c r="AZ69" s="179"/>
      <c r="BA69" s="179"/>
      <c r="BB69" s="179"/>
      <c r="BC69" s="179"/>
      <c r="BD69" s="179"/>
      <c r="BE69" s="179"/>
      <c r="BF69" s="179"/>
      <c r="BG69" s="179"/>
      <c r="BH69" s="179"/>
    </row>
    <row r="70" spans="1:60" outlineLevel="1" x14ac:dyDescent="0.2">
      <c r="A70" s="170">
        <v>52</v>
      </c>
      <c r="B70" s="171" t="s">
        <v>251</v>
      </c>
      <c r="C70" s="172" t="s">
        <v>252</v>
      </c>
      <c r="D70" s="173" t="s">
        <v>250</v>
      </c>
      <c r="E70" s="174">
        <v>9.3239999999999998</v>
      </c>
      <c r="F70" s="175">
        <f t="shared" si="16"/>
        <v>0</v>
      </c>
      <c r="G70" s="176">
        <f t="shared" si="17"/>
        <v>0</v>
      </c>
      <c r="H70" s="176"/>
      <c r="I70" s="176">
        <f t="shared" si="18"/>
        <v>0</v>
      </c>
      <c r="J70" s="176"/>
      <c r="K70" s="176">
        <f t="shared" si="19"/>
        <v>0</v>
      </c>
      <c r="L70" s="176">
        <v>21</v>
      </c>
      <c r="M70" s="176">
        <f t="shared" si="20"/>
        <v>0</v>
      </c>
      <c r="N70" s="177">
        <v>0</v>
      </c>
      <c r="O70" s="177">
        <f t="shared" si="21"/>
        <v>0</v>
      </c>
      <c r="P70" s="177">
        <v>0</v>
      </c>
      <c r="Q70" s="177">
        <f t="shared" si="22"/>
        <v>0</v>
      </c>
      <c r="R70" s="177"/>
      <c r="S70" s="177"/>
      <c r="T70" s="178">
        <v>0.105</v>
      </c>
      <c r="U70" s="177">
        <f t="shared" si="23"/>
        <v>0.98</v>
      </c>
      <c r="V70" s="179"/>
      <c r="W70" s="179"/>
      <c r="X70" s="179"/>
      <c r="Y70" s="179"/>
      <c r="Z70" s="179"/>
      <c r="AA70" s="179"/>
      <c r="AB70" s="179"/>
      <c r="AC70" s="179"/>
      <c r="AD70" s="179"/>
      <c r="AE70" s="179" t="s">
        <v>148</v>
      </c>
      <c r="AF70" s="179"/>
      <c r="AG70" s="179"/>
      <c r="AH70" s="179"/>
      <c r="AI70" s="179"/>
      <c r="AJ70" s="179"/>
      <c r="AK70" s="179"/>
      <c r="AL70" s="179"/>
      <c r="AM70" s="179"/>
      <c r="AN70" s="179"/>
      <c r="AO70" s="179"/>
      <c r="AP70" s="179"/>
      <c r="AQ70" s="179"/>
      <c r="AR70" s="179"/>
      <c r="AS70" s="179"/>
      <c r="AT70" s="179"/>
      <c r="AU70" s="179"/>
      <c r="AV70" s="179"/>
      <c r="AW70" s="179"/>
      <c r="AX70" s="179"/>
      <c r="AY70" s="179"/>
      <c r="AZ70" s="179"/>
      <c r="BA70" s="179"/>
      <c r="BB70" s="179"/>
      <c r="BC70" s="179"/>
      <c r="BD70" s="179"/>
      <c r="BE70" s="179"/>
      <c r="BF70" s="179"/>
      <c r="BG70" s="179"/>
      <c r="BH70" s="179"/>
    </row>
    <row r="71" spans="1:60" outlineLevel="1" x14ac:dyDescent="0.2">
      <c r="A71" s="170">
        <v>53</v>
      </c>
      <c r="B71" s="171" t="s">
        <v>253</v>
      </c>
      <c r="C71" s="172" t="s">
        <v>254</v>
      </c>
      <c r="D71" s="173" t="s">
        <v>250</v>
      </c>
      <c r="E71" s="174">
        <v>2.331</v>
      </c>
      <c r="F71" s="175">
        <f t="shared" si="16"/>
        <v>0</v>
      </c>
      <c r="G71" s="176">
        <f t="shared" si="17"/>
        <v>0</v>
      </c>
      <c r="H71" s="176"/>
      <c r="I71" s="176">
        <f t="shared" si="18"/>
        <v>0</v>
      </c>
      <c r="J71" s="176"/>
      <c r="K71" s="176">
        <f t="shared" si="19"/>
        <v>0</v>
      </c>
      <c r="L71" s="176">
        <v>21</v>
      </c>
      <c r="M71" s="176">
        <f t="shared" si="20"/>
        <v>0</v>
      </c>
      <c r="N71" s="177">
        <v>0</v>
      </c>
      <c r="O71" s="177">
        <f t="shared" si="21"/>
        <v>0</v>
      </c>
      <c r="P71" s="177">
        <v>0</v>
      </c>
      <c r="Q71" s="177">
        <f t="shared" si="22"/>
        <v>0</v>
      </c>
      <c r="R71" s="177"/>
      <c r="S71" s="177"/>
      <c r="T71" s="178">
        <v>0.93300000000000005</v>
      </c>
      <c r="U71" s="177">
        <f t="shared" si="23"/>
        <v>2.17</v>
      </c>
      <c r="V71" s="179"/>
      <c r="W71" s="179"/>
      <c r="X71" s="179"/>
      <c r="Y71" s="179"/>
      <c r="Z71" s="179"/>
      <c r="AA71" s="179"/>
      <c r="AB71" s="179"/>
      <c r="AC71" s="179"/>
      <c r="AD71" s="179"/>
      <c r="AE71" s="179" t="s">
        <v>148</v>
      </c>
      <c r="AF71" s="179"/>
      <c r="AG71" s="179"/>
      <c r="AH71" s="179"/>
      <c r="AI71" s="179"/>
      <c r="AJ71" s="179"/>
      <c r="AK71" s="179"/>
      <c r="AL71" s="179"/>
      <c r="AM71" s="179"/>
      <c r="AN71" s="179"/>
      <c r="AO71" s="179"/>
      <c r="AP71" s="179"/>
      <c r="AQ71" s="179"/>
      <c r="AR71" s="179"/>
      <c r="AS71" s="179"/>
      <c r="AT71" s="179"/>
      <c r="AU71" s="179"/>
      <c r="AV71" s="179"/>
      <c r="AW71" s="179"/>
      <c r="AX71" s="179"/>
      <c r="AY71" s="179"/>
      <c r="AZ71" s="179"/>
      <c r="BA71" s="179"/>
      <c r="BB71" s="179"/>
      <c r="BC71" s="179"/>
      <c r="BD71" s="179"/>
      <c r="BE71" s="179"/>
      <c r="BF71" s="179"/>
      <c r="BG71" s="179"/>
      <c r="BH71" s="179"/>
    </row>
    <row r="72" spans="1:60" outlineLevel="1" x14ac:dyDescent="0.2">
      <c r="A72" s="170">
        <v>54</v>
      </c>
      <c r="B72" s="171" t="s">
        <v>255</v>
      </c>
      <c r="C72" s="172" t="s">
        <v>256</v>
      </c>
      <c r="D72" s="173" t="s">
        <v>250</v>
      </c>
      <c r="E72" s="174">
        <v>4.6619999999999999</v>
      </c>
      <c r="F72" s="175">
        <f t="shared" si="16"/>
        <v>0</v>
      </c>
      <c r="G72" s="176">
        <f t="shared" si="17"/>
        <v>0</v>
      </c>
      <c r="H72" s="176"/>
      <c r="I72" s="176">
        <f t="shared" si="18"/>
        <v>0</v>
      </c>
      <c r="J72" s="176"/>
      <c r="K72" s="176">
        <f t="shared" si="19"/>
        <v>0</v>
      </c>
      <c r="L72" s="176">
        <v>21</v>
      </c>
      <c r="M72" s="176">
        <f t="shared" si="20"/>
        <v>0</v>
      </c>
      <c r="N72" s="177">
        <v>0</v>
      </c>
      <c r="O72" s="177">
        <f t="shared" si="21"/>
        <v>0</v>
      </c>
      <c r="P72" s="177">
        <v>0</v>
      </c>
      <c r="Q72" s="177">
        <f t="shared" si="22"/>
        <v>0</v>
      </c>
      <c r="R72" s="177"/>
      <c r="S72" s="177"/>
      <c r="T72" s="178">
        <v>0.49</v>
      </c>
      <c r="U72" s="177">
        <f t="shared" si="23"/>
        <v>2.2799999999999998</v>
      </c>
      <c r="V72" s="179"/>
      <c r="W72" s="179"/>
      <c r="X72" s="179"/>
      <c r="Y72" s="179"/>
      <c r="Z72" s="179"/>
      <c r="AA72" s="179"/>
      <c r="AB72" s="179"/>
      <c r="AC72" s="179"/>
      <c r="AD72" s="179"/>
      <c r="AE72" s="179" t="s">
        <v>148</v>
      </c>
      <c r="AF72" s="179"/>
      <c r="AG72" s="179"/>
      <c r="AH72" s="179"/>
      <c r="AI72" s="179"/>
      <c r="AJ72" s="179"/>
      <c r="AK72" s="179"/>
      <c r="AL72" s="179"/>
      <c r="AM72" s="179"/>
      <c r="AN72" s="179"/>
      <c r="AO72" s="179"/>
      <c r="AP72" s="179"/>
      <c r="AQ72" s="179"/>
      <c r="AR72" s="179"/>
      <c r="AS72" s="179"/>
      <c r="AT72" s="179"/>
      <c r="AU72" s="179"/>
      <c r="AV72" s="179"/>
      <c r="AW72" s="179"/>
      <c r="AX72" s="179"/>
      <c r="AY72" s="179"/>
      <c r="AZ72" s="179"/>
      <c r="BA72" s="179"/>
      <c r="BB72" s="179"/>
      <c r="BC72" s="179"/>
      <c r="BD72" s="179"/>
      <c r="BE72" s="179"/>
      <c r="BF72" s="179"/>
      <c r="BG72" s="179"/>
      <c r="BH72" s="179"/>
    </row>
    <row r="73" spans="1:60" outlineLevel="1" x14ac:dyDescent="0.2">
      <c r="A73" s="170">
        <v>55</v>
      </c>
      <c r="B73" s="171" t="s">
        <v>257</v>
      </c>
      <c r="C73" s="172" t="s">
        <v>258</v>
      </c>
      <c r="D73" s="173" t="s">
        <v>250</v>
      </c>
      <c r="E73" s="174">
        <v>65.268000000000001</v>
      </c>
      <c r="F73" s="175">
        <f t="shared" si="16"/>
        <v>0</v>
      </c>
      <c r="G73" s="176">
        <f t="shared" si="17"/>
        <v>0</v>
      </c>
      <c r="H73" s="176"/>
      <c r="I73" s="176">
        <f t="shared" si="18"/>
        <v>0</v>
      </c>
      <c r="J73" s="176"/>
      <c r="K73" s="176">
        <f t="shared" si="19"/>
        <v>0</v>
      </c>
      <c r="L73" s="176">
        <v>21</v>
      </c>
      <c r="M73" s="176">
        <f t="shared" si="20"/>
        <v>0</v>
      </c>
      <c r="N73" s="177">
        <v>0</v>
      </c>
      <c r="O73" s="177">
        <f t="shared" si="21"/>
        <v>0</v>
      </c>
      <c r="P73" s="177">
        <v>0</v>
      </c>
      <c r="Q73" s="177">
        <f t="shared" si="22"/>
        <v>0</v>
      </c>
      <c r="R73" s="177"/>
      <c r="S73" s="177"/>
      <c r="T73" s="178">
        <v>0</v>
      </c>
      <c r="U73" s="177">
        <f t="shared" si="23"/>
        <v>0</v>
      </c>
      <c r="V73" s="179"/>
      <c r="W73" s="179"/>
      <c r="X73" s="179"/>
      <c r="Y73" s="179"/>
      <c r="Z73" s="179"/>
      <c r="AA73" s="179"/>
      <c r="AB73" s="179"/>
      <c r="AC73" s="179"/>
      <c r="AD73" s="179"/>
      <c r="AE73" s="179" t="s">
        <v>148</v>
      </c>
      <c r="AF73" s="179"/>
      <c r="AG73" s="179"/>
      <c r="AH73" s="179"/>
      <c r="AI73" s="179"/>
      <c r="AJ73" s="179"/>
      <c r="AK73" s="179"/>
      <c r="AL73" s="179"/>
      <c r="AM73" s="179"/>
      <c r="AN73" s="179"/>
      <c r="AO73" s="179"/>
      <c r="AP73" s="179"/>
      <c r="AQ73" s="179"/>
      <c r="AR73" s="179"/>
      <c r="AS73" s="179"/>
      <c r="AT73" s="179"/>
      <c r="AU73" s="179"/>
      <c r="AV73" s="179"/>
      <c r="AW73" s="179"/>
      <c r="AX73" s="179"/>
      <c r="AY73" s="179"/>
      <c r="AZ73" s="179"/>
      <c r="BA73" s="179"/>
      <c r="BB73" s="179"/>
      <c r="BC73" s="179"/>
      <c r="BD73" s="179"/>
      <c r="BE73" s="179"/>
      <c r="BF73" s="179"/>
      <c r="BG73" s="179"/>
      <c r="BH73" s="179"/>
    </row>
    <row r="74" spans="1:60" ht="22.5" outlineLevel="1" x14ac:dyDescent="0.2">
      <c r="A74" s="170">
        <v>56</v>
      </c>
      <c r="B74" s="171" t="s">
        <v>259</v>
      </c>
      <c r="C74" s="172" t="s">
        <v>260</v>
      </c>
      <c r="D74" s="173" t="s">
        <v>250</v>
      </c>
      <c r="E74" s="174">
        <v>4.6619999999999999</v>
      </c>
      <c r="F74" s="175">
        <f t="shared" si="16"/>
        <v>0</v>
      </c>
      <c r="G74" s="176">
        <f t="shared" si="17"/>
        <v>0</v>
      </c>
      <c r="H74" s="176"/>
      <c r="I74" s="176">
        <f t="shared" si="18"/>
        <v>0</v>
      </c>
      <c r="J74" s="176"/>
      <c r="K74" s="176">
        <f t="shared" si="19"/>
        <v>0</v>
      </c>
      <c r="L74" s="176">
        <v>21</v>
      </c>
      <c r="M74" s="176">
        <f t="shared" si="20"/>
        <v>0</v>
      </c>
      <c r="N74" s="177">
        <v>0</v>
      </c>
      <c r="O74" s="177">
        <f t="shared" si="21"/>
        <v>0</v>
      </c>
      <c r="P74" s="177">
        <v>0</v>
      </c>
      <c r="Q74" s="177">
        <f t="shared" si="22"/>
        <v>0</v>
      </c>
      <c r="R74" s="177"/>
      <c r="S74" s="177"/>
      <c r="T74" s="178">
        <v>0</v>
      </c>
      <c r="U74" s="177">
        <f t="shared" si="23"/>
        <v>0</v>
      </c>
      <c r="V74" s="179"/>
      <c r="W74" s="179"/>
      <c r="X74" s="179"/>
      <c r="Y74" s="179"/>
      <c r="Z74" s="179"/>
      <c r="AA74" s="179"/>
      <c r="AB74" s="179"/>
      <c r="AC74" s="179"/>
      <c r="AD74" s="179"/>
      <c r="AE74" s="179" t="s">
        <v>148</v>
      </c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P74" s="179"/>
      <c r="AQ74" s="179"/>
      <c r="AR74" s="179"/>
      <c r="AS74" s="179"/>
      <c r="AT74" s="179"/>
      <c r="AU74" s="179"/>
      <c r="AV74" s="179"/>
      <c r="AW74" s="179"/>
      <c r="AX74" s="179"/>
      <c r="AY74" s="179"/>
      <c r="AZ74" s="179"/>
      <c r="BA74" s="179"/>
      <c r="BB74" s="179"/>
      <c r="BC74" s="179"/>
      <c r="BD74" s="179"/>
      <c r="BE74" s="179"/>
      <c r="BF74" s="179"/>
      <c r="BG74" s="179"/>
      <c r="BH74" s="179"/>
    </row>
    <row r="75" spans="1:60" x14ac:dyDescent="0.2">
      <c r="A75" s="180" t="s">
        <v>143</v>
      </c>
      <c r="B75" s="181" t="s">
        <v>74</v>
      </c>
      <c r="C75" s="182" t="s">
        <v>75</v>
      </c>
      <c r="D75" s="183"/>
      <c r="E75" s="184"/>
      <c r="F75" s="185"/>
      <c r="G75" s="185">
        <f>SUMIF(AE76:AE76,"&lt;&gt;NOR",G76:G76)</f>
        <v>0</v>
      </c>
      <c r="H75" s="185"/>
      <c r="I75" s="185">
        <f>SUM(I76:I76)</f>
        <v>0</v>
      </c>
      <c r="J75" s="185"/>
      <c r="K75" s="185">
        <f>SUM(K76:K76)</f>
        <v>0</v>
      </c>
      <c r="L75" s="185"/>
      <c r="M75" s="185">
        <f>SUM(M76:M76)</f>
        <v>0</v>
      </c>
      <c r="N75" s="186"/>
      <c r="O75" s="186">
        <f>SUM(O76:O76)</f>
        <v>0</v>
      </c>
      <c r="P75" s="186"/>
      <c r="Q75" s="186">
        <f>SUM(Q76:Q76)</f>
        <v>0</v>
      </c>
      <c r="R75" s="186"/>
      <c r="S75" s="186"/>
      <c r="T75" s="187"/>
      <c r="U75" s="186">
        <f>SUM(U76:U76)</f>
        <v>27.07</v>
      </c>
      <c r="AE75" t="s">
        <v>144</v>
      </c>
    </row>
    <row r="76" spans="1:60" outlineLevel="1" x14ac:dyDescent="0.2">
      <c r="A76" s="170">
        <v>57</v>
      </c>
      <c r="B76" s="171" t="s">
        <v>261</v>
      </c>
      <c r="C76" s="172" t="s">
        <v>262</v>
      </c>
      <c r="D76" s="173" t="s">
        <v>250</v>
      </c>
      <c r="E76" s="174">
        <v>14.31</v>
      </c>
      <c r="F76" s="175">
        <f>H76+J76</f>
        <v>0</v>
      </c>
      <c r="G76" s="176">
        <f>ROUND(E76*F76,2)</f>
        <v>0</v>
      </c>
      <c r="H76" s="176"/>
      <c r="I76" s="176">
        <f>ROUND(E76*H76,2)</f>
        <v>0</v>
      </c>
      <c r="J76" s="176"/>
      <c r="K76" s="176">
        <f>ROUND(E76*J76,2)</f>
        <v>0</v>
      </c>
      <c r="L76" s="176">
        <v>21</v>
      </c>
      <c r="M76" s="176">
        <f>G76*(1+L76/100)</f>
        <v>0</v>
      </c>
      <c r="N76" s="177">
        <v>0</v>
      </c>
      <c r="O76" s="177">
        <f>ROUND(E76*N76,5)</f>
        <v>0</v>
      </c>
      <c r="P76" s="177">
        <v>0</v>
      </c>
      <c r="Q76" s="177">
        <f>ROUND(E76*P76,5)</f>
        <v>0</v>
      </c>
      <c r="R76" s="177"/>
      <c r="S76" s="177"/>
      <c r="T76" s="178">
        <v>1.8919999999999999</v>
      </c>
      <c r="U76" s="177">
        <f>ROUND(E76*T76,2)</f>
        <v>27.07</v>
      </c>
      <c r="V76" s="179"/>
      <c r="W76" s="179"/>
      <c r="X76" s="179"/>
      <c r="Y76" s="179"/>
      <c r="Z76" s="179"/>
      <c r="AA76" s="179"/>
      <c r="AB76" s="179"/>
      <c r="AC76" s="179"/>
      <c r="AD76" s="179"/>
      <c r="AE76" s="179" t="s">
        <v>148</v>
      </c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P76" s="179"/>
      <c r="AQ76" s="179"/>
      <c r="AR76" s="179"/>
      <c r="AS76" s="179"/>
      <c r="AT76" s="179"/>
      <c r="AU76" s="179"/>
      <c r="AV76" s="179"/>
      <c r="AW76" s="179"/>
      <c r="AX76" s="179"/>
      <c r="AY76" s="179"/>
      <c r="AZ76" s="179"/>
      <c r="BA76" s="179"/>
      <c r="BB76" s="179"/>
      <c r="BC76" s="179"/>
      <c r="BD76" s="179"/>
      <c r="BE76" s="179"/>
      <c r="BF76" s="179"/>
      <c r="BG76" s="179"/>
      <c r="BH76" s="179"/>
    </row>
    <row r="77" spans="1:60" x14ac:dyDescent="0.2">
      <c r="A77" s="180" t="s">
        <v>143</v>
      </c>
      <c r="B77" s="181" t="s">
        <v>76</v>
      </c>
      <c r="C77" s="182" t="s">
        <v>77</v>
      </c>
      <c r="D77" s="183"/>
      <c r="E77" s="184"/>
      <c r="F77" s="185"/>
      <c r="G77" s="185">
        <f>SUMIF(AE78:AE82,"&lt;&gt;NOR",G78:G82)</f>
        <v>0</v>
      </c>
      <c r="H77" s="185"/>
      <c r="I77" s="185">
        <f>SUM(I78:I82)</f>
        <v>0</v>
      </c>
      <c r="J77" s="185"/>
      <c r="K77" s="185">
        <f>SUM(K78:K82)</f>
        <v>0</v>
      </c>
      <c r="L77" s="185"/>
      <c r="M77" s="185">
        <f>SUM(M78:M82)</f>
        <v>0</v>
      </c>
      <c r="N77" s="186"/>
      <c r="O77" s="186">
        <f>SUM(O78:O82)</f>
        <v>5.1560000000000002E-2</v>
      </c>
      <c r="P77" s="186"/>
      <c r="Q77" s="186">
        <f>SUM(Q78:Q82)</f>
        <v>0</v>
      </c>
      <c r="R77" s="186"/>
      <c r="S77" s="186"/>
      <c r="T77" s="187"/>
      <c r="U77" s="186">
        <f>SUM(U78:U82)</f>
        <v>7.31</v>
      </c>
      <c r="AE77" t="s">
        <v>144</v>
      </c>
    </row>
    <row r="78" spans="1:60" ht="22.5" outlineLevel="1" x14ac:dyDescent="0.2">
      <c r="A78" s="170">
        <v>58</v>
      </c>
      <c r="B78" s="171" t="s">
        <v>263</v>
      </c>
      <c r="C78" s="172" t="s">
        <v>264</v>
      </c>
      <c r="D78" s="173" t="s">
        <v>155</v>
      </c>
      <c r="E78" s="174">
        <v>4.34</v>
      </c>
      <c r="F78" s="175">
        <f>H78+J78</f>
        <v>0</v>
      </c>
      <c r="G78" s="176">
        <f>ROUND(E78*F78,2)</f>
        <v>0</v>
      </c>
      <c r="H78" s="176"/>
      <c r="I78" s="176">
        <f>ROUND(E78*H78,2)</f>
        <v>0</v>
      </c>
      <c r="J78" s="176"/>
      <c r="K78" s="176">
        <f>ROUND(E78*J78,2)</f>
        <v>0</v>
      </c>
      <c r="L78" s="176">
        <v>21</v>
      </c>
      <c r="M78" s="176">
        <f>G78*(1+L78/100)</f>
        <v>0</v>
      </c>
      <c r="N78" s="177">
        <v>1.7000000000000001E-4</v>
      </c>
      <c r="O78" s="177">
        <f>ROUND(E78*N78,5)</f>
        <v>7.3999999999999999E-4</v>
      </c>
      <c r="P78" s="177">
        <v>0</v>
      </c>
      <c r="Q78" s="177">
        <f>ROUND(E78*P78,5)</f>
        <v>0</v>
      </c>
      <c r="R78" s="177"/>
      <c r="S78" s="177"/>
      <c r="T78" s="178">
        <v>0.16</v>
      </c>
      <c r="U78" s="177">
        <f>ROUND(E78*T78,2)</f>
        <v>0.69</v>
      </c>
      <c r="V78" s="179"/>
      <c r="W78" s="179"/>
      <c r="X78" s="179"/>
      <c r="Y78" s="179"/>
      <c r="Z78" s="179"/>
      <c r="AA78" s="179"/>
      <c r="AB78" s="179"/>
      <c r="AC78" s="179"/>
      <c r="AD78" s="179"/>
      <c r="AE78" s="179" t="s">
        <v>148</v>
      </c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79"/>
      <c r="AT78" s="179"/>
      <c r="AU78" s="179"/>
      <c r="AV78" s="179"/>
      <c r="AW78" s="179"/>
      <c r="AX78" s="179"/>
      <c r="AY78" s="179"/>
      <c r="AZ78" s="179"/>
      <c r="BA78" s="179"/>
      <c r="BB78" s="179"/>
      <c r="BC78" s="179"/>
      <c r="BD78" s="179"/>
      <c r="BE78" s="179"/>
      <c r="BF78" s="179"/>
      <c r="BG78" s="179"/>
      <c r="BH78" s="179"/>
    </row>
    <row r="79" spans="1:60" ht="22.5" outlineLevel="1" x14ac:dyDescent="0.2">
      <c r="A79" s="170">
        <v>59</v>
      </c>
      <c r="B79" s="171" t="s">
        <v>265</v>
      </c>
      <c r="C79" s="172" t="s">
        <v>266</v>
      </c>
      <c r="D79" s="173" t="s">
        <v>177</v>
      </c>
      <c r="E79" s="174">
        <v>9.9649999999999999</v>
      </c>
      <c r="F79" s="175">
        <f>H79+J79</f>
        <v>0</v>
      </c>
      <c r="G79" s="176">
        <f>ROUND(E79*F79,2)</f>
        <v>0</v>
      </c>
      <c r="H79" s="176"/>
      <c r="I79" s="176">
        <f>ROUND(E79*H79,2)</f>
        <v>0</v>
      </c>
      <c r="J79" s="176"/>
      <c r="K79" s="176">
        <f>ROUND(E79*J79,2)</f>
        <v>0</v>
      </c>
      <c r="L79" s="176">
        <v>21</v>
      </c>
      <c r="M79" s="176">
        <f>G79*(1+L79/100)</f>
        <v>0</v>
      </c>
      <c r="N79" s="177">
        <v>5.2999999999999998E-4</v>
      </c>
      <c r="O79" s="177">
        <f>ROUND(E79*N79,5)</f>
        <v>5.28E-3</v>
      </c>
      <c r="P79" s="177">
        <v>0</v>
      </c>
      <c r="Q79" s="177">
        <f>ROUND(E79*P79,5)</f>
        <v>0</v>
      </c>
      <c r="R79" s="177"/>
      <c r="S79" s="177"/>
      <c r="T79" s="178">
        <v>0.1</v>
      </c>
      <c r="U79" s="177">
        <f>ROUND(E79*T79,2)</f>
        <v>1</v>
      </c>
      <c r="V79" s="179"/>
      <c r="W79" s="179"/>
      <c r="X79" s="179"/>
      <c r="Y79" s="179"/>
      <c r="Z79" s="179"/>
      <c r="AA79" s="179"/>
      <c r="AB79" s="179"/>
      <c r="AC79" s="179"/>
      <c r="AD79" s="179"/>
      <c r="AE79" s="179" t="s">
        <v>148</v>
      </c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  <c r="BA79" s="179"/>
      <c r="BB79" s="179"/>
      <c r="BC79" s="179"/>
      <c r="BD79" s="179"/>
      <c r="BE79" s="179"/>
      <c r="BF79" s="179"/>
      <c r="BG79" s="179"/>
      <c r="BH79" s="179"/>
    </row>
    <row r="80" spans="1:60" ht="22.5" outlineLevel="1" x14ac:dyDescent="0.2">
      <c r="A80" s="170">
        <v>60</v>
      </c>
      <c r="B80" s="171" t="s">
        <v>267</v>
      </c>
      <c r="C80" s="172" t="s">
        <v>268</v>
      </c>
      <c r="D80" s="173" t="s">
        <v>155</v>
      </c>
      <c r="E80" s="174">
        <v>11.707000000000001</v>
      </c>
      <c r="F80" s="175">
        <f>H80+J80</f>
        <v>0</v>
      </c>
      <c r="G80" s="176">
        <f>ROUND(E80*F80,2)</f>
        <v>0</v>
      </c>
      <c r="H80" s="176"/>
      <c r="I80" s="176">
        <f>ROUND(E80*H80,2)</f>
        <v>0</v>
      </c>
      <c r="J80" s="176"/>
      <c r="K80" s="176">
        <f>ROUND(E80*J80,2)</f>
        <v>0</v>
      </c>
      <c r="L80" s="176">
        <v>21</v>
      </c>
      <c r="M80" s="176">
        <f>G80*(1+L80/100)</f>
        <v>0</v>
      </c>
      <c r="N80" s="177">
        <v>2.1000000000000001E-4</v>
      </c>
      <c r="O80" s="177">
        <f>ROUND(E80*N80,5)</f>
        <v>2.4599999999999999E-3</v>
      </c>
      <c r="P80" s="177">
        <v>0</v>
      </c>
      <c r="Q80" s="177">
        <f>ROUND(E80*P80,5)</f>
        <v>0</v>
      </c>
      <c r="R80" s="177"/>
      <c r="S80" s="177"/>
      <c r="T80" s="178">
        <v>9.5000000000000001E-2</v>
      </c>
      <c r="U80" s="177">
        <f>ROUND(E80*T80,2)</f>
        <v>1.1100000000000001</v>
      </c>
      <c r="V80" s="179"/>
      <c r="W80" s="179"/>
      <c r="X80" s="179"/>
      <c r="Y80" s="179"/>
      <c r="Z80" s="179"/>
      <c r="AA80" s="179"/>
      <c r="AB80" s="179"/>
      <c r="AC80" s="179"/>
      <c r="AD80" s="179"/>
      <c r="AE80" s="179" t="s">
        <v>148</v>
      </c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179"/>
      <c r="AT80" s="179"/>
      <c r="AU80" s="179"/>
      <c r="AV80" s="179"/>
      <c r="AW80" s="179"/>
      <c r="AX80" s="179"/>
      <c r="AY80" s="179"/>
      <c r="AZ80" s="179"/>
      <c r="BA80" s="179"/>
      <c r="BB80" s="179"/>
      <c r="BC80" s="179"/>
      <c r="BD80" s="179"/>
      <c r="BE80" s="179"/>
      <c r="BF80" s="179"/>
      <c r="BG80" s="179"/>
      <c r="BH80" s="179"/>
    </row>
    <row r="81" spans="1:60" outlineLevel="1" x14ac:dyDescent="0.2">
      <c r="A81" s="170">
        <v>61</v>
      </c>
      <c r="B81" s="171" t="s">
        <v>269</v>
      </c>
      <c r="C81" s="172" t="s">
        <v>270</v>
      </c>
      <c r="D81" s="173" t="s">
        <v>155</v>
      </c>
      <c r="E81" s="174">
        <v>11.707000000000001</v>
      </c>
      <c r="F81" s="175">
        <f>H81+J81</f>
        <v>0</v>
      </c>
      <c r="G81" s="176">
        <f>ROUND(E81*F81,2)</f>
        <v>0</v>
      </c>
      <c r="H81" s="176"/>
      <c r="I81" s="176">
        <f>ROUND(E81*H81,2)</f>
        <v>0</v>
      </c>
      <c r="J81" s="176"/>
      <c r="K81" s="176">
        <f>ROUND(E81*J81,2)</f>
        <v>0</v>
      </c>
      <c r="L81" s="176">
        <v>21</v>
      </c>
      <c r="M81" s="176">
        <f>G81*(1+L81/100)</f>
        <v>0</v>
      </c>
      <c r="N81" s="177">
        <v>3.6800000000000001E-3</v>
      </c>
      <c r="O81" s="177">
        <f>ROUND(E81*N81,5)</f>
        <v>4.308E-2</v>
      </c>
      <c r="P81" s="177">
        <v>0</v>
      </c>
      <c r="Q81" s="177">
        <f>ROUND(E81*P81,5)</f>
        <v>0</v>
      </c>
      <c r="R81" s="177"/>
      <c r="S81" s="177"/>
      <c r="T81" s="178">
        <v>0.38500000000000001</v>
      </c>
      <c r="U81" s="177">
        <f>ROUND(E81*T81,2)</f>
        <v>4.51</v>
      </c>
      <c r="V81" s="179"/>
      <c r="W81" s="179"/>
      <c r="X81" s="179"/>
      <c r="Y81" s="179"/>
      <c r="Z81" s="179"/>
      <c r="AA81" s="179"/>
      <c r="AB81" s="179"/>
      <c r="AC81" s="179"/>
      <c r="AD81" s="179"/>
      <c r="AE81" s="179" t="s">
        <v>148</v>
      </c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179"/>
      <c r="AQ81" s="179"/>
      <c r="AR81" s="179"/>
      <c r="AS81" s="179"/>
      <c r="AT81" s="179"/>
      <c r="AU81" s="179"/>
      <c r="AV81" s="179"/>
      <c r="AW81" s="179"/>
      <c r="AX81" s="179"/>
      <c r="AY81" s="179"/>
      <c r="AZ81" s="179"/>
      <c r="BA81" s="179"/>
      <c r="BB81" s="179"/>
      <c r="BC81" s="179"/>
      <c r="BD81" s="179"/>
      <c r="BE81" s="179"/>
      <c r="BF81" s="179"/>
      <c r="BG81" s="179"/>
      <c r="BH81" s="179"/>
    </row>
    <row r="82" spans="1:60" outlineLevel="1" x14ac:dyDescent="0.2">
      <c r="A82" s="170">
        <v>62</v>
      </c>
      <c r="B82" s="171" t="s">
        <v>271</v>
      </c>
      <c r="C82" s="172" t="s">
        <v>272</v>
      </c>
      <c r="D82" s="173" t="s">
        <v>30</v>
      </c>
      <c r="E82" s="174">
        <v>99.29</v>
      </c>
      <c r="F82" s="175">
        <f>H82+J82</f>
        <v>0</v>
      </c>
      <c r="G82" s="176">
        <f>ROUND(E82*F82,2)</f>
        <v>0</v>
      </c>
      <c r="H82" s="176"/>
      <c r="I82" s="176">
        <f>ROUND(E82*H82,2)</f>
        <v>0</v>
      </c>
      <c r="J82" s="176"/>
      <c r="K82" s="176">
        <f>ROUND(E82*J82,2)</f>
        <v>0</v>
      </c>
      <c r="L82" s="176">
        <v>21</v>
      </c>
      <c r="M82" s="176">
        <f>G82*(1+L82/100)</f>
        <v>0</v>
      </c>
      <c r="N82" s="177">
        <v>0</v>
      </c>
      <c r="O82" s="177">
        <f>ROUND(E82*N82,5)</f>
        <v>0</v>
      </c>
      <c r="P82" s="177">
        <v>0</v>
      </c>
      <c r="Q82" s="177">
        <f>ROUND(E82*P82,5)</f>
        <v>0</v>
      </c>
      <c r="R82" s="177"/>
      <c r="S82" s="177"/>
      <c r="T82" s="178">
        <v>0</v>
      </c>
      <c r="U82" s="177">
        <f>ROUND(E82*T82,2)</f>
        <v>0</v>
      </c>
      <c r="V82" s="179"/>
      <c r="W82" s="179"/>
      <c r="X82" s="179"/>
      <c r="Y82" s="179"/>
      <c r="Z82" s="179"/>
      <c r="AA82" s="179"/>
      <c r="AB82" s="179"/>
      <c r="AC82" s="179"/>
      <c r="AD82" s="179"/>
      <c r="AE82" s="179" t="s">
        <v>148</v>
      </c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79"/>
      <c r="AT82" s="179"/>
      <c r="AU82" s="179"/>
      <c r="AV82" s="179"/>
      <c r="AW82" s="179"/>
      <c r="AX82" s="179"/>
      <c r="AY82" s="179"/>
      <c r="AZ82" s="179"/>
      <c r="BA82" s="179"/>
      <c r="BB82" s="179"/>
      <c r="BC82" s="179"/>
      <c r="BD82" s="179"/>
      <c r="BE82" s="179"/>
      <c r="BF82" s="179"/>
      <c r="BG82" s="179"/>
      <c r="BH82" s="179"/>
    </row>
    <row r="83" spans="1:60" x14ac:dyDescent="0.2">
      <c r="A83" s="180" t="s">
        <v>143</v>
      </c>
      <c r="B83" s="181" t="s">
        <v>78</v>
      </c>
      <c r="C83" s="182" t="s">
        <v>79</v>
      </c>
      <c r="D83" s="183"/>
      <c r="E83" s="184"/>
      <c r="F83" s="185"/>
      <c r="G83" s="185">
        <f>SUMIF(AE84:AE86,"&lt;&gt;NOR",G84:G86)</f>
        <v>0</v>
      </c>
      <c r="H83" s="185"/>
      <c r="I83" s="185">
        <f>SUM(I84:I86)</f>
        <v>0</v>
      </c>
      <c r="J83" s="185"/>
      <c r="K83" s="185">
        <f>SUM(K84:K86)</f>
        <v>0</v>
      </c>
      <c r="L83" s="185"/>
      <c r="M83" s="185">
        <f>SUM(M84:M86)</f>
        <v>0</v>
      </c>
      <c r="N83" s="186"/>
      <c r="O83" s="186">
        <f>SUM(O84:O86)</f>
        <v>1.685E-2</v>
      </c>
      <c r="P83" s="186"/>
      <c r="Q83" s="186">
        <f>SUM(Q84:Q86)</f>
        <v>0</v>
      </c>
      <c r="R83" s="186"/>
      <c r="S83" s="186"/>
      <c r="T83" s="187"/>
      <c r="U83" s="186">
        <f>SUM(U84:U86)</f>
        <v>0.77</v>
      </c>
      <c r="AE83" t="s">
        <v>144</v>
      </c>
    </row>
    <row r="84" spans="1:60" outlineLevel="1" x14ac:dyDescent="0.2">
      <c r="A84" s="170">
        <v>63</v>
      </c>
      <c r="B84" s="171" t="s">
        <v>273</v>
      </c>
      <c r="C84" s="172" t="s">
        <v>274</v>
      </c>
      <c r="D84" s="173" t="s">
        <v>155</v>
      </c>
      <c r="E84" s="174">
        <v>2.7410000000000001</v>
      </c>
      <c r="F84" s="175">
        <f>H84+J84</f>
        <v>0</v>
      </c>
      <c r="G84" s="176">
        <f>ROUND(E84*F84,2)</f>
        <v>0</v>
      </c>
      <c r="H84" s="176"/>
      <c r="I84" s="176">
        <f>ROUND(E84*H84,2)</f>
        <v>0</v>
      </c>
      <c r="J84" s="176"/>
      <c r="K84" s="176">
        <f>ROUND(E84*J84,2)</f>
        <v>0</v>
      </c>
      <c r="L84" s="176">
        <v>21</v>
      </c>
      <c r="M84" s="176">
        <f>G84*(1+L84/100)</f>
        <v>0</v>
      </c>
      <c r="N84" s="177">
        <v>3.0000000000000001E-3</v>
      </c>
      <c r="O84" s="177">
        <f>ROUND(E84*N84,5)</f>
        <v>8.2199999999999999E-3</v>
      </c>
      <c r="P84" s="177">
        <v>0</v>
      </c>
      <c r="Q84" s="177">
        <f>ROUND(E84*P84,5)</f>
        <v>0</v>
      </c>
      <c r="R84" s="177"/>
      <c r="S84" s="177"/>
      <c r="T84" s="178">
        <v>0.28000000000000003</v>
      </c>
      <c r="U84" s="177">
        <f>ROUND(E84*T84,2)</f>
        <v>0.77</v>
      </c>
      <c r="V84" s="179"/>
      <c r="W84" s="179"/>
      <c r="X84" s="179"/>
      <c r="Y84" s="179"/>
      <c r="Z84" s="179"/>
      <c r="AA84" s="179"/>
      <c r="AB84" s="179"/>
      <c r="AC84" s="179"/>
      <c r="AD84" s="179"/>
      <c r="AE84" s="179" t="s">
        <v>148</v>
      </c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  <c r="AQ84" s="179"/>
      <c r="AR84" s="179"/>
      <c r="AS84" s="179"/>
      <c r="AT84" s="179"/>
      <c r="AU84" s="179"/>
      <c r="AV84" s="179"/>
      <c r="AW84" s="179"/>
      <c r="AX84" s="179"/>
      <c r="AY84" s="179"/>
      <c r="AZ84" s="179"/>
      <c r="BA84" s="179"/>
      <c r="BB84" s="179"/>
      <c r="BC84" s="179"/>
      <c r="BD84" s="179"/>
      <c r="BE84" s="179"/>
      <c r="BF84" s="179"/>
      <c r="BG84" s="179"/>
      <c r="BH84" s="179"/>
    </row>
    <row r="85" spans="1:60" ht="22.5" outlineLevel="1" x14ac:dyDescent="0.2">
      <c r="A85" s="170">
        <v>64</v>
      </c>
      <c r="B85" s="171" t="s">
        <v>275</v>
      </c>
      <c r="C85" s="172" t="s">
        <v>276</v>
      </c>
      <c r="D85" s="173" t="s">
        <v>155</v>
      </c>
      <c r="E85" s="174">
        <v>2.8780000000000001</v>
      </c>
      <c r="F85" s="175">
        <f>H85+J85</f>
        <v>0</v>
      </c>
      <c r="G85" s="176">
        <f>ROUND(E85*F85,2)</f>
        <v>0</v>
      </c>
      <c r="H85" s="176"/>
      <c r="I85" s="176">
        <f>ROUND(E85*H85,2)</f>
        <v>0</v>
      </c>
      <c r="J85" s="176"/>
      <c r="K85" s="176">
        <f>ROUND(E85*J85,2)</f>
        <v>0</v>
      </c>
      <c r="L85" s="176">
        <v>21</v>
      </c>
      <c r="M85" s="176">
        <f>G85*(1+L85/100)</f>
        <v>0</v>
      </c>
      <c r="N85" s="177">
        <v>3.0000000000000001E-3</v>
      </c>
      <c r="O85" s="177">
        <f>ROUND(E85*N85,5)</f>
        <v>8.6300000000000005E-3</v>
      </c>
      <c r="P85" s="177">
        <v>0</v>
      </c>
      <c r="Q85" s="177">
        <f>ROUND(E85*P85,5)</f>
        <v>0</v>
      </c>
      <c r="R85" s="177"/>
      <c r="S85" s="177"/>
      <c r="T85" s="178">
        <v>0</v>
      </c>
      <c r="U85" s="177">
        <f>ROUND(E85*T85,2)</f>
        <v>0</v>
      </c>
      <c r="V85" s="179"/>
      <c r="W85" s="179"/>
      <c r="X85" s="179"/>
      <c r="Y85" s="179"/>
      <c r="Z85" s="179"/>
      <c r="AA85" s="179"/>
      <c r="AB85" s="179"/>
      <c r="AC85" s="179"/>
      <c r="AD85" s="179"/>
      <c r="AE85" s="179" t="s">
        <v>168</v>
      </c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  <c r="BA85" s="179"/>
      <c r="BB85" s="179"/>
      <c r="BC85" s="179"/>
      <c r="BD85" s="179"/>
      <c r="BE85" s="179"/>
      <c r="BF85" s="179"/>
      <c r="BG85" s="179"/>
      <c r="BH85" s="179"/>
    </row>
    <row r="86" spans="1:60" outlineLevel="1" x14ac:dyDescent="0.2">
      <c r="A86" s="170">
        <v>65</v>
      </c>
      <c r="B86" s="171" t="s">
        <v>277</v>
      </c>
      <c r="C86" s="172" t="s">
        <v>278</v>
      </c>
      <c r="D86" s="173" t="s">
        <v>30</v>
      </c>
      <c r="E86" s="174">
        <v>20.59</v>
      </c>
      <c r="F86" s="175">
        <f>H86+J86</f>
        <v>0</v>
      </c>
      <c r="G86" s="176">
        <f>ROUND(E86*F86,2)</f>
        <v>0</v>
      </c>
      <c r="H86" s="176"/>
      <c r="I86" s="176">
        <f>ROUND(E86*H86,2)</f>
        <v>0</v>
      </c>
      <c r="J86" s="176"/>
      <c r="K86" s="176">
        <f>ROUND(E86*J86,2)</f>
        <v>0</v>
      </c>
      <c r="L86" s="176">
        <v>21</v>
      </c>
      <c r="M86" s="176">
        <f>G86*(1+L86/100)</f>
        <v>0</v>
      </c>
      <c r="N86" s="177">
        <v>0</v>
      </c>
      <c r="O86" s="177">
        <f>ROUND(E86*N86,5)</f>
        <v>0</v>
      </c>
      <c r="P86" s="177">
        <v>0</v>
      </c>
      <c r="Q86" s="177">
        <f>ROUND(E86*P86,5)</f>
        <v>0</v>
      </c>
      <c r="R86" s="177"/>
      <c r="S86" s="177"/>
      <c r="T86" s="178">
        <v>0</v>
      </c>
      <c r="U86" s="177">
        <f>ROUND(E86*T86,2)</f>
        <v>0</v>
      </c>
      <c r="V86" s="179"/>
      <c r="W86" s="179"/>
      <c r="X86" s="179"/>
      <c r="Y86" s="179"/>
      <c r="Z86" s="179"/>
      <c r="AA86" s="179"/>
      <c r="AB86" s="179"/>
      <c r="AC86" s="179"/>
      <c r="AD86" s="179"/>
      <c r="AE86" s="179" t="s">
        <v>148</v>
      </c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  <c r="BA86" s="179"/>
      <c r="BB86" s="179"/>
      <c r="BC86" s="179"/>
      <c r="BD86" s="179"/>
      <c r="BE86" s="179"/>
      <c r="BF86" s="179"/>
      <c r="BG86" s="179"/>
      <c r="BH86" s="179"/>
    </row>
    <row r="87" spans="1:60" x14ac:dyDescent="0.2">
      <c r="A87" s="180" t="s">
        <v>143</v>
      </c>
      <c r="B87" s="181" t="s">
        <v>80</v>
      </c>
      <c r="C87" s="182" t="s">
        <v>81</v>
      </c>
      <c r="D87" s="183"/>
      <c r="E87" s="184"/>
      <c r="F87" s="185"/>
      <c r="G87" s="185">
        <f>SUMIF(AE88:AE101,"&lt;&gt;NOR",G88:G101)</f>
        <v>0</v>
      </c>
      <c r="H87" s="185"/>
      <c r="I87" s="185">
        <f>SUM(I88:I101)</f>
        <v>0</v>
      </c>
      <c r="J87" s="185"/>
      <c r="K87" s="185">
        <f>SUM(K88:K101)</f>
        <v>0</v>
      </c>
      <c r="L87" s="185"/>
      <c r="M87" s="185">
        <f>SUM(M88:M101)</f>
        <v>0</v>
      </c>
      <c r="N87" s="186"/>
      <c r="O87" s="186">
        <f>SUM(O88:O101)</f>
        <v>1.1479999999999999E-2</v>
      </c>
      <c r="P87" s="186"/>
      <c r="Q87" s="186">
        <f>SUM(Q88:Q101)</f>
        <v>0</v>
      </c>
      <c r="R87" s="186"/>
      <c r="S87" s="186"/>
      <c r="T87" s="187"/>
      <c r="U87" s="186">
        <f>SUM(U88:U101)</f>
        <v>26.62</v>
      </c>
      <c r="AE87" t="s">
        <v>144</v>
      </c>
    </row>
    <row r="88" spans="1:60" outlineLevel="1" x14ac:dyDescent="0.2">
      <c r="A88" s="170">
        <v>66</v>
      </c>
      <c r="B88" s="171" t="s">
        <v>279</v>
      </c>
      <c r="C88" s="172" t="s">
        <v>280</v>
      </c>
      <c r="D88" s="173" t="s">
        <v>155</v>
      </c>
      <c r="E88" s="174">
        <v>6.48</v>
      </c>
      <c r="F88" s="175">
        <f t="shared" ref="F88:F101" si="24">H88+J88</f>
        <v>0</v>
      </c>
      <c r="G88" s="176">
        <f t="shared" ref="G88:G101" si="25">ROUND(E88*F88,2)</f>
        <v>0</v>
      </c>
      <c r="H88" s="176"/>
      <c r="I88" s="176">
        <f t="shared" ref="I88:I101" si="26">ROUND(E88*H88,2)</f>
        <v>0</v>
      </c>
      <c r="J88" s="176"/>
      <c r="K88" s="176">
        <f t="shared" ref="K88:K101" si="27">ROUND(E88*J88,2)</f>
        <v>0</v>
      </c>
      <c r="L88" s="176">
        <v>21</v>
      </c>
      <c r="M88" s="176">
        <f t="shared" ref="M88:M101" si="28">G88*(1+L88/100)</f>
        <v>0</v>
      </c>
      <c r="N88" s="177">
        <v>1.2899999999999999E-3</v>
      </c>
      <c r="O88" s="177">
        <f t="shared" ref="O88:O101" si="29">ROUND(E88*N88,5)</f>
        <v>8.3599999999999994E-3</v>
      </c>
      <c r="P88" s="177">
        <v>0</v>
      </c>
      <c r="Q88" s="177">
        <f t="shared" ref="Q88:Q101" si="30">ROUND(E88*P88,5)</f>
        <v>0</v>
      </c>
      <c r="R88" s="177"/>
      <c r="S88" s="177"/>
      <c r="T88" s="178">
        <v>1.071</v>
      </c>
      <c r="U88" s="177">
        <f t="shared" ref="U88:U101" si="31">ROUND(E88*T88,2)</f>
        <v>6.94</v>
      </c>
      <c r="V88" s="179"/>
      <c r="W88" s="179"/>
      <c r="X88" s="179"/>
      <c r="Y88" s="179"/>
      <c r="Z88" s="179"/>
      <c r="AA88" s="179"/>
      <c r="AB88" s="179"/>
      <c r="AC88" s="179"/>
      <c r="AD88" s="179"/>
      <c r="AE88" s="179" t="s">
        <v>148</v>
      </c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</row>
    <row r="89" spans="1:60" outlineLevel="1" x14ac:dyDescent="0.2">
      <c r="A89" s="170">
        <v>67</v>
      </c>
      <c r="B89" s="171" t="s">
        <v>281</v>
      </c>
      <c r="C89" s="172" t="s">
        <v>282</v>
      </c>
      <c r="D89" s="173" t="s">
        <v>155</v>
      </c>
      <c r="E89" s="174">
        <v>6.48</v>
      </c>
      <c r="F89" s="175">
        <f t="shared" si="24"/>
        <v>0</v>
      </c>
      <c r="G89" s="176">
        <f t="shared" si="25"/>
        <v>0</v>
      </c>
      <c r="H89" s="176"/>
      <c r="I89" s="176">
        <f t="shared" si="26"/>
        <v>0</v>
      </c>
      <c r="J89" s="176"/>
      <c r="K89" s="176">
        <f t="shared" si="27"/>
        <v>0</v>
      </c>
      <c r="L89" s="176">
        <v>21</v>
      </c>
      <c r="M89" s="176">
        <f t="shared" si="28"/>
        <v>0</v>
      </c>
      <c r="N89" s="177">
        <v>0</v>
      </c>
      <c r="O89" s="177">
        <f t="shared" si="29"/>
        <v>0</v>
      </c>
      <c r="P89" s="177">
        <v>0</v>
      </c>
      <c r="Q89" s="177">
        <f t="shared" si="30"/>
        <v>0</v>
      </c>
      <c r="R89" s="177"/>
      <c r="S89" s="177"/>
      <c r="T89" s="178">
        <v>0</v>
      </c>
      <c r="U89" s="177">
        <f t="shared" si="31"/>
        <v>0</v>
      </c>
      <c r="V89" s="179"/>
      <c r="W89" s="179"/>
      <c r="X89" s="179"/>
      <c r="Y89" s="179"/>
      <c r="Z89" s="179"/>
      <c r="AA89" s="179"/>
      <c r="AB89" s="179"/>
      <c r="AC89" s="179"/>
      <c r="AD89" s="179"/>
      <c r="AE89" s="179" t="s">
        <v>148</v>
      </c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</row>
    <row r="90" spans="1:60" outlineLevel="1" x14ac:dyDescent="0.2">
      <c r="A90" s="170">
        <v>68</v>
      </c>
      <c r="B90" s="171" t="s">
        <v>283</v>
      </c>
      <c r="C90" s="172" t="s">
        <v>284</v>
      </c>
      <c r="D90" s="173" t="s">
        <v>155</v>
      </c>
      <c r="E90" s="174">
        <v>7.94</v>
      </c>
      <c r="F90" s="175">
        <f t="shared" si="24"/>
        <v>0</v>
      </c>
      <c r="G90" s="176">
        <f t="shared" si="25"/>
        <v>0</v>
      </c>
      <c r="H90" s="176"/>
      <c r="I90" s="176">
        <f t="shared" si="26"/>
        <v>0</v>
      </c>
      <c r="J90" s="176"/>
      <c r="K90" s="176">
        <f t="shared" si="27"/>
        <v>0</v>
      </c>
      <c r="L90" s="176">
        <v>21</v>
      </c>
      <c r="M90" s="176">
        <f t="shared" si="28"/>
        <v>0</v>
      </c>
      <c r="N90" s="177">
        <v>0</v>
      </c>
      <c r="O90" s="177">
        <f t="shared" si="29"/>
        <v>0</v>
      </c>
      <c r="P90" s="177">
        <v>0</v>
      </c>
      <c r="Q90" s="177">
        <f t="shared" si="30"/>
        <v>0</v>
      </c>
      <c r="R90" s="177"/>
      <c r="S90" s="177"/>
      <c r="T90" s="178">
        <v>0</v>
      </c>
      <c r="U90" s="177">
        <f t="shared" si="31"/>
        <v>0</v>
      </c>
      <c r="V90" s="179"/>
      <c r="W90" s="179"/>
      <c r="X90" s="179"/>
      <c r="Y90" s="179"/>
      <c r="Z90" s="179"/>
      <c r="AA90" s="179"/>
      <c r="AB90" s="179"/>
      <c r="AC90" s="179"/>
      <c r="AD90" s="179"/>
      <c r="AE90" s="179" t="s">
        <v>148</v>
      </c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</row>
    <row r="91" spans="1:60" ht="22.5" outlineLevel="1" x14ac:dyDescent="0.2">
      <c r="A91" s="170">
        <v>69</v>
      </c>
      <c r="B91" s="171" t="s">
        <v>285</v>
      </c>
      <c r="C91" s="172" t="s">
        <v>286</v>
      </c>
      <c r="D91" s="173" t="s">
        <v>177</v>
      </c>
      <c r="E91" s="174">
        <v>10.39</v>
      </c>
      <c r="F91" s="175">
        <f t="shared" si="24"/>
        <v>0</v>
      </c>
      <c r="G91" s="176">
        <f t="shared" si="25"/>
        <v>0</v>
      </c>
      <c r="H91" s="176"/>
      <c r="I91" s="176">
        <f t="shared" si="26"/>
        <v>0</v>
      </c>
      <c r="J91" s="176"/>
      <c r="K91" s="176">
        <f t="shared" si="27"/>
        <v>0</v>
      </c>
      <c r="L91" s="176">
        <v>21</v>
      </c>
      <c r="M91" s="176">
        <f t="shared" si="28"/>
        <v>0</v>
      </c>
      <c r="N91" s="177">
        <v>0</v>
      </c>
      <c r="O91" s="177">
        <f t="shared" si="29"/>
        <v>0</v>
      </c>
      <c r="P91" s="177">
        <v>0</v>
      </c>
      <c r="Q91" s="177">
        <f t="shared" si="30"/>
        <v>0</v>
      </c>
      <c r="R91" s="177"/>
      <c r="S91" s="177"/>
      <c r="T91" s="178">
        <v>0</v>
      </c>
      <c r="U91" s="177">
        <f t="shared" si="31"/>
        <v>0</v>
      </c>
      <c r="V91" s="179"/>
      <c r="W91" s="179"/>
      <c r="X91" s="179"/>
      <c r="Y91" s="179"/>
      <c r="Z91" s="179"/>
      <c r="AA91" s="179"/>
      <c r="AB91" s="179"/>
      <c r="AC91" s="179"/>
      <c r="AD91" s="179"/>
      <c r="AE91" s="179" t="s">
        <v>148</v>
      </c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</row>
    <row r="92" spans="1:60" ht="22.5" outlineLevel="1" x14ac:dyDescent="0.2">
      <c r="A92" s="170">
        <v>70</v>
      </c>
      <c r="B92" s="171" t="s">
        <v>287</v>
      </c>
      <c r="C92" s="172" t="s">
        <v>288</v>
      </c>
      <c r="D92" s="173" t="s">
        <v>194</v>
      </c>
      <c r="E92" s="174">
        <v>8</v>
      </c>
      <c r="F92" s="175">
        <f t="shared" si="24"/>
        <v>0</v>
      </c>
      <c r="G92" s="176">
        <f t="shared" si="25"/>
        <v>0</v>
      </c>
      <c r="H92" s="176"/>
      <c r="I92" s="176">
        <f t="shared" si="26"/>
        <v>0</v>
      </c>
      <c r="J92" s="176"/>
      <c r="K92" s="176">
        <f t="shared" si="27"/>
        <v>0</v>
      </c>
      <c r="L92" s="176">
        <v>21</v>
      </c>
      <c r="M92" s="176">
        <f t="shared" si="28"/>
        <v>0</v>
      </c>
      <c r="N92" s="177">
        <v>0</v>
      </c>
      <c r="O92" s="177">
        <f t="shared" si="29"/>
        <v>0</v>
      </c>
      <c r="P92" s="177">
        <v>0</v>
      </c>
      <c r="Q92" s="177">
        <f t="shared" si="30"/>
        <v>0</v>
      </c>
      <c r="R92" s="177"/>
      <c r="S92" s="177"/>
      <c r="T92" s="178">
        <v>0</v>
      </c>
      <c r="U92" s="177">
        <f t="shared" si="31"/>
        <v>0</v>
      </c>
      <c r="V92" s="179"/>
      <c r="W92" s="179"/>
      <c r="X92" s="179"/>
      <c r="Y92" s="179"/>
      <c r="Z92" s="179"/>
      <c r="AA92" s="179"/>
      <c r="AB92" s="179"/>
      <c r="AC92" s="179"/>
      <c r="AD92" s="179"/>
      <c r="AE92" s="179" t="s">
        <v>148</v>
      </c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</row>
    <row r="93" spans="1:60" ht="22.5" outlineLevel="1" x14ac:dyDescent="0.2">
      <c r="A93" s="170">
        <v>71</v>
      </c>
      <c r="B93" s="171" t="s">
        <v>289</v>
      </c>
      <c r="C93" s="172" t="s">
        <v>290</v>
      </c>
      <c r="D93" s="173" t="s">
        <v>194</v>
      </c>
      <c r="E93" s="174">
        <v>25</v>
      </c>
      <c r="F93" s="175">
        <f t="shared" si="24"/>
        <v>0</v>
      </c>
      <c r="G93" s="176">
        <f t="shared" si="25"/>
        <v>0</v>
      </c>
      <c r="H93" s="176"/>
      <c r="I93" s="176">
        <f t="shared" si="26"/>
        <v>0</v>
      </c>
      <c r="J93" s="176"/>
      <c r="K93" s="176">
        <f t="shared" si="27"/>
        <v>0</v>
      </c>
      <c r="L93" s="176">
        <v>21</v>
      </c>
      <c r="M93" s="176">
        <f t="shared" si="28"/>
        <v>0</v>
      </c>
      <c r="N93" s="177">
        <v>0</v>
      </c>
      <c r="O93" s="177">
        <f t="shared" si="29"/>
        <v>0</v>
      </c>
      <c r="P93" s="177">
        <v>0</v>
      </c>
      <c r="Q93" s="177">
        <f t="shared" si="30"/>
        <v>0</v>
      </c>
      <c r="R93" s="177"/>
      <c r="S93" s="177"/>
      <c r="T93" s="178">
        <v>0</v>
      </c>
      <c r="U93" s="177">
        <f t="shared" si="31"/>
        <v>0</v>
      </c>
      <c r="V93" s="179"/>
      <c r="W93" s="179"/>
      <c r="X93" s="179"/>
      <c r="Y93" s="179"/>
      <c r="Z93" s="179"/>
      <c r="AA93" s="179"/>
      <c r="AB93" s="179"/>
      <c r="AC93" s="179"/>
      <c r="AD93" s="179"/>
      <c r="AE93" s="179" t="s">
        <v>148</v>
      </c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</row>
    <row r="94" spans="1:60" outlineLevel="1" x14ac:dyDescent="0.2">
      <c r="A94" s="170">
        <v>72</v>
      </c>
      <c r="B94" s="171" t="s">
        <v>291</v>
      </c>
      <c r="C94" s="172" t="s">
        <v>292</v>
      </c>
      <c r="D94" s="173" t="s">
        <v>194</v>
      </c>
      <c r="E94" s="174">
        <v>50</v>
      </c>
      <c r="F94" s="175">
        <f t="shared" si="24"/>
        <v>0</v>
      </c>
      <c r="G94" s="176">
        <f t="shared" si="25"/>
        <v>0</v>
      </c>
      <c r="H94" s="176"/>
      <c r="I94" s="176">
        <f t="shared" si="26"/>
        <v>0</v>
      </c>
      <c r="J94" s="176"/>
      <c r="K94" s="176">
        <f t="shared" si="27"/>
        <v>0</v>
      </c>
      <c r="L94" s="176">
        <v>21</v>
      </c>
      <c r="M94" s="176">
        <f t="shared" si="28"/>
        <v>0</v>
      </c>
      <c r="N94" s="177">
        <v>0</v>
      </c>
      <c r="O94" s="177">
        <f t="shared" si="29"/>
        <v>0</v>
      </c>
      <c r="P94" s="177">
        <v>0</v>
      </c>
      <c r="Q94" s="177">
        <f t="shared" si="30"/>
        <v>0</v>
      </c>
      <c r="R94" s="177"/>
      <c r="S94" s="177"/>
      <c r="T94" s="178">
        <v>0</v>
      </c>
      <c r="U94" s="177">
        <f t="shared" si="31"/>
        <v>0</v>
      </c>
      <c r="V94" s="179"/>
      <c r="W94" s="179"/>
      <c r="X94" s="179"/>
      <c r="Y94" s="179"/>
      <c r="Z94" s="179"/>
      <c r="AA94" s="179"/>
      <c r="AB94" s="179"/>
      <c r="AC94" s="179"/>
      <c r="AD94" s="179"/>
      <c r="AE94" s="179" t="s">
        <v>148</v>
      </c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</row>
    <row r="95" spans="1:60" ht="22.5" outlineLevel="1" x14ac:dyDescent="0.2">
      <c r="A95" s="170">
        <v>73</v>
      </c>
      <c r="B95" s="171" t="s">
        <v>293</v>
      </c>
      <c r="C95" s="172" t="s">
        <v>294</v>
      </c>
      <c r="D95" s="173" t="s">
        <v>194</v>
      </c>
      <c r="E95" s="174">
        <v>4</v>
      </c>
      <c r="F95" s="175">
        <f t="shared" si="24"/>
        <v>0</v>
      </c>
      <c r="G95" s="176">
        <f t="shared" si="25"/>
        <v>0</v>
      </c>
      <c r="H95" s="176"/>
      <c r="I95" s="176">
        <f t="shared" si="26"/>
        <v>0</v>
      </c>
      <c r="J95" s="176"/>
      <c r="K95" s="176">
        <f t="shared" si="27"/>
        <v>0</v>
      </c>
      <c r="L95" s="176">
        <v>21</v>
      </c>
      <c r="M95" s="176">
        <f t="shared" si="28"/>
        <v>0</v>
      </c>
      <c r="N95" s="177">
        <v>0</v>
      </c>
      <c r="O95" s="177">
        <f t="shared" si="29"/>
        <v>0</v>
      </c>
      <c r="P95" s="177">
        <v>0</v>
      </c>
      <c r="Q95" s="177">
        <f t="shared" si="30"/>
        <v>0</v>
      </c>
      <c r="R95" s="177"/>
      <c r="S95" s="177"/>
      <c r="T95" s="178">
        <v>0</v>
      </c>
      <c r="U95" s="177">
        <f t="shared" si="31"/>
        <v>0</v>
      </c>
      <c r="V95" s="179"/>
      <c r="W95" s="179"/>
      <c r="X95" s="179"/>
      <c r="Y95" s="179"/>
      <c r="Z95" s="179"/>
      <c r="AA95" s="179"/>
      <c r="AB95" s="179"/>
      <c r="AC95" s="179"/>
      <c r="AD95" s="179"/>
      <c r="AE95" s="179" t="s">
        <v>148</v>
      </c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</row>
    <row r="96" spans="1:60" outlineLevel="1" x14ac:dyDescent="0.2">
      <c r="A96" s="170">
        <v>74</v>
      </c>
      <c r="B96" s="171" t="s">
        <v>295</v>
      </c>
      <c r="C96" s="172" t="s">
        <v>296</v>
      </c>
      <c r="D96" s="173" t="s">
        <v>194</v>
      </c>
      <c r="E96" s="174">
        <v>6</v>
      </c>
      <c r="F96" s="175">
        <f t="shared" si="24"/>
        <v>0</v>
      </c>
      <c r="G96" s="176">
        <f t="shared" si="25"/>
        <v>0</v>
      </c>
      <c r="H96" s="176"/>
      <c r="I96" s="176">
        <f t="shared" si="26"/>
        <v>0</v>
      </c>
      <c r="J96" s="176"/>
      <c r="K96" s="176">
        <f t="shared" si="27"/>
        <v>0</v>
      </c>
      <c r="L96" s="176">
        <v>21</v>
      </c>
      <c r="M96" s="176">
        <f t="shared" si="28"/>
        <v>0</v>
      </c>
      <c r="N96" s="177">
        <v>5.1999999999999995E-4</v>
      </c>
      <c r="O96" s="177">
        <f t="shared" si="29"/>
        <v>3.1199999999999999E-3</v>
      </c>
      <c r="P96" s="177">
        <v>0</v>
      </c>
      <c r="Q96" s="177">
        <f t="shared" si="30"/>
        <v>0</v>
      </c>
      <c r="R96" s="177"/>
      <c r="S96" s="177"/>
      <c r="T96" s="178">
        <v>3.28</v>
      </c>
      <c r="U96" s="177">
        <f t="shared" si="31"/>
        <v>19.68</v>
      </c>
      <c r="V96" s="179"/>
      <c r="W96" s="179"/>
      <c r="X96" s="179"/>
      <c r="Y96" s="179"/>
      <c r="Z96" s="179"/>
      <c r="AA96" s="179"/>
      <c r="AB96" s="179"/>
      <c r="AC96" s="179"/>
      <c r="AD96" s="179"/>
      <c r="AE96" s="179" t="s">
        <v>148</v>
      </c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</row>
    <row r="97" spans="1:60" outlineLevel="1" x14ac:dyDescent="0.2">
      <c r="A97" s="170">
        <v>75</v>
      </c>
      <c r="B97" s="171" t="s">
        <v>297</v>
      </c>
      <c r="C97" s="172" t="s">
        <v>298</v>
      </c>
      <c r="D97" s="173" t="s">
        <v>194</v>
      </c>
      <c r="E97" s="174">
        <v>8</v>
      </c>
      <c r="F97" s="175">
        <f t="shared" si="24"/>
        <v>0</v>
      </c>
      <c r="G97" s="176">
        <f t="shared" si="25"/>
        <v>0</v>
      </c>
      <c r="H97" s="176"/>
      <c r="I97" s="176">
        <f t="shared" si="26"/>
        <v>0</v>
      </c>
      <c r="J97" s="176"/>
      <c r="K97" s="176">
        <f t="shared" si="27"/>
        <v>0</v>
      </c>
      <c r="L97" s="176">
        <v>21</v>
      </c>
      <c r="M97" s="176">
        <f t="shared" si="28"/>
        <v>0</v>
      </c>
      <c r="N97" s="177">
        <v>0</v>
      </c>
      <c r="O97" s="177">
        <f t="shared" si="29"/>
        <v>0</v>
      </c>
      <c r="P97" s="177">
        <v>0</v>
      </c>
      <c r="Q97" s="177">
        <f t="shared" si="30"/>
        <v>0</v>
      </c>
      <c r="R97" s="177"/>
      <c r="S97" s="177"/>
      <c r="T97" s="178">
        <v>0</v>
      </c>
      <c r="U97" s="177">
        <f t="shared" si="31"/>
        <v>0</v>
      </c>
      <c r="V97" s="179"/>
      <c r="W97" s="179"/>
      <c r="X97" s="179"/>
      <c r="Y97" s="179"/>
      <c r="Z97" s="179"/>
      <c r="AA97" s="179"/>
      <c r="AB97" s="179"/>
      <c r="AC97" s="179"/>
      <c r="AD97" s="179"/>
      <c r="AE97" s="179" t="s">
        <v>148</v>
      </c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</row>
    <row r="98" spans="1:60" ht="22.5" outlineLevel="1" x14ac:dyDescent="0.2">
      <c r="A98" s="170">
        <v>76</v>
      </c>
      <c r="B98" s="171" t="s">
        <v>299</v>
      </c>
      <c r="C98" s="172" t="s">
        <v>300</v>
      </c>
      <c r="D98" s="173" t="s">
        <v>194</v>
      </c>
      <c r="E98" s="174">
        <v>24</v>
      </c>
      <c r="F98" s="175">
        <f t="shared" si="24"/>
        <v>0</v>
      </c>
      <c r="G98" s="176">
        <f t="shared" si="25"/>
        <v>0</v>
      </c>
      <c r="H98" s="176"/>
      <c r="I98" s="176">
        <f t="shared" si="26"/>
        <v>0</v>
      </c>
      <c r="J98" s="176"/>
      <c r="K98" s="176">
        <f t="shared" si="27"/>
        <v>0</v>
      </c>
      <c r="L98" s="176">
        <v>21</v>
      </c>
      <c r="M98" s="176">
        <f t="shared" si="28"/>
        <v>0</v>
      </c>
      <c r="N98" s="177">
        <v>0</v>
      </c>
      <c r="O98" s="177">
        <f t="shared" si="29"/>
        <v>0</v>
      </c>
      <c r="P98" s="177">
        <v>0</v>
      </c>
      <c r="Q98" s="177">
        <f t="shared" si="30"/>
        <v>0</v>
      </c>
      <c r="R98" s="177"/>
      <c r="S98" s="177"/>
      <c r="T98" s="178">
        <v>0</v>
      </c>
      <c r="U98" s="177">
        <f t="shared" si="31"/>
        <v>0</v>
      </c>
      <c r="V98" s="179"/>
      <c r="W98" s="179"/>
      <c r="X98" s="179"/>
      <c r="Y98" s="179"/>
      <c r="Z98" s="179"/>
      <c r="AA98" s="179"/>
      <c r="AB98" s="179"/>
      <c r="AC98" s="179"/>
      <c r="AD98" s="179"/>
      <c r="AE98" s="179" t="s">
        <v>148</v>
      </c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</row>
    <row r="99" spans="1:60" ht="22.5" outlineLevel="1" x14ac:dyDescent="0.2">
      <c r="A99" s="170">
        <v>77</v>
      </c>
      <c r="B99" s="171" t="s">
        <v>301</v>
      </c>
      <c r="C99" s="172" t="s">
        <v>302</v>
      </c>
      <c r="D99" s="173" t="s">
        <v>194</v>
      </c>
      <c r="E99" s="174">
        <v>24</v>
      </c>
      <c r="F99" s="175">
        <f t="shared" si="24"/>
        <v>0</v>
      </c>
      <c r="G99" s="176">
        <f t="shared" si="25"/>
        <v>0</v>
      </c>
      <c r="H99" s="176"/>
      <c r="I99" s="176">
        <f t="shared" si="26"/>
        <v>0</v>
      </c>
      <c r="J99" s="176"/>
      <c r="K99" s="176">
        <f t="shared" si="27"/>
        <v>0</v>
      </c>
      <c r="L99" s="176">
        <v>21</v>
      </c>
      <c r="M99" s="176">
        <f t="shared" si="28"/>
        <v>0</v>
      </c>
      <c r="N99" s="177">
        <v>0</v>
      </c>
      <c r="O99" s="177">
        <f t="shared" si="29"/>
        <v>0</v>
      </c>
      <c r="P99" s="177">
        <v>0</v>
      </c>
      <c r="Q99" s="177">
        <f t="shared" si="30"/>
        <v>0</v>
      </c>
      <c r="R99" s="177"/>
      <c r="S99" s="177"/>
      <c r="T99" s="178">
        <v>0</v>
      </c>
      <c r="U99" s="177">
        <f t="shared" si="31"/>
        <v>0</v>
      </c>
      <c r="V99" s="179"/>
      <c r="W99" s="179"/>
      <c r="X99" s="179"/>
      <c r="Y99" s="179"/>
      <c r="Z99" s="179"/>
      <c r="AA99" s="179"/>
      <c r="AB99" s="179"/>
      <c r="AC99" s="179"/>
      <c r="AD99" s="179"/>
      <c r="AE99" s="179" t="s">
        <v>148</v>
      </c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</row>
    <row r="100" spans="1:60" outlineLevel="1" x14ac:dyDescent="0.2">
      <c r="A100" s="170">
        <v>78</v>
      </c>
      <c r="B100" s="171" t="s">
        <v>303</v>
      </c>
      <c r="C100" s="172" t="s">
        <v>304</v>
      </c>
      <c r="D100" s="173" t="s">
        <v>305</v>
      </c>
      <c r="E100" s="174">
        <v>1</v>
      </c>
      <c r="F100" s="175">
        <f t="shared" si="24"/>
        <v>0</v>
      </c>
      <c r="G100" s="176">
        <f t="shared" si="25"/>
        <v>0</v>
      </c>
      <c r="H100" s="176"/>
      <c r="I100" s="176">
        <f t="shared" si="26"/>
        <v>0</v>
      </c>
      <c r="J100" s="176"/>
      <c r="K100" s="176">
        <f t="shared" si="27"/>
        <v>0</v>
      </c>
      <c r="L100" s="176">
        <v>21</v>
      </c>
      <c r="M100" s="176">
        <f t="shared" si="28"/>
        <v>0</v>
      </c>
      <c r="N100" s="177">
        <v>0</v>
      </c>
      <c r="O100" s="177">
        <f t="shared" si="29"/>
        <v>0</v>
      </c>
      <c r="P100" s="177">
        <v>0</v>
      </c>
      <c r="Q100" s="177">
        <f t="shared" si="30"/>
        <v>0</v>
      </c>
      <c r="R100" s="177"/>
      <c r="S100" s="177"/>
      <c r="T100" s="178">
        <v>0</v>
      </c>
      <c r="U100" s="177">
        <f t="shared" si="31"/>
        <v>0</v>
      </c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 t="s">
        <v>148</v>
      </c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</row>
    <row r="101" spans="1:60" outlineLevel="1" x14ac:dyDescent="0.2">
      <c r="A101" s="170">
        <v>79</v>
      </c>
      <c r="B101" s="171" t="s">
        <v>306</v>
      </c>
      <c r="C101" s="172" t="s">
        <v>307</v>
      </c>
      <c r="D101" s="173" t="s">
        <v>30</v>
      </c>
      <c r="E101" s="174">
        <v>1016.98</v>
      </c>
      <c r="F101" s="175">
        <f t="shared" si="24"/>
        <v>0</v>
      </c>
      <c r="G101" s="176">
        <f t="shared" si="25"/>
        <v>0</v>
      </c>
      <c r="H101" s="176"/>
      <c r="I101" s="176">
        <f t="shared" si="26"/>
        <v>0</v>
      </c>
      <c r="J101" s="176"/>
      <c r="K101" s="176">
        <f t="shared" si="27"/>
        <v>0</v>
      </c>
      <c r="L101" s="176">
        <v>21</v>
      </c>
      <c r="M101" s="176">
        <f t="shared" si="28"/>
        <v>0</v>
      </c>
      <c r="N101" s="177">
        <v>0</v>
      </c>
      <c r="O101" s="177">
        <f t="shared" si="29"/>
        <v>0</v>
      </c>
      <c r="P101" s="177">
        <v>0</v>
      </c>
      <c r="Q101" s="177">
        <f t="shared" si="30"/>
        <v>0</v>
      </c>
      <c r="R101" s="177"/>
      <c r="S101" s="177"/>
      <c r="T101" s="178">
        <v>0</v>
      </c>
      <c r="U101" s="177">
        <f t="shared" si="31"/>
        <v>0</v>
      </c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 t="s">
        <v>148</v>
      </c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</row>
    <row r="102" spans="1:60" x14ac:dyDescent="0.2">
      <c r="A102" s="180" t="s">
        <v>143</v>
      </c>
      <c r="B102" s="181" t="s">
        <v>82</v>
      </c>
      <c r="C102" s="182" t="s">
        <v>83</v>
      </c>
      <c r="D102" s="183"/>
      <c r="E102" s="184"/>
      <c r="F102" s="185"/>
      <c r="G102" s="185">
        <f>SUMIF(AE103:AE117,"&lt;&gt;NOR",G103:G117)</f>
        <v>0</v>
      </c>
      <c r="H102" s="185"/>
      <c r="I102" s="185">
        <f>SUM(I103:I117)</f>
        <v>0</v>
      </c>
      <c r="J102" s="185"/>
      <c r="K102" s="185">
        <f>SUM(K103:K117)</f>
        <v>0</v>
      </c>
      <c r="L102" s="185"/>
      <c r="M102" s="185">
        <f>SUM(M103:M117)</f>
        <v>0</v>
      </c>
      <c r="N102" s="186"/>
      <c r="O102" s="186">
        <f>SUM(O103:O117)</f>
        <v>0</v>
      </c>
      <c r="P102" s="186"/>
      <c r="Q102" s="186">
        <f>SUM(Q103:Q117)</f>
        <v>0</v>
      </c>
      <c r="R102" s="186"/>
      <c r="S102" s="186"/>
      <c r="T102" s="187"/>
      <c r="U102" s="186">
        <f>SUM(U103:U117)</f>
        <v>0</v>
      </c>
      <c r="AE102" t="s">
        <v>144</v>
      </c>
    </row>
    <row r="103" spans="1:60" outlineLevel="1" x14ac:dyDescent="0.2">
      <c r="A103" s="170">
        <v>80</v>
      </c>
      <c r="B103" s="171" t="s">
        <v>308</v>
      </c>
      <c r="C103" s="172" t="s">
        <v>309</v>
      </c>
      <c r="D103" s="173" t="s">
        <v>177</v>
      </c>
      <c r="E103" s="174">
        <v>21</v>
      </c>
      <c r="F103" s="175">
        <f t="shared" ref="F103:F117" si="32">H103+J103</f>
        <v>0</v>
      </c>
      <c r="G103" s="176">
        <f t="shared" ref="G103:G117" si="33">ROUND(E103*F103,2)</f>
        <v>0</v>
      </c>
      <c r="H103" s="176"/>
      <c r="I103" s="176">
        <f t="shared" ref="I103:I117" si="34">ROUND(E103*H103,2)</f>
        <v>0</v>
      </c>
      <c r="J103" s="176"/>
      <c r="K103" s="176">
        <f t="shared" ref="K103:K117" si="35">ROUND(E103*J103,2)</f>
        <v>0</v>
      </c>
      <c r="L103" s="176">
        <v>21</v>
      </c>
      <c r="M103" s="176">
        <f t="shared" ref="M103:M117" si="36">G103*(1+L103/100)</f>
        <v>0</v>
      </c>
      <c r="N103" s="177">
        <v>0</v>
      </c>
      <c r="O103" s="177">
        <f t="shared" ref="O103:O117" si="37">ROUND(E103*N103,5)</f>
        <v>0</v>
      </c>
      <c r="P103" s="177">
        <v>0</v>
      </c>
      <c r="Q103" s="177">
        <f t="shared" ref="Q103:Q117" si="38">ROUND(E103*P103,5)</f>
        <v>0</v>
      </c>
      <c r="R103" s="177"/>
      <c r="S103" s="177"/>
      <c r="T103" s="178">
        <v>0</v>
      </c>
      <c r="U103" s="177">
        <f t="shared" ref="U103:U117" si="39">ROUND(E103*T103,2)</f>
        <v>0</v>
      </c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 t="s">
        <v>148</v>
      </c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</row>
    <row r="104" spans="1:60" outlineLevel="1" x14ac:dyDescent="0.2">
      <c r="A104" s="170">
        <v>81</v>
      </c>
      <c r="B104" s="171" t="s">
        <v>310</v>
      </c>
      <c r="C104" s="172" t="s">
        <v>311</v>
      </c>
      <c r="D104" s="173" t="s">
        <v>177</v>
      </c>
      <c r="E104" s="174">
        <v>11</v>
      </c>
      <c r="F104" s="175">
        <f t="shared" si="32"/>
        <v>0</v>
      </c>
      <c r="G104" s="176">
        <f t="shared" si="33"/>
        <v>0</v>
      </c>
      <c r="H104" s="176"/>
      <c r="I104" s="176">
        <f t="shared" si="34"/>
        <v>0</v>
      </c>
      <c r="J104" s="176"/>
      <c r="K104" s="176">
        <f t="shared" si="35"/>
        <v>0</v>
      </c>
      <c r="L104" s="176">
        <v>21</v>
      </c>
      <c r="M104" s="176">
        <f t="shared" si="36"/>
        <v>0</v>
      </c>
      <c r="N104" s="177">
        <v>0</v>
      </c>
      <c r="O104" s="177">
        <f t="shared" si="37"/>
        <v>0</v>
      </c>
      <c r="P104" s="177">
        <v>0</v>
      </c>
      <c r="Q104" s="177">
        <f t="shared" si="38"/>
        <v>0</v>
      </c>
      <c r="R104" s="177"/>
      <c r="S104" s="177"/>
      <c r="T104" s="178">
        <v>0</v>
      </c>
      <c r="U104" s="177">
        <f t="shared" si="39"/>
        <v>0</v>
      </c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 t="s">
        <v>148</v>
      </c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</row>
    <row r="105" spans="1:60" outlineLevel="1" x14ac:dyDescent="0.2">
      <c r="A105" s="170">
        <v>82</v>
      </c>
      <c r="B105" s="171" t="s">
        <v>312</v>
      </c>
      <c r="C105" s="172" t="s">
        <v>313</v>
      </c>
      <c r="D105" s="173" t="s">
        <v>177</v>
      </c>
      <c r="E105" s="174">
        <v>52</v>
      </c>
      <c r="F105" s="175">
        <f t="shared" si="32"/>
        <v>0</v>
      </c>
      <c r="G105" s="176">
        <f t="shared" si="33"/>
        <v>0</v>
      </c>
      <c r="H105" s="176"/>
      <c r="I105" s="176">
        <f t="shared" si="34"/>
        <v>0</v>
      </c>
      <c r="J105" s="176"/>
      <c r="K105" s="176">
        <f t="shared" si="35"/>
        <v>0</v>
      </c>
      <c r="L105" s="176">
        <v>21</v>
      </c>
      <c r="M105" s="176">
        <f t="shared" si="36"/>
        <v>0</v>
      </c>
      <c r="N105" s="177">
        <v>0</v>
      </c>
      <c r="O105" s="177">
        <f t="shared" si="37"/>
        <v>0</v>
      </c>
      <c r="P105" s="177">
        <v>0</v>
      </c>
      <c r="Q105" s="177">
        <f t="shared" si="38"/>
        <v>0</v>
      </c>
      <c r="R105" s="177"/>
      <c r="S105" s="177"/>
      <c r="T105" s="178">
        <v>0</v>
      </c>
      <c r="U105" s="177">
        <f t="shared" si="39"/>
        <v>0</v>
      </c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 t="s">
        <v>148</v>
      </c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</row>
    <row r="106" spans="1:60" outlineLevel="1" x14ac:dyDescent="0.2">
      <c r="A106" s="170">
        <v>83</v>
      </c>
      <c r="B106" s="171" t="s">
        <v>314</v>
      </c>
      <c r="C106" s="172" t="s">
        <v>315</v>
      </c>
      <c r="D106" s="173" t="s">
        <v>194</v>
      </c>
      <c r="E106" s="174">
        <v>4</v>
      </c>
      <c r="F106" s="175">
        <f t="shared" si="32"/>
        <v>0</v>
      </c>
      <c r="G106" s="176">
        <f t="shared" si="33"/>
        <v>0</v>
      </c>
      <c r="H106" s="176"/>
      <c r="I106" s="176">
        <f t="shared" si="34"/>
        <v>0</v>
      </c>
      <c r="J106" s="176"/>
      <c r="K106" s="176">
        <f t="shared" si="35"/>
        <v>0</v>
      </c>
      <c r="L106" s="176">
        <v>21</v>
      </c>
      <c r="M106" s="176">
        <f t="shared" si="36"/>
        <v>0</v>
      </c>
      <c r="N106" s="177">
        <v>0</v>
      </c>
      <c r="O106" s="177">
        <f t="shared" si="37"/>
        <v>0</v>
      </c>
      <c r="P106" s="177">
        <v>0</v>
      </c>
      <c r="Q106" s="177">
        <f t="shared" si="38"/>
        <v>0</v>
      </c>
      <c r="R106" s="177"/>
      <c r="S106" s="177"/>
      <c r="T106" s="178">
        <v>0</v>
      </c>
      <c r="U106" s="177">
        <f t="shared" si="39"/>
        <v>0</v>
      </c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 t="s">
        <v>148</v>
      </c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</row>
    <row r="107" spans="1:60" outlineLevel="1" x14ac:dyDescent="0.2">
      <c r="A107" s="170">
        <v>84</v>
      </c>
      <c r="B107" s="171" t="s">
        <v>316</v>
      </c>
      <c r="C107" s="172" t="s">
        <v>317</v>
      </c>
      <c r="D107" s="173" t="s">
        <v>194</v>
      </c>
      <c r="E107" s="174">
        <v>7</v>
      </c>
      <c r="F107" s="175">
        <f t="shared" si="32"/>
        <v>0</v>
      </c>
      <c r="G107" s="176">
        <f t="shared" si="33"/>
        <v>0</v>
      </c>
      <c r="H107" s="176"/>
      <c r="I107" s="176">
        <f t="shared" si="34"/>
        <v>0</v>
      </c>
      <c r="J107" s="176"/>
      <c r="K107" s="176">
        <f t="shared" si="35"/>
        <v>0</v>
      </c>
      <c r="L107" s="176">
        <v>21</v>
      </c>
      <c r="M107" s="176">
        <f t="shared" si="36"/>
        <v>0</v>
      </c>
      <c r="N107" s="177">
        <v>0</v>
      </c>
      <c r="O107" s="177">
        <f t="shared" si="37"/>
        <v>0</v>
      </c>
      <c r="P107" s="177">
        <v>0</v>
      </c>
      <c r="Q107" s="177">
        <f t="shared" si="38"/>
        <v>0</v>
      </c>
      <c r="R107" s="177"/>
      <c r="S107" s="177"/>
      <c r="T107" s="178">
        <v>0</v>
      </c>
      <c r="U107" s="177">
        <f t="shared" si="39"/>
        <v>0</v>
      </c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 t="s">
        <v>148</v>
      </c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</row>
    <row r="108" spans="1:60" outlineLevel="1" x14ac:dyDescent="0.2">
      <c r="A108" s="170">
        <v>85</v>
      </c>
      <c r="B108" s="171" t="s">
        <v>318</v>
      </c>
      <c r="C108" s="172" t="s">
        <v>319</v>
      </c>
      <c r="D108" s="173" t="s">
        <v>194</v>
      </c>
      <c r="E108" s="174">
        <v>1</v>
      </c>
      <c r="F108" s="175">
        <f t="shared" si="32"/>
        <v>0</v>
      </c>
      <c r="G108" s="176">
        <f t="shared" si="33"/>
        <v>0</v>
      </c>
      <c r="H108" s="176"/>
      <c r="I108" s="176">
        <f t="shared" si="34"/>
        <v>0</v>
      </c>
      <c r="J108" s="176"/>
      <c r="K108" s="176">
        <f t="shared" si="35"/>
        <v>0</v>
      </c>
      <c r="L108" s="176">
        <v>21</v>
      </c>
      <c r="M108" s="176">
        <f t="shared" si="36"/>
        <v>0</v>
      </c>
      <c r="N108" s="177">
        <v>0</v>
      </c>
      <c r="O108" s="177">
        <f t="shared" si="37"/>
        <v>0</v>
      </c>
      <c r="P108" s="177">
        <v>0</v>
      </c>
      <c r="Q108" s="177">
        <f t="shared" si="38"/>
        <v>0</v>
      </c>
      <c r="R108" s="177"/>
      <c r="S108" s="177"/>
      <c r="T108" s="178">
        <v>0</v>
      </c>
      <c r="U108" s="177">
        <f t="shared" si="39"/>
        <v>0</v>
      </c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 t="s">
        <v>148</v>
      </c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</row>
    <row r="109" spans="1:60" outlineLevel="1" x14ac:dyDescent="0.2">
      <c r="A109" s="170">
        <v>86</v>
      </c>
      <c r="B109" s="171" t="s">
        <v>320</v>
      </c>
      <c r="C109" s="172" t="s">
        <v>321</v>
      </c>
      <c r="D109" s="173" t="s">
        <v>194</v>
      </c>
      <c r="E109" s="174">
        <v>2</v>
      </c>
      <c r="F109" s="175">
        <f t="shared" si="32"/>
        <v>0</v>
      </c>
      <c r="G109" s="176">
        <f t="shared" si="33"/>
        <v>0</v>
      </c>
      <c r="H109" s="176"/>
      <c r="I109" s="176">
        <f t="shared" si="34"/>
        <v>0</v>
      </c>
      <c r="J109" s="176"/>
      <c r="K109" s="176">
        <f t="shared" si="35"/>
        <v>0</v>
      </c>
      <c r="L109" s="176">
        <v>21</v>
      </c>
      <c r="M109" s="176">
        <f t="shared" si="36"/>
        <v>0</v>
      </c>
      <c r="N109" s="177">
        <v>0</v>
      </c>
      <c r="O109" s="177">
        <f t="shared" si="37"/>
        <v>0</v>
      </c>
      <c r="P109" s="177">
        <v>0</v>
      </c>
      <c r="Q109" s="177">
        <f t="shared" si="38"/>
        <v>0</v>
      </c>
      <c r="R109" s="177"/>
      <c r="S109" s="177"/>
      <c r="T109" s="178">
        <v>0</v>
      </c>
      <c r="U109" s="177">
        <f t="shared" si="39"/>
        <v>0</v>
      </c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 t="s">
        <v>148</v>
      </c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</row>
    <row r="110" spans="1:60" outlineLevel="1" x14ac:dyDescent="0.2">
      <c r="A110" s="170">
        <v>87</v>
      </c>
      <c r="B110" s="171" t="s">
        <v>322</v>
      </c>
      <c r="C110" s="172" t="s">
        <v>323</v>
      </c>
      <c r="D110" s="173" t="s">
        <v>194</v>
      </c>
      <c r="E110" s="174">
        <v>5</v>
      </c>
      <c r="F110" s="175">
        <f t="shared" si="32"/>
        <v>0</v>
      </c>
      <c r="G110" s="176">
        <f t="shared" si="33"/>
        <v>0</v>
      </c>
      <c r="H110" s="176"/>
      <c r="I110" s="176">
        <f t="shared" si="34"/>
        <v>0</v>
      </c>
      <c r="J110" s="176"/>
      <c r="K110" s="176">
        <f t="shared" si="35"/>
        <v>0</v>
      </c>
      <c r="L110" s="176">
        <v>21</v>
      </c>
      <c r="M110" s="176">
        <f t="shared" si="36"/>
        <v>0</v>
      </c>
      <c r="N110" s="177">
        <v>0</v>
      </c>
      <c r="O110" s="177">
        <f t="shared" si="37"/>
        <v>0</v>
      </c>
      <c r="P110" s="177">
        <v>0</v>
      </c>
      <c r="Q110" s="177">
        <f t="shared" si="38"/>
        <v>0</v>
      </c>
      <c r="R110" s="177"/>
      <c r="S110" s="177"/>
      <c r="T110" s="178">
        <v>0</v>
      </c>
      <c r="U110" s="177">
        <f t="shared" si="39"/>
        <v>0</v>
      </c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 t="s">
        <v>148</v>
      </c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</row>
    <row r="111" spans="1:60" outlineLevel="1" x14ac:dyDescent="0.2">
      <c r="A111" s="170">
        <v>88</v>
      </c>
      <c r="B111" s="171" t="s">
        <v>324</v>
      </c>
      <c r="C111" s="172" t="s">
        <v>325</v>
      </c>
      <c r="D111" s="173" t="s">
        <v>194</v>
      </c>
      <c r="E111" s="174">
        <v>1</v>
      </c>
      <c r="F111" s="175">
        <f t="shared" si="32"/>
        <v>0</v>
      </c>
      <c r="G111" s="176">
        <f t="shared" si="33"/>
        <v>0</v>
      </c>
      <c r="H111" s="176"/>
      <c r="I111" s="176">
        <f t="shared" si="34"/>
        <v>0</v>
      </c>
      <c r="J111" s="176"/>
      <c r="K111" s="176">
        <f t="shared" si="35"/>
        <v>0</v>
      </c>
      <c r="L111" s="176">
        <v>21</v>
      </c>
      <c r="M111" s="176">
        <f t="shared" si="36"/>
        <v>0</v>
      </c>
      <c r="N111" s="177">
        <v>0</v>
      </c>
      <c r="O111" s="177">
        <f t="shared" si="37"/>
        <v>0</v>
      </c>
      <c r="P111" s="177">
        <v>0</v>
      </c>
      <c r="Q111" s="177">
        <f t="shared" si="38"/>
        <v>0</v>
      </c>
      <c r="R111" s="177"/>
      <c r="S111" s="177"/>
      <c r="T111" s="178">
        <v>0</v>
      </c>
      <c r="U111" s="177">
        <f t="shared" si="39"/>
        <v>0</v>
      </c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 t="s">
        <v>148</v>
      </c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</row>
    <row r="112" spans="1:60" outlineLevel="1" x14ac:dyDescent="0.2">
      <c r="A112" s="170">
        <v>89</v>
      </c>
      <c r="B112" s="171" t="s">
        <v>326</v>
      </c>
      <c r="C112" s="172" t="s">
        <v>327</v>
      </c>
      <c r="D112" s="173" t="s">
        <v>194</v>
      </c>
      <c r="E112" s="174">
        <v>2</v>
      </c>
      <c r="F112" s="175">
        <f t="shared" si="32"/>
        <v>0</v>
      </c>
      <c r="G112" s="176">
        <f t="shared" si="33"/>
        <v>0</v>
      </c>
      <c r="H112" s="176"/>
      <c r="I112" s="176">
        <f t="shared" si="34"/>
        <v>0</v>
      </c>
      <c r="J112" s="176"/>
      <c r="K112" s="176">
        <f t="shared" si="35"/>
        <v>0</v>
      </c>
      <c r="L112" s="176">
        <v>21</v>
      </c>
      <c r="M112" s="176">
        <f t="shared" si="36"/>
        <v>0</v>
      </c>
      <c r="N112" s="177">
        <v>0</v>
      </c>
      <c r="O112" s="177">
        <f t="shared" si="37"/>
        <v>0</v>
      </c>
      <c r="P112" s="177">
        <v>0</v>
      </c>
      <c r="Q112" s="177">
        <f t="shared" si="38"/>
        <v>0</v>
      </c>
      <c r="R112" s="177"/>
      <c r="S112" s="177"/>
      <c r="T112" s="178">
        <v>0</v>
      </c>
      <c r="U112" s="177">
        <f t="shared" si="39"/>
        <v>0</v>
      </c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 t="s">
        <v>148</v>
      </c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</row>
    <row r="113" spans="1:60" outlineLevel="1" x14ac:dyDescent="0.2">
      <c r="A113" s="170">
        <v>90</v>
      </c>
      <c r="B113" s="171" t="s">
        <v>328</v>
      </c>
      <c r="C113" s="172" t="s">
        <v>329</v>
      </c>
      <c r="D113" s="173" t="s">
        <v>194</v>
      </c>
      <c r="E113" s="174">
        <v>4</v>
      </c>
      <c r="F113" s="175">
        <f t="shared" si="32"/>
        <v>0</v>
      </c>
      <c r="G113" s="176">
        <f t="shared" si="33"/>
        <v>0</v>
      </c>
      <c r="H113" s="176"/>
      <c r="I113" s="176">
        <f t="shared" si="34"/>
        <v>0</v>
      </c>
      <c r="J113" s="176"/>
      <c r="K113" s="176">
        <f t="shared" si="35"/>
        <v>0</v>
      </c>
      <c r="L113" s="176">
        <v>21</v>
      </c>
      <c r="M113" s="176">
        <f t="shared" si="36"/>
        <v>0</v>
      </c>
      <c r="N113" s="177">
        <v>0</v>
      </c>
      <c r="O113" s="177">
        <f t="shared" si="37"/>
        <v>0</v>
      </c>
      <c r="P113" s="177">
        <v>0</v>
      </c>
      <c r="Q113" s="177">
        <f t="shared" si="38"/>
        <v>0</v>
      </c>
      <c r="R113" s="177"/>
      <c r="S113" s="177"/>
      <c r="T113" s="178">
        <v>0</v>
      </c>
      <c r="U113" s="177">
        <f t="shared" si="39"/>
        <v>0</v>
      </c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 t="s">
        <v>148</v>
      </c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</row>
    <row r="114" spans="1:60" outlineLevel="1" x14ac:dyDescent="0.2">
      <c r="A114" s="170">
        <v>91</v>
      </c>
      <c r="B114" s="171" t="s">
        <v>330</v>
      </c>
      <c r="C114" s="172" t="s">
        <v>331</v>
      </c>
      <c r="D114" s="173" t="s">
        <v>194</v>
      </c>
      <c r="E114" s="174">
        <v>1</v>
      </c>
      <c r="F114" s="175">
        <f t="shared" si="32"/>
        <v>0</v>
      </c>
      <c r="G114" s="176">
        <f t="shared" si="33"/>
        <v>0</v>
      </c>
      <c r="H114" s="176"/>
      <c r="I114" s="176">
        <f t="shared" si="34"/>
        <v>0</v>
      </c>
      <c r="J114" s="176"/>
      <c r="K114" s="176">
        <f t="shared" si="35"/>
        <v>0</v>
      </c>
      <c r="L114" s="176">
        <v>21</v>
      </c>
      <c r="M114" s="176">
        <f t="shared" si="36"/>
        <v>0</v>
      </c>
      <c r="N114" s="177">
        <v>0</v>
      </c>
      <c r="O114" s="177">
        <f t="shared" si="37"/>
        <v>0</v>
      </c>
      <c r="P114" s="177">
        <v>0</v>
      </c>
      <c r="Q114" s="177">
        <f t="shared" si="38"/>
        <v>0</v>
      </c>
      <c r="R114" s="177"/>
      <c r="S114" s="177"/>
      <c r="T114" s="178">
        <v>0</v>
      </c>
      <c r="U114" s="177">
        <f t="shared" si="39"/>
        <v>0</v>
      </c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 t="s">
        <v>148</v>
      </c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</row>
    <row r="115" spans="1:60" outlineLevel="1" x14ac:dyDescent="0.2">
      <c r="A115" s="170">
        <v>92</v>
      </c>
      <c r="B115" s="171" t="s">
        <v>332</v>
      </c>
      <c r="C115" s="172" t="s">
        <v>333</v>
      </c>
      <c r="D115" s="173" t="s">
        <v>194</v>
      </c>
      <c r="E115" s="174">
        <v>1</v>
      </c>
      <c r="F115" s="175">
        <f t="shared" si="32"/>
        <v>0</v>
      </c>
      <c r="G115" s="176">
        <f t="shared" si="33"/>
        <v>0</v>
      </c>
      <c r="H115" s="176"/>
      <c r="I115" s="176">
        <f t="shared" si="34"/>
        <v>0</v>
      </c>
      <c r="J115" s="176"/>
      <c r="K115" s="176">
        <f t="shared" si="35"/>
        <v>0</v>
      </c>
      <c r="L115" s="176">
        <v>21</v>
      </c>
      <c r="M115" s="176">
        <f t="shared" si="36"/>
        <v>0</v>
      </c>
      <c r="N115" s="177">
        <v>0</v>
      </c>
      <c r="O115" s="177">
        <f t="shared" si="37"/>
        <v>0</v>
      </c>
      <c r="P115" s="177">
        <v>0</v>
      </c>
      <c r="Q115" s="177">
        <f t="shared" si="38"/>
        <v>0</v>
      </c>
      <c r="R115" s="177"/>
      <c r="S115" s="177"/>
      <c r="T115" s="178">
        <v>0</v>
      </c>
      <c r="U115" s="177">
        <f t="shared" si="39"/>
        <v>0</v>
      </c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 t="s">
        <v>148</v>
      </c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</row>
    <row r="116" spans="1:60" outlineLevel="1" x14ac:dyDescent="0.2">
      <c r="A116" s="170">
        <v>93</v>
      </c>
      <c r="B116" s="171" t="s">
        <v>334</v>
      </c>
      <c r="C116" s="172" t="s">
        <v>335</v>
      </c>
      <c r="D116" s="173" t="s">
        <v>305</v>
      </c>
      <c r="E116" s="174">
        <v>1</v>
      </c>
      <c r="F116" s="175">
        <f t="shared" si="32"/>
        <v>0</v>
      </c>
      <c r="G116" s="176">
        <f t="shared" si="33"/>
        <v>0</v>
      </c>
      <c r="H116" s="176"/>
      <c r="I116" s="176">
        <f t="shared" si="34"/>
        <v>0</v>
      </c>
      <c r="J116" s="176"/>
      <c r="K116" s="176">
        <f t="shared" si="35"/>
        <v>0</v>
      </c>
      <c r="L116" s="176">
        <v>21</v>
      </c>
      <c r="M116" s="176">
        <f t="shared" si="36"/>
        <v>0</v>
      </c>
      <c r="N116" s="177">
        <v>0</v>
      </c>
      <c r="O116" s="177">
        <f t="shared" si="37"/>
        <v>0</v>
      </c>
      <c r="P116" s="177">
        <v>0</v>
      </c>
      <c r="Q116" s="177">
        <f t="shared" si="38"/>
        <v>0</v>
      </c>
      <c r="R116" s="177"/>
      <c r="S116" s="177"/>
      <c r="T116" s="178">
        <v>0</v>
      </c>
      <c r="U116" s="177">
        <f t="shared" si="39"/>
        <v>0</v>
      </c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 t="s">
        <v>148</v>
      </c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</row>
    <row r="117" spans="1:60" outlineLevel="1" x14ac:dyDescent="0.2">
      <c r="A117" s="170">
        <v>94</v>
      </c>
      <c r="B117" s="171" t="s">
        <v>336</v>
      </c>
      <c r="C117" s="172" t="s">
        <v>337</v>
      </c>
      <c r="D117" s="173" t="s">
        <v>305</v>
      </c>
      <c r="E117" s="174">
        <v>1</v>
      </c>
      <c r="F117" s="175">
        <f t="shared" si="32"/>
        <v>0</v>
      </c>
      <c r="G117" s="176">
        <f t="shared" si="33"/>
        <v>0</v>
      </c>
      <c r="H117" s="176"/>
      <c r="I117" s="176">
        <f t="shared" si="34"/>
        <v>0</v>
      </c>
      <c r="J117" s="176"/>
      <c r="K117" s="176">
        <f t="shared" si="35"/>
        <v>0</v>
      </c>
      <c r="L117" s="176">
        <v>21</v>
      </c>
      <c r="M117" s="176">
        <f t="shared" si="36"/>
        <v>0</v>
      </c>
      <c r="N117" s="177">
        <v>0</v>
      </c>
      <c r="O117" s="177">
        <f t="shared" si="37"/>
        <v>0</v>
      </c>
      <c r="P117" s="177">
        <v>0</v>
      </c>
      <c r="Q117" s="177">
        <f t="shared" si="38"/>
        <v>0</v>
      </c>
      <c r="R117" s="177"/>
      <c r="S117" s="177"/>
      <c r="T117" s="178">
        <v>0</v>
      </c>
      <c r="U117" s="177">
        <f t="shared" si="39"/>
        <v>0</v>
      </c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 t="s">
        <v>148</v>
      </c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</row>
    <row r="118" spans="1:60" x14ac:dyDescent="0.2">
      <c r="A118" s="180" t="s">
        <v>143</v>
      </c>
      <c r="B118" s="181" t="s">
        <v>84</v>
      </c>
      <c r="C118" s="182" t="s">
        <v>85</v>
      </c>
      <c r="D118" s="183"/>
      <c r="E118" s="184"/>
      <c r="F118" s="185"/>
      <c r="G118" s="185">
        <f>SUMIF(AE119:AE124,"&lt;&gt;NOR",G119:G124)</f>
        <v>0</v>
      </c>
      <c r="H118" s="185"/>
      <c r="I118" s="185">
        <f>SUM(I119:I124)</f>
        <v>0</v>
      </c>
      <c r="J118" s="185"/>
      <c r="K118" s="185">
        <f>SUM(K119:K124)</f>
        <v>0</v>
      </c>
      <c r="L118" s="185"/>
      <c r="M118" s="185">
        <f>SUM(M119:M124)</f>
        <v>0</v>
      </c>
      <c r="N118" s="186"/>
      <c r="O118" s="186">
        <f>SUM(O119:O124)</f>
        <v>4.4999999999999998E-2</v>
      </c>
      <c r="P118" s="186"/>
      <c r="Q118" s="186">
        <f>SUM(Q119:Q124)</f>
        <v>0</v>
      </c>
      <c r="R118" s="186"/>
      <c r="S118" s="186"/>
      <c r="T118" s="187"/>
      <c r="U118" s="186">
        <f>SUM(U119:U124)</f>
        <v>8.49</v>
      </c>
      <c r="AE118" t="s">
        <v>144</v>
      </c>
    </row>
    <row r="119" spans="1:60" outlineLevel="1" x14ac:dyDescent="0.2">
      <c r="A119" s="170">
        <v>95</v>
      </c>
      <c r="B119" s="171" t="s">
        <v>338</v>
      </c>
      <c r="C119" s="172" t="s">
        <v>339</v>
      </c>
      <c r="D119" s="173" t="s">
        <v>305</v>
      </c>
      <c r="E119" s="174">
        <v>3</v>
      </c>
      <c r="F119" s="175">
        <f t="shared" ref="F119:F124" si="40">H119+J119</f>
        <v>0</v>
      </c>
      <c r="G119" s="176">
        <f t="shared" ref="G119:G124" si="41">ROUND(E119*F119,2)</f>
        <v>0</v>
      </c>
      <c r="H119" s="176"/>
      <c r="I119" s="176">
        <f t="shared" ref="I119:I124" si="42">ROUND(E119*H119,2)</f>
        <v>0</v>
      </c>
      <c r="J119" s="176"/>
      <c r="K119" s="176">
        <f t="shared" ref="K119:K124" si="43">ROUND(E119*J119,2)</f>
        <v>0</v>
      </c>
      <c r="L119" s="176">
        <v>21</v>
      </c>
      <c r="M119" s="176">
        <f t="shared" ref="M119:M124" si="44">G119*(1+L119/100)</f>
        <v>0</v>
      </c>
      <c r="N119" s="177">
        <v>0</v>
      </c>
      <c r="O119" s="177">
        <f t="shared" ref="O119:O124" si="45">ROUND(E119*N119,5)</f>
        <v>0</v>
      </c>
      <c r="P119" s="177">
        <v>0</v>
      </c>
      <c r="Q119" s="177">
        <f t="shared" ref="Q119:Q124" si="46">ROUND(E119*P119,5)</f>
        <v>0</v>
      </c>
      <c r="R119" s="177"/>
      <c r="S119" s="177"/>
      <c r="T119" s="178">
        <v>0.5</v>
      </c>
      <c r="U119" s="177">
        <f t="shared" ref="U119:U124" si="47">ROUND(E119*T119,2)</f>
        <v>1.5</v>
      </c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 t="s">
        <v>148</v>
      </c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</row>
    <row r="120" spans="1:60" ht="22.5" outlineLevel="1" x14ac:dyDescent="0.2">
      <c r="A120" s="170">
        <v>96</v>
      </c>
      <c r="B120" s="171" t="s">
        <v>340</v>
      </c>
      <c r="C120" s="172" t="s">
        <v>341</v>
      </c>
      <c r="D120" s="173" t="s">
        <v>194</v>
      </c>
      <c r="E120" s="174">
        <v>3</v>
      </c>
      <c r="F120" s="175">
        <f t="shared" si="40"/>
        <v>0</v>
      </c>
      <c r="G120" s="176">
        <f t="shared" si="41"/>
        <v>0</v>
      </c>
      <c r="H120" s="176"/>
      <c r="I120" s="176">
        <f t="shared" si="42"/>
        <v>0</v>
      </c>
      <c r="J120" s="176"/>
      <c r="K120" s="176">
        <f t="shared" si="43"/>
        <v>0</v>
      </c>
      <c r="L120" s="176">
        <v>21</v>
      </c>
      <c r="M120" s="176">
        <f t="shared" si="44"/>
        <v>0</v>
      </c>
      <c r="N120" s="177">
        <v>1.4999999999999999E-2</v>
      </c>
      <c r="O120" s="177">
        <f t="shared" si="45"/>
        <v>4.4999999999999998E-2</v>
      </c>
      <c r="P120" s="177">
        <v>0</v>
      </c>
      <c r="Q120" s="177">
        <f t="shared" si="46"/>
        <v>0</v>
      </c>
      <c r="R120" s="177"/>
      <c r="S120" s="177"/>
      <c r="T120" s="178">
        <v>1.6439999999999999</v>
      </c>
      <c r="U120" s="177">
        <f t="shared" si="47"/>
        <v>4.93</v>
      </c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 t="s">
        <v>148</v>
      </c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</row>
    <row r="121" spans="1:60" outlineLevel="1" x14ac:dyDescent="0.2">
      <c r="A121" s="170">
        <v>97</v>
      </c>
      <c r="B121" s="171" t="s">
        <v>342</v>
      </c>
      <c r="C121" s="172" t="s">
        <v>343</v>
      </c>
      <c r="D121" s="173" t="s">
        <v>194</v>
      </c>
      <c r="E121" s="174">
        <v>3</v>
      </c>
      <c r="F121" s="175">
        <f t="shared" si="40"/>
        <v>0</v>
      </c>
      <c r="G121" s="176">
        <f t="shared" si="41"/>
        <v>0</v>
      </c>
      <c r="H121" s="176"/>
      <c r="I121" s="176">
        <f t="shared" si="42"/>
        <v>0</v>
      </c>
      <c r="J121" s="176"/>
      <c r="K121" s="176">
        <f t="shared" si="43"/>
        <v>0</v>
      </c>
      <c r="L121" s="176">
        <v>21</v>
      </c>
      <c r="M121" s="176">
        <f t="shared" si="44"/>
        <v>0</v>
      </c>
      <c r="N121" s="177">
        <v>0</v>
      </c>
      <c r="O121" s="177">
        <f t="shared" si="45"/>
        <v>0</v>
      </c>
      <c r="P121" s="177">
        <v>0</v>
      </c>
      <c r="Q121" s="177">
        <f t="shared" si="46"/>
        <v>0</v>
      </c>
      <c r="R121" s="177"/>
      <c r="S121" s="177"/>
      <c r="T121" s="178">
        <v>0.29060000000000002</v>
      </c>
      <c r="U121" s="177">
        <f t="shared" si="47"/>
        <v>0.87</v>
      </c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 t="s">
        <v>148</v>
      </c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</row>
    <row r="122" spans="1:60" outlineLevel="1" x14ac:dyDescent="0.2">
      <c r="A122" s="170">
        <v>98</v>
      </c>
      <c r="B122" s="171" t="s">
        <v>344</v>
      </c>
      <c r="C122" s="172" t="s">
        <v>345</v>
      </c>
      <c r="D122" s="173" t="s">
        <v>194</v>
      </c>
      <c r="E122" s="174">
        <v>3</v>
      </c>
      <c r="F122" s="175">
        <f t="shared" si="40"/>
        <v>0</v>
      </c>
      <c r="G122" s="176">
        <f t="shared" si="41"/>
        <v>0</v>
      </c>
      <c r="H122" s="176"/>
      <c r="I122" s="176">
        <f t="shared" si="42"/>
        <v>0</v>
      </c>
      <c r="J122" s="176"/>
      <c r="K122" s="176">
        <f t="shared" si="43"/>
        <v>0</v>
      </c>
      <c r="L122" s="176">
        <v>21</v>
      </c>
      <c r="M122" s="176">
        <f t="shared" si="44"/>
        <v>0</v>
      </c>
      <c r="N122" s="177">
        <v>0</v>
      </c>
      <c r="O122" s="177">
        <f t="shared" si="45"/>
        <v>0</v>
      </c>
      <c r="P122" s="177">
        <v>0</v>
      </c>
      <c r="Q122" s="177">
        <f t="shared" si="46"/>
        <v>0</v>
      </c>
      <c r="R122" s="177"/>
      <c r="S122" s="177"/>
      <c r="T122" s="178">
        <v>0.1321</v>
      </c>
      <c r="U122" s="177">
        <f t="shared" si="47"/>
        <v>0.4</v>
      </c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 t="s">
        <v>148</v>
      </c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</row>
    <row r="123" spans="1:60" ht="22.5" outlineLevel="1" x14ac:dyDescent="0.2">
      <c r="A123" s="170">
        <v>99</v>
      </c>
      <c r="B123" s="171" t="s">
        <v>346</v>
      </c>
      <c r="C123" s="172" t="s">
        <v>347</v>
      </c>
      <c r="D123" s="173" t="s">
        <v>194</v>
      </c>
      <c r="E123" s="174">
        <v>3</v>
      </c>
      <c r="F123" s="175">
        <f t="shared" si="40"/>
        <v>0</v>
      </c>
      <c r="G123" s="176">
        <f t="shared" si="41"/>
        <v>0</v>
      </c>
      <c r="H123" s="176"/>
      <c r="I123" s="176">
        <f t="shared" si="42"/>
        <v>0</v>
      </c>
      <c r="J123" s="176"/>
      <c r="K123" s="176">
        <f t="shared" si="43"/>
        <v>0</v>
      </c>
      <c r="L123" s="176">
        <v>21</v>
      </c>
      <c r="M123" s="176">
        <f t="shared" si="44"/>
        <v>0</v>
      </c>
      <c r="N123" s="177">
        <v>0</v>
      </c>
      <c r="O123" s="177">
        <f t="shared" si="45"/>
        <v>0</v>
      </c>
      <c r="P123" s="177">
        <v>0</v>
      </c>
      <c r="Q123" s="177">
        <f t="shared" si="46"/>
        <v>0</v>
      </c>
      <c r="R123" s="177"/>
      <c r="S123" s="177"/>
      <c r="T123" s="178">
        <v>0.26419999999999999</v>
      </c>
      <c r="U123" s="177">
        <f t="shared" si="47"/>
        <v>0.79</v>
      </c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 t="s">
        <v>148</v>
      </c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  <c r="BD123" s="179"/>
      <c r="BE123" s="179"/>
      <c r="BF123" s="179"/>
      <c r="BG123" s="179"/>
      <c r="BH123" s="179"/>
    </row>
    <row r="124" spans="1:60" outlineLevel="1" x14ac:dyDescent="0.2">
      <c r="A124" s="170">
        <v>100</v>
      </c>
      <c r="B124" s="171" t="s">
        <v>348</v>
      </c>
      <c r="C124" s="172" t="s">
        <v>349</v>
      </c>
      <c r="D124" s="173" t="s">
        <v>30</v>
      </c>
      <c r="E124" s="174">
        <v>341.57</v>
      </c>
      <c r="F124" s="175">
        <f t="shared" si="40"/>
        <v>0</v>
      </c>
      <c r="G124" s="176">
        <f t="shared" si="41"/>
        <v>0</v>
      </c>
      <c r="H124" s="176"/>
      <c r="I124" s="176">
        <f t="shared" si="42"/>
        <v>0</v>
      </c>
      <c r="J124" s="176"/>
      <c r="K124" s="176">
        <f t="shared" si="43"/>
        <v>0</v>
      </c>
      <c r="L124" s="176">
        <v>21</v>
      </c>
      <c r="M124" s="176">
        <f t="shared" si="44"/>
        <v>0</v>
      </c>
      <c r="N124" s="177">
        <v>0</v>
      </c>
      <c r="O124" s="177">
        <f t="shared" si="45"/>
        <v>0</v>
      </c>
      <c r="P124" s="177">
        <v>0</v>
      </c>
      <c r="Q124" s="177">
        <f t="shared" si="46"/>
        <v>0</v>
      </c>
      <c r="R124" s="177"/>
      <c r="S124" s="177"/>
      <c r="T124" s="178">
        <v>0</v>
      </c>
      <c r="U124" s="177">
        <f t="shared" si="47"/>
        <v>0</v>
      </c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79" t="s">
        <v>148</v>
      </c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179"/>
      <c r="BC124" s="179"/>
      <c r="BD124" s="179"/>
      <c r="BE124" s="179"/>
      <c r="BF124" s="179"/>
      <c r="BG124" s="179"/>
      <c r="BH124" s="179"/>
    </row>
    <row r="125" spans="1:60" x14ac:dyDescent="0.2">
      <c r="A125" s="180" t="s">
        <v>143</v>
      </c>
      <c r="B125" s="181" t="s">
        <v>86</v>
      </c>
      <c r="C125" s="182" t="s">
        <v>87</v>
      </c>
      <c r="D125" s="183"/>
      <c r="E125" s="184"/>
      <c r="F125" s="185"/>
      <c r="G125" s="185">
        <f>SUMIF(AE126:AE126,"&lt;&gt;NOR",G126:G126)</f>
        <v>0</v>
      </c>
      <c r="H125" s="185"/>
      <c r="I125" s="185">
        <f>SUM(I126:I126)</f>
        <v>0</v>
      </c>
      <c r="J125" s="185"/>
      <c r="K125" s="185">
        <f>SUM(K126:K126)</f>
        <v>0</v>
      </c>
      <c r="L125" s="185"/>
      <c r="M125" s="185">
        <f>SUM(M126:M126)</f>
        <v>0</v>
      </c>
      <c r="N125" s="186"/>
      <c r="O125" s="186">
        <f>SUM(O126:O126)</f>
        <v>0</v>
      </c>
      <c r="P125" s="186"/>
      <c r="Q125" s="186">
        <f>SUM(Q126:Q126)</f>
        <v>0</v>
      </c>
      <c r="R125" s="186"/>
      <c r="S125" s="186"/>
      <c r="T125" s="187"/>
      <c r="U125" s="186">
        <f>SUM(U126:U126)</f>
        <v>0</v>
      </c>
      <c r="AE125" t="s">
        <v>144</v>
      </c>
    </row>
    <row r="126" spans="1:60" outlineLevel="1" x14ac:dyDescent="0.2">
      <c r="A126" s="170">
        <v>101</v>
      </c>
      <c r="B126" s="171" t="s">
        <v>350</v>
      </c>
      <c r="C126" s="172" t="s">
        <v>351</v>
      </c>
      <c r="D126" s="173" t="s">
        <v>305</v>
      </c>
      <c r="E126" s="174">
        <v>1</v>
      </c>
      <c r="F126" s="175">
        <f>H126+J126</f>
        <v>0</v>
      </c>
      <c r="G126" s="176">
        <f>ROUND(E126*F126,2)</f>
        <v>0</v>
      </c>
      <c r="H126" s="176"/>
      <c r="I126" s="176">
        <f>ROUND(E126*H126,2)</f>
        <v>0</v>
      </c>
      <c r="J126" s="176"/>
      <c r="K126" s="176">
        <f>ROUND(E126*J126,2)</f>
        <v>0</v>
      </c>
      <c r="L126" s="176">
        <v>21</v>
      </c>
      <c r="M126" s="176">
        <f>G126*(1+L126/100)</f>
        <v>0</v>
      </c>
      <c r="N126" s="177">
        <v>0</v>
      </c>
      <c r="O126" s="177">
        <f>ROUND(E126*N126,5)</f>
        <v>0</v>
      </c>
      <c r="P126" s="177">
        <v>0</v>
      </c>
      <c r="Q126" s="177">
        <f>ROUND(E126*P126,5)</f>
        <v>0</v>
      </c>
      <c r="R126" s="177"/>
      <c r="S126" s="177"/>
      <c r="T126" s="178">
        <v>0</v>
      </c>
      <c r="U126" s="177">
        <f>ROUND(E126*T126,2)</f>
        <v>0</v>
      </c>
      <c r="V126" s="179"/>
      <c r="W126" s="179"/>
      <c r="X126" s="179"/>
      <c r="Y126" s="179"/>
      <c r="Z126" s="179"/>
      <c r="AA126" s="179"/>
      <c r="AB126" s="179"/>
      <c r="AC126" s="179"/>
      <c r="AD126" s="179"/>
      <c r="AE126" s="179" t="s">
        <v>148</v>
      </c>
      <c r="AF126" s="179"/>
      <c r="AG126" s="179"/>
      <c r="AH126" s="179"/>
      <c r="AI126" s="179"/>
      <c r="AJ126" s="179"/>
      <c r="AK126" s="179"/>
      <c r="AL126" s="179"/>
      <c r="AM126" s="179"/>
      <c r="AN126" s="179"/>
      <c r="AO126" s="179"/>
      <c r="AP126" s="179"/>
      <c r="AQ126" s="179"/>
      <c r="AR126" s="179"/>
      <c r="AS126" s="179"/>
      <c r="AT126" s="179"/>
      <c r="AU126" s="179"/>
      <c r="AV126" s="179"/>
      <c r="AW126" s="179"/>
      <c r="AX126" s="179"/>
      <c r="AY126" s="179"/>
      <c r="AZ126" s="179"/>
      <c r="BA126" s="179"/>
      <c r="BB126" s="179"/>
      <c r="BC126" s="179"/>
      <c r="BD126" s="179"/>
      <c r="BE126" s="179"/>
      <c r="BF126" s="179"/>
      <c r="BG126" s="179"/>
      <c r="BH126" s="179"/>
    </row>
    <row r="127" spans="1:60" x14ac:dyDescent="0.2">
      <c r="A127" s="180" t="s">
        <v>143</v>
      </c>
      <c r="B127" s="181" t="s">
        <v>88</v>
      </c>
      <c r="C127" s="182" t="s">
        <v>89</v>
      </c>
      <c r="D127" s="183"/>
      <c r="E127" s="184"/>
      <c r="F127" s="185"/>
      <c r="G127" s="185">
        <f>SUMIF(AE128:AE138,"&lt;&gt;NOR",G128:G138)</f>
        <v>0</v>
      </c>
      <c r="H127" s="185"/>
      <c r="I127" s="185">
        <f>SUM(I128:I138)</f>
        <v>0</v>
      </c>
      <c r="J127" s="185"/>
      <c r="K127" s="185">
        <f>SUM(K128:K138)</f>
        <v>0</v>
      </c>
      <c r="L127" s="185"/>
      <c r="M127" s="185">
        <f>SUM(M128:M138)</f>
        <v>0</v>
      </c>
      <c r="N127" s="186"/>
      <c r="O127" s="186">
        <f>SUM(O128:O138)</f>
        <v>0</v>
      </c>
      <c r="P127" s="186"/>
      <c r="Q127" s="186">
        <f>SUM(Q128:Q138)</f>
        <v>0</v>
      </c>
      <c r="R127" s="186"/>
      <c r="S127" s="186"/>
      <c r="T127" s="187"/>
      <c r="U127" s="186">
        <f>SUM(U128:U138)</f>
        <v>0</v>
      </c>
      <c r="AE127" t="s">
        <v>144</v>
      </c>
    </row>
    <row r="128" spans="1:60" outlineLevel="1" x14ac:dyDescent="0.2">
      <c r="A128" s="170">
        <v>102</v>
      </c>
      <c r="B128" s="171" t="s">
        <v>352</v>
      </c>
      <c r="C128" s="172" t="s">
        <v>353</v>
      </c>
      <c r="D128" s="173" t="s">
        <v>177</v>
      </c>
      <c r="E128" s="174">
        <v>15</v>
      </c>
      <c r="F128" s="175">
        <f t="shared" ref="F128:F138" si="48">H128+J128</f>
        <v>0</v>
      </c>
      <c r="G128" s="176">
        <f t="shared" ref="G128:G138" si="49">ROUND(E128*F128,2)</f>
        <v>0</v>
      </c>
      <c r="H128" s="176"/>
      <c r="I128" s="176">
        <f t="shared" ref="I128:I138" si="50">ROUND(E128*H128,2)</f>
        <v>0</v>
      </c>
      <c r="J128" s="176"/>
      <c r="K128" s="176">
        <f t="shared" ref="K128:K138" si="51">ROUND(E128*J128,2)</f>
        <v>0</v>
      </c>
      <c r="L128" s="176">
        <v>21</v>
      </c>
      <c r="M128" s="176">
        <f t="shared" ref="M128:M138" si="52">G128*(1+L128/100)</f>
        <v>0</v>
      </c>
      <c r="N128" s="177">
        <v>0</v>
      </c>
      <c r="O128" s="177">
        <f t="shared" ref="O128:O138" si="53">ROUND(E128*N128,5)</f>
        <v>0</v>
      </c>
      <c r="P128" s="177">
        <v>0</v>
      </c>
      <c r="Q128" s="177">
        <f t="shared" ref="Q128:Q138" si="54">ROUND(E128*P128,5)</f>
        <v>0</v>
      </c>
      <c r="R128" s="177"/>
      <c r="S128" s="177"/>
      <c r="T128" s="178">
        <v>0</v>
      </c>
      <c r="U128" s="177">
        <f t="shared" ref="U128:U138" si="55">ROUND(E128*T128,2)</f>
        <v>0</v>
      </c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 t="s">
        <v>148</v>
      </c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  <c r="BD128" s="179"/>
      <c r="BE128" s="179"/>
      <c r="BF128" s="179"/>
      <c r="BG128" s="179"/>
      <c r="BH128" s="179"/>
    </row>
    <row r="129" spans="1:60" outlineLevel="1" x14ac:dyDescent="0.2">
      <c r="A129" s="170">
        <v>103</v>
      </c>
      <c r="B129" s="171" t="s">
        <v>354</v>
      </c>
      <c r="C129" s="172" t="s">
        <v>355</v>
      </c>
      <c r="D129" s="173" t="s">
        <v>194</v>
      </c>
      <c r="E129" s="174">
        <v>18</v>
      </c>
      <c r="F129" s="175">
        <f t="shared" si="48"/>
        <v>0</v>
      </c>
      <c r="G129" s="176">
        <f t="shared" si="49"/>
        <v>0</v>
      </c>
      <c r="H129" s="176"/>
      <c r="I129" s="176">
        <f t="shared" si="50"/>
        <v>0</v>
      </c>
      <c r="J129" s="176"/>
      <c r="K129" s="176">
        <f t="shared" si="51"/>
        <v>0</v>
      </c>
      <c r="L129" s="176">
        <v>21</v>
      </c>
      <c r="M129" s="176">
        <f t="shared" si="52"/>
        <v>0</v>
      </c>
      <c r="N129" s="177">
        <v>0</v>
      </c>
      <c r="O129" s="177">
        <f t="shared" si="53"/>
        <v>0</v>
      </c>
      <c r="P129" s="177">
        <v>0</v>
      </c>
      <c r="Q129" s="177">
        <f t="shared" si="54"/>
        <v>0</v>
      </c>
      <c r="R129" s="177"/>
      <c r="S129" s="177"/>
      <c r="T129" s="178">
        <v>0</v>
      </c>
      <c r="U129" s="177">
        <f t="shared" si="55"/>
        <v>0</v>
      </c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 t="s">
        <v>148</v>
      </c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179"/>
      <c r="AV129" s="179"/>
      <c r="AW129" s="179"/>
      <c r="AX129" s="179"/>
      <c r="AY129" s="179"/>
      <c r="AZ129" s="179"/>
      <c r="BA129" s="179"/>
      <c r="BB129" s="179"/>
      <c r="BC129" s="179"/>
      <c r="BD129" s="179"/>
      <c r="BE129" s="179"/>
      <c r="BF129" s="179"/>
      <c r="BG129" s="179"/>
      <c r="BH129" s="179"/>
    </row>
    <row r="130" spans="1:60" outlineLevel="1" x14ac:dyDescent="0.2">
      <c r="A130" s="170">
        <v>104</v>
      </c>
      <c r="B130" s="171" t="s">
        <v>356</v>
      </c>
      <c r="C130" s="172" t="s">
        <v>357</v>
      </c>
      <c r="D130" s="173" t="s">
        <v>194</v>
      </c>
      <c r="E130" s="174">
        <v>9</v>
      </c>
      <c r="F130" s="175">
        <f t="shared" si="48"/>
        <v>0</v>
      </c>
      <c r="G130" s="176">
        <f t="shared" si="49"/>
        <v>0</v>
      </c>
      <c r="H130" s="176"/>
      <c r="I130" s="176">
        <f t="shared" si="50"/>
        <v>0</v>
      </c>
      <c r="J130" s="176"/>
      <c r="K130" s="176">
        <f t="shared" si="51"/>
        <v>0</v>
      </c>
      <c r="L130" s="176">
        <v>21</v>
      </c>
      <c r="M130" s="176">
        <f t="shared" si="52"/>
        <v>0</v>
      </c>
      <c r="N130" s="177">
        <v>0</v>
      </c>
      <c r="O130" s="177">
        <f t="shared" si="53"/>
        <v>0</v>
      </c>
      <c r="P130" s="177">
        <v>0</v>
      </c>
      <c r="Q130" s="177">
        <f t="shared" si="54"/>
        <v>0</v>
      </c>
      <c r="R130" s="177"/>
      <c r="S130" s="177"/>
      <c r="T130" s="178">
        <v>0</v>
      </c>
      <c r="U130" s="177">
        <f t="shared" si="55"/>
        <v>0</v>
      </c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179" t="s">
        <v>148</v>
      </c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79"/>
      <c r="BB130" s="179"/>
      <c r="BC130" s="179"/>
      <c r="BD130" s="179"/>
      <c r="BE130" s="179"/>
      <c r="BF130" s="179"/>
      <c r="BG130" s="179"/>
      <c r="BH130" s="179"/>
    </row>
    <row r="131" spans="1:60" outlineLevel="1" x14ac:dyDescent="0.2">
      <c r="A131" s="170">
        <v>105</v>
      </c>
      <c r="B131" s="171" t="s">
        <v>358</v>
      </c>
      <c r="C131" s="172" t="s">
        <v>359</v>
      </c>
      <c r="D131" s="173" t="s">
        <v>177</v>
      </c>
      <c r="E131" s="174">
        <v>25</v>
      </c>
      <c r="F131" s="175">
        <f t="shared" si="48"/>
        <v>0</v>
      </c>
      <c r="G131" s="176">
        <f t="shared" si="49"/>
        <v>0</v>
      </c>
      <c r="H131" s="176"/>
      <c r="I131" s="176">
        <f t="shared" si="50"/>
        <v>0</v>
      </c>
      <c r="J131" s="176"/>
      <c r="K131" s="176">
        <f t="shared" si="51"/>
        <v>0</v>
      </c>
      <c r="L131" s="176">
        <v>21</v>
      </c>
      <c r="M131" s="176">
        <f t="shared" si="52"/>
        <v>0</v>
      </c>
      <c r="N131" s="177">
        <v>0</v>
      </c>
      <c r="O131" s="177">
        <f t="shared" si="53"/>
        <v>0</v>
      </c>
      <c r="P131" s="177">
        <v>0</v>
      </c>
      <c r="Q131" s="177">
        <f t="shared" si="54"/>
        <v>0</v>
      </c>
      <c r="R131" s="177"/>
      <c r="S131" s="177"/>
      <c r="T131" s="178">
        <v>0</v>
      </c>
      <c r="U131" s="177">
        <f t="shared" si="55"/>
        <v>0</v>
      </c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 t="s">
        <v>148</v>
      </c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/>
      <c r="AZ131" s="179"/>
      <c r="BA131" s="179"/>
      <c r="BB131" s="179"/>
      <c r="BC131" s="179"/>
      <c r="BD131" s="179"/>
      <c r="BE131" s="179"/>
      <c r="BF131" s="179"/>
      <c r="BG131" s="179"/>
      <c r="BH131" s="179"/>
    </row>
    <row r="132" spans="1:60" outlineLevel="1" x14ac:dyDescent="0.2">
      <c r="A132" s="170">
        <v>106</v>
      </c>
      <c r="B132" s="171" t="s">
        <v>360</v>
      </c>
      <c r="C132" s="172" t="s">
        <v>361</v>
      </c>
      <c r="D132" s="173" t="s">
        <v>177</v>
      </c>
      <c r="E132" s="174">
        <v>5</v>
      </c>
      <c r="F132" s="175">
        <f t="shared" si="48"/>
        <v>0</v>
      </c>
      <c r="G132" s="176">
        <f t="shared" si="49"/>
        <v>0</v>
      </c>
      <c r="H132" s="176"/>
      <c r="I132" s="176">
        <f t="shared" si="50"/>
        <v>0</v>
      </c>
      <c r="J132" s="176"/>
      <c r="K132" s="176">
        <f t="shared" si="51"/>
        <v>0</v>
      </c>
      <c r="L132" s="176">
        <v>21</v>
      </c>
      <c r="M132" s="176">
        <f t="shared" si="52"/>
        <v>0</v>
      </c>
      <c r="N132" s="177">
        <v>0</v>
      </c>
      <c r="O132" s="177">
        <f t="shared" si="53"/>
        <v>0</v>
      </c>
      <c r="P132" s="177">
        <v>0</v>
      </c>
      <c r="Q132" s="177">
        <f t="shared" si="54"/>
        <v>0</v>
      </c>
      <c r="R132" s="177"/>
      <c r="S132" s="177"/>
      <c r="T132" s="178">
        <v>0</v>
      </c>
      <c r="U132" s="177">
        <f t="shared" si="55"/>
        <v>0</v>
      </c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 t="s">
        <v>148</v>
      </c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179"/>
      <c r="BC132" s="179"/>
      <c r="BD132" s="179"/>
      <c r="BE132" s="179"/>
      <c r="BF132" s="179"/>
      <c r="BG132" s="179"/>
      <c r="BH132" s="179"/>
    </row>
    <row r="133" spans="1:60" outlineLevel="1" x14ac:dyDescent="0.2">
      <c r="A133" s="170">
        <v>107</v>
      </c>
      <c r="B133" s="171" t="s">
        <v>362</v>
      </c>
      <c r="C133" s="172" t="s">
        <v>363</v>
      </c>
      <c r="D133" s="173" t="s">
        <v>194</v>
      </c>
      <c r="E133" s="174">
        <v>3</v>
      </c>
      <c r="F133" s="175">
        <f t="shared" si="48"/>
        <v>0</v>
      </c>
      <c r="G133" s="176">
        <f t="shared" si="49"/>
        <v>0</v>
      </c>
      <c r="H133" s="176"/>
      <c r="I133" s="176">
        <f t="shared" si="50"/>
        <v>0</v>
      </c>
      <c r="J133" s="176"/>
      <c r="K133" s="176">
        <f t="shared" si="51"/>
        <v>0</v>
      </c>
      <c r="L133" s="176">
        <v>21</v>
      </c>
      <c r="M133" s="176">
        <f t="shared" si="52"/>
        <v>0</v>
      </c>
      <c r="N133" s="177">
        <v>0</v>
      </c>
      <c r="O133" s="177">
        <f t="shared" si="53"/>
        <v>0</v>
      </c>
      <c r="P133" s="177">
        <v>0</v>
      </c>
      <c r="Q133" s="177">
        <f t="shared" si="54"/>
        <v>0</v>
      </c>
      <c r="R133" s="177"/>
      <c r="S133" s="177"/>
      <c r="T133" s="178">
        <v>0</v>
      </c>
      <c r="U133" s="177">
        <f t="shared" si="55"/>
        <v>0</v>
      </c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 t="s">
        <v>148</v>
      </c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  <c r="BG133" s="179"/>
      <c r="BH133" s="179"/>
    </row>
    <row r="134" spans="1:60" outlineLevel="1" x14ac:dyDescent="0.2">
      <c r="A134" s="170">
        <v>108</v>
      </c>
      <c r="B134" s="171" t="s">
        <v>364</v>
      </c>
      <c r="C134" s="172" t="s">
        <v>365</v>
      </c>
      <c r="D134" s="173" t="s">
        <v>305</v>
      </c>
      <c r="E134" s="174">
        <v>1</v>
      </c>
      <c r="F134" s="175">
        <f t="shared" si="48"/>
        <v>0</v>
      </c>
      <c r="G134" s="176">
        <f t="shared" si="49"/>
        <v>0</v>
      </c>
      <c r="H134" s="176"/>
      <c r="I134" s="176">
        <f t="shared" si="50"/>
        <v>0</v>
      </c>
      <c r="J134" s="176"/>
      <c r="K134" s="176">
        <f t="shared" si="51"/>
        <v>0</v>
      </c>
      <c r="L134" s="176">
        <v>21</v>
      </c>
      <c r="M134" s="176">
        <f t="shared" si="52"/>
        <v>0</v>
      </c>
      <c r="N134" s="177">
        <v>0</v>
      </c>
      <c r="O134" s="177">
        <f t="shared" si="53"/>
        <v>0</v>
      </c>
      <c r="P134" s="177">
        <v>0</v>
      </c>
      <c r="Q134" s="177">
        <f t="shared" si="54"/>
        <v>0</v>
      </c>
      <c r="R134" s="177"/>
      <c r="S134" s="177"/>
      <c r="T134" s="178">
        <v>0</v>
      </c>
      <c r="U134" s="177">
        <f t="shared" si="55"/>
        <v>0</v>
      </c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 t="s">
        <v>148</v>
      </c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179"/>
      <c r="BA134" s="179"/>
      <c r="BB134" s="179"/>
      <c r="BC134" s="179"/>
      <c r="BD134" s="179"/>
      <c r="BE134" s="179"/>
      <c r="BF134" s="179"/>
      <c r="BG134" s="179"/>
      <c r="BH134" s="179"/>
    </row>
    <row r="135" spans="1:60" outlineLevel="1" x14ac:dyDescent="0.2">
      <c r="A135" s="170">
        <v>109</v>
      </c>
      <c r="B135" s="171" t="s">
        <v>366</v>
      </c>
      <c r="C135" s="172" t="s">
        <v>367</v>
      </c>
      <c r="D135" s="173" t="s">
        <v>194</v>
      </c>
      <c r="E135" s="174">
        <v>1</v>
      </c>
      <c r="F135" s="175">
        <f t="shared" si="48"/>
        <v>0</v>
      </c>
      <c r="G135" s="176">
        <f t="shared" si="49"/>
        <v>0</v>
      </c>
      <c r="H135" s="176"/>
      <c r="I135" s="176">
        <f t="shared" si="50"/>
        <v>0</v>
      </c>
      <c r="J135" s="176"/>
      <c r="K135" s="176">
        <f t="shared" si="51"/>
        <v>0</v>
      </c>
      <c r="L135" s="176">
        <v>21</v>
      </c>
      <c r="M135" s="176">
        <f t="shared" si="52"/>
        <v>0</v>
      </c>
      <c r="N135" s="177">
        <v>0</v>
      </c>
      <c r="O135" s="177">
        <f t="shared" si="53"/>
        <v>0</v>
      </c>
      <c r="P135" s="177">
        <v>0</v>
      </c>
      <c r="Q135" s="177">
        <f t="shared" si="54"/>
        <v>0</v>
      </c>
      <c r="R135" s="177"/>
      <c r="S135" s="177"/>
      <c r="T135" s="178">
        <v>0</v>
      </c>
      <c r="U135" s="177">
        <f t="shared" si="55"/>
        <v>0</v>
      </c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 t="s">
        <v>148</v>
      </c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/>
      <c r="AZ135" s="179"/>
      <c r="BA135" s="179"/>
      <c r="BB135" s="179"/>
      <c r="BC135" s="179"/>
      <c r="BD135" s="179"/>
      <c r="BE135" s="179"/>
      <c r="BF135" s="179"/>
      <c r="BG135" s="179"/>
      <c r="BH135" s="179"/>
    </row>
    <row r="136" spans="1:60" outlineLevel="1" x14ac:dyDescent="0.2">
      <c r="A136" s="170">
        <v>110</v>
      </c>
      <c r="B136" s="171" t="s">
        <v>368</v>
      </c>
      <c r="C136" s="172" t="s">
        <v>369</v>
      </c>
      <c r="D136" s="173" t="s">
        <v>194</v>
      </c>
      <c r="E136" s="174">
        <v>7</v>
      </c>
      <c r="F136" s="175">
        <f t="shared" si="48"/>
        <v>0</v>
      </c>
      <c r="G136" s="176">
        <f t="shared" si="49"/>
        <v>0</v>
      </c>
      <c r="H136" s="176"/>
      <c r="I136" s="176">
        <f t="shared" si="50"/>
        <v>0</v>
      </c>
      <c r="J136" s="176"/>
      <c r="K136" s="176">
        <f t="shared" si="51"/>
        <v>0</v>
      </c>
      <c r="L136" s="176">
        <v>21</v>
      </c>
      <c r="M136" s="176">
        <f t="shared" si="52"/>
        <v>0</v>
      </c>
      <c r="N136" s="177">
        <v>0</v>
      </c>
      <c r="O136" s="177">
        <f t="shared" si="53"/>
        <v>0</v>
      </c>
      <c r="P136" s="177">
        <v>0</v>
      </c>
      <c r="Q136" s="177">
        <f t="shared" si="54"/>
        <v>0</v>
      </c>
      <c r="R136" s="177"/>
      <c r="S136" s="177"/>
      <c r="T136" s="178">
        <v>0</v>
      </c>
      <c r="U136" s="177">
        <f t="shared" si="55"/>
        <v>0</v>
      </c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 t="s">
        <v>148</v>
      </c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  <c r="BE136" s="179"/>
      <c r="BF136" s="179"/>
      <c r="BG136" s="179"/>
      <c r="BH136" s="179"/>
    </row>
    <row r="137" spans="1:60" ht="22.5" outlineLevel="1" x14ac:dyDescent="0.2">
      <c r="A137" s="170">
        <v>111</v>
      </c>
      <c r="B137" s="171" t="s">
        <v>370</v>
      </c>
      <c r="C137" s="172" t="s">
        <v>371</v>
      </c>
      <c r="D137" s="173" t="s">
        <v>237</v>
      </c>
      <c r="E137" s="174">
        <v>1</v>
      </c>
      <c r="F137" s="175">
        <f t="shared" si="48"/>
        <v>0</v>
      </c>
      <c r="G137" s="176">
        <f t="shared" si="49"/>
        <v>0</v>
      </c>
      <c r="H137" s="176"/>
      <c r="I137" s="176">
        <f t="shared" si="50"/>
        <v>0</v>
      </c>
      <c r="J137" s="176"/>
      <c r="K137" s="176">
        <f t="shared" si="51"/>
        <v>0</v>
      </c>
      <c r="L137" s="176">
        <v>21</v>
      </c>
      <c r="M137" s="176">
        <f t="shared" si="52"/>
        <v>0</v>
      </c>
      <c r="N137" s="177">
        <v>0</v>
      </c>
      <c r="O137" s="177">
        <f t="shared" si="53"/>
        <v>0</v>
      </c>
      <c r="P137" s="177">
        <v>0</v>
      </c>
      <c r="Q137" s="177">
        <f t="shared" si="54"/>
        <v>0</v>
      </c>
      <c r="R137" s="177"/>
      <c r="S137" s="177"/>
      <c r="T137" s="178">
        <v>0</v>
      </c>
      <c r="U137" s="177">
        <f t="shared" si="55"/>
        <v>0</v>
      </c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 t="s">
        <v>148</v>
      </c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  <c r="BE137" s="179"/>
      <c r="BF137" s="179"/>
      <c r="BG137" s="179"/>
      <c r="BH137" s="179"/>
    </row>
    <row r="138" spans="1:60" outlineLevel="1" x14ac:dyDescent="0.2">
      <c r="A138" s="170">
        <v>112</v>
      </c>
      <c r="B138" s="171" t="s">
        <v>372</v>
      </c>
      <c r="C138" s="172" t="s">
        <v>337</v>
      </c>
      <c r="D138" s="173" t="s">
        <v>305</v>
      </c>
      <c r="E138" s="174">
        <v>1</v>
      </c>
      <c r="F138" s="175">
        <f t="shared" si="48"/>
        <v>0</v>
      </c>
      <c r="G138" s="176">
        <f t="shared" si="49"/>
        <v>0</v>
      </c>
      <c r="H138" s="176"/>
      <c r="I138" s="176">
        <f t="shared" si="50"/>
        <v>0</v>
      </c>
      <c r="J138" s="176"/>
      <c r="K138" s="176">
        <f t="shared" si="51"/>
        <v>0</v>
      </c>
      <c r="L138" s="176">
        <v>21</v>
      </c>
      <c r="M138" s="176">
        <f t="shared" si="52"/>
        <v>0</v>
      </c>
      <c r="N138" s="177">
        <v>0</v>
      </c>
      <c r="O138" s="177">
        <f t="shared" si="53"/>
        <v>0</v>
      </c>
      <c r="P138" s="177">
        <v>0</v>
      </c>
      <c r="Q138" s="177">
        <f t="shared" si="54"/>
        <v>0</v>
      </c>
      <c r="R138" s="177"/>
      <c r="S138" s="177"/>
      <c r="T138" s="178">
        <v>0</v>
      </c>
      <c r="U138" s="177">
        <f t="shared" si="55"/>
        <v>0</v>
      </c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 t="s">
        <v>148</v>
      </c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79"/>
      <c r="BB138" s="179"/>
      <c r="BC138" s="179"/>
      <c r="BD138" s="179"/>
      <c r="BE138" s="179"/>
      <c r="BF138" s="179"/>
      <c r="BG138" s="179"/>
      <c r="BH138" s="179"/>
    </row>
    <row r="139" spans="1:60" x14ac:dyDescent="0.2">
      <c r="A139" s="180" t="s">
        <v>143</v>
      </c>
      <c r="B139" s="181" t="s">
        <v>90</v>
      </c>
      <c r="C139" s="182" t="s">
        <v>91</v>
      </c>
      <c r="D139" s="183"/>
      <c r="E139" s="184"/>
      <c r="F139" s="185"/>
      <c r="G139" s="185">
        <f>SUMIF(AE140:AE141,"&lt;&gt;NOR",G140:G141)</f>
        <v>0</v>
      </c>
      <c r="H139" s="185"/>
      <c r="I139" s="185">
        <f>SUM(I140:I141)</f>
        <v>0</v>
      </c>
      <c r="J139" s="185"/>
      <c r="K139" s="185">
        <f>SUM(K140:K141)</f>
        <v>0</v>
      </c>
      <c r="L139" s="185"/>
      <c r="M139" s="185">
        <f>SUM(M140:M141)</f>
        <v>0</v>
      </c>
      <c r="N139" s="186"/>
      <c r="O139" s="186">
        <f>SUM(O140:O141)</f>
        <v>0</v>
      </c>
      <c r="P139" s="186"/>
      <c r="Q139" s="186">
        <f>SUM(Q140:Q141)</f>
        <v>0</v>
      </c>
      <c r="R139" s="186"/>
      <c r="S139" s="186"/>
      <c r="T139" s="187"/>
      <c r="U139" s="186">
        <f>SUM(U140:U141)</f>
        <v>0</v>
      </c>
      <c r="AE139" t="s">
        <v>144</v>
      </c>
    </row>
    <row r="140" spans="1:60" outlineLevel="1" x14ac:dyDescent="0.2">
      <c r="A140" s="170">
        <v>113</v>
      </c>
      <c r="B140" s="171" t="s">
        <v>373</v>
      </c>
      <c r="C140" s="172" t="s">
        <v>374</v>
      </c>
      <c r="D140" s="173" t="s">
        <v>305</v>
      </c>
      <c r="E140" s="174">
        <v>1</v>
      </c>
      <c r="F140" s="175">
        <f>H140+J140</f>
        <v>0</v>
      </c>
      <c r="G140" s="176">
        <f>ROUND(E140*F140,2)</f>
        <v>0</v>
      </c>
      <c r="H140" s="176"/>
      <c r="I140" s="176">
        <f>ROUND(E140*H140,2)</f>
        <v>0</v>
      </c>
      <c r="J140" s="176"/>
      <c r="K140" s="176">
        <f>ROUND(E140*J140,2)</f>
        <v>0</v>
      </c>
      <c r="L140" s="176">
        <v>21</v>
      </c>
      <c r="M140" s="176">
        <f>G140*(1+L140/100)</f>
        <v>0</v>
      </c>
      <c r="N140" s="177">
        <v>0</v>
      </c>
      <c r="O140" s="177">
        <f>ROUND(E140*N140,5)</f>
        <v>0</v>
      </c>
      <c r="P140" s="177">
        <v>0</v>
      </c>
      <c r="Q140" s="177">
        <f>ROUND(E140*P140,5)</f>
        <v>0</v>
      </c>
      <c r="R140" s="177"/>
      <c r="S140" s="177"/>
      <c r="T140" s="178">
        <v>0</v>
      </c>
      <c r="U140" s="177">
        <f>ROUND(E140*T140,2)</f>
        <v>0</v>
      </c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 t="s">
        <v>148</v>
      </c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179"/>
      <c r="AV140" s="179"/>
      <c r="AW140" s="179"/>
      <c r="AX140" s="179"/>
      <c r="AY140" s="179"/>
      <c r="AZ140" s="179"/>
      <c r="BA140" s="179"/>
      <c r="BB140" s="179"/>
      <c r="BC140" s="179"/>
      <c r="BD140" s="179"/>
      <c r="BE140" s="179"/>
      <c r="BF140" s="179"/>
      <c r="BG140" s="179"/>
      <c r="BH140" s="179"/>
    </row>
    <row r="141" spans="1:60" outlineLevel="1" x14ac:dyDescent="0.2">
      <c r="A141" s="170">
        <v>114</v>
      </c>
      <c r="B141" s="171" t="s">
        <v>375</v>
      </c>
      <c r="C141" s="172" t="s">
        <v>337</v>
      </c>
      <c r="D141" s="173" t="s">
        <v>305</v>
      </c>
      <c r="E141" s="174">
        <v>1</v>
      </c>
      <c r="F141" s="175">
        <f>H141+J141</f>
        <v>0</v>
      </c>
      <c r="G141" s="176">
        <f>ROUND(E141*F141,2)</f>
        <v>0</v>
      </c>
      <c r="H141" s="176"/>
      <c r="I141" s="176">
        <f>ROUND(E141*H141,2)</f>
        <v>0</v>
      </c>
      <c r="J141" s="176"/>
      <c r="K141" s="176">
        <f>ROUND(E141*J141,2)</f>
        <v>0</v>
      </c>
      <c r="L141" s="176">
        <v>21</v>
      </c>
      <c r="M141" s="176">
        <f>G141*(1+L141/100)</f>
        <v>0</v>
      </c>
      <c r="N141" s="177">
        <v>0</v>
      </c>
      <c r="O141" s="177">
        <f>ROUND(E141*N141,5)</f>
        <v>0</v>
      </c>
      <c r="P141" s="177">
        <v>0</v>
      </c>
      <c r="Q141" s="177">
        <f>ROUND(E141*P141,5)</f>
        <v>0</v>
      </c>
      <c r="R141" s="177"/>
      <c r="S141" s="177"/>
      <c r="T141" s="178">
        <v>0</v>
      </c>
      <c r="U141" s="177">
        <f>ROUND(E141*T141,2)</f>
        <v>0</v>
      </c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 t="s">
        <v>148</v>
      </c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179"/>
      <c r="AV141" s="179"/>
      <c r="AW141" s="179"/>
      <c r="AX141" s="179"/>
      <c r="AY141" s="179"/>
      <c r="AZ141" s="179"/>
      <c r="BA141" s="179"/>
      <c r="BB141" s="179"/>
      <c r="BC141" s="179"/>
      <c r="BD141" s="179"/>
      <c r="BE141" s="179"/>
      <c r="BF141" s="179"/>
      <c r="BG141" s="179"/>
      <c r="BH141" s="179"/>
    </row>
    <row r="142" spans="1:60" x14ac:dyDescent="0.2">
      <c r="A142" s="180" t="s">
        <v>143</v>
      </c>
      <c r="B142" s="181" t="s">
        <v>92</v>
      </c>
      <c r="C142" s="182" t="s">
        <v>93</v>
      </c>
      <c r="D142" s="183"/>
      <c r="E142" s="184"/>
      <c r="F142" s="185"/>
      <c r="G142" s="185">
        <f>SUMIF(AE143:AE170,"&lt;&gt;NOR",G143:G170)</f>
        <v>0</v>
      </c>
      <c r="H142" s="185"/>
      <c r="I142" s="185">
        <f>SUM(I143:I170)</f>
        <v>0</v>
      </c>
      <c r="J142" s="185"/>
      <c r="K142" s="185">
        <f>SUM(K143:K170)</f>
        <v>0</v>
      </c>
      <c r="L142" s="185"/>
      <c r="M142" s="185">
        <f>SUM(M143:M170)</f>
        <v>0</v>
      </c>
      <c r="N142" s="186"/>
      <c r="O142" s="186">
        <f>SUM(O143:O170)</f>
        <v>0.29192999999999997</v>
      </c>
      <c r="P142" s="186"/>
      <c r="Q142" s="186">
        <f>SUM(Q143:Q170)</f>
        <v>4.6215099999999998</v>
      </c>
      <c r="R142" s="186"/>
      <c r="S142" s="186"/>
      <c r="T142" s="187"/>
      <c r="U142" s="186">
        <f>SUM(U143:U170)</f>
        <v>118.82999999999998</v>
      </c>
      <c r="AE142" t="s">
        <v>144</v>
      </c>
    </row>
    <row r="143" spans="1:60" outlineLevel="1" x14ac:dyDescent="0.2">
      <c r="A143" s="170">
        <v>115</v>
      </c>
      <c r="B143" s="171" t="s">
        <v>376</v>
      </c>
      <c r="C143" s="172" t="s">
        <v>377</v>
      </c>
      <c r="D143" s="173" t="s">
        <v>194</v>
      </c>
      <c r="E143" s="174">
        <v>9</v>
      </c>
      <c r="F143" s="175">
        <f t="shared" ref="F143:F170" si="56">H143+J143</f>
        <v>0</v>
      </c>
      <c r="G143" s="176">
        <f t="shared" ref="G143:G170" si="57">ROUND(E143*F143,2)</f>
        <v>0</v>
      </c>
      <c r="H143" s="176"/>
      <c r="I143" s="176">
        <f t="shared" ref="I143:I170" si="58">ROUND(E143*H143,2)</f>
        <v>0</v>
      </c>
      <c r="J143" s="176"/>
      <c r="K143" s="176">
        <f t="shared" ref="K143:K170" si="59">ROUND(E143*J143,2)</f>
        <v>0</v>
      </c>
      <c r="L143" s="176">
        <v>21</v>
      </c>
      <c r="M143" s="176">
        <f t="shared" ref="M143:M170" si="60">G143*(1+L143/100)</f>
        <v>0</v>
      </c>
      <c r="N143" s="177">
        <v>0</v>
      </c>
      <c r="O143" s="177">
        <f t="shared" ref="O143:O170" si="61">ROUND(E143*N143,5)</f>
        <v>0</v>
      </c>
      <c r="P143" s="177">
        <v>0</v>
      </c>
      <c r="Q143" s="177">
        <f t="shared" ref="Q143:Q170" si="62">ROUND(E143*P143,5)</f>
        <v>0</v>
      </c>
      <c r="R143" s="177"/>
      <c r="S143" s="177"/>
      <c r="T143" s="178">
        <v>1.56</v>
      </c>
      <c r="U143" s="177">
        <f t="shared" ref="U143:U170" si="63">ROUND(E143*T143,2)</f>
        <v>14.04</v>
      </c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 t="s">
        <v>148</v>
      </c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  <c r="BH143" s="179"/>
    </row>
    <row r="144" spans="1:60" outlineLevel="1" x14ac:dyDescent="0.2">
      <c r="A144" s="170">
        <v>116</v>
      </c>
      <c r="B144" s="171" t="s">
        <v>378</v>
      </c>
      <c r="C144" s="172" t="s">
        <v>379</v>
      </c>
      <c r="D144" s="173" t="s">
        <v>194</v>
      </c>
      <c r="E144" s="174">
        <v>1</v>
      </c>
      <c r="F144" s="175">
        <f t="shared" si="56"/>
        <v>0</v>
      </c>
      <c r="G144" s="176">
        <f t="shared" si="57"/>
        <v>0</v>
      </c>
      <c r="H144" s="176"/>
      <c r="I144" s="176">
        <f t="shared" si="58"/>
        <v>0</v>
      </c>
      <c r="J144" s="176"/>
      <c r="K144" s="176">
        <f t="shared" si="59"/>
        <v>0</v>
      </c>
      <c r="L144" s="176">
        <v>21</v>
      </c>
      <c r="M144" s="176">
        <f t="shared" si="60"/>
        <v>0</v>
      </c>
      <c r="N144" s="177">
        <v>0</v>
      </c>
      <c r="O144" s="177">
        <f t="shared" si="61"/>
        <v>0</v>
      </c>
      <c r="P144" s="177">
        <v>0</v>
      </c>
      <c r="Q144" s="177">
        <f t="shared" si="62"/>
        <v>0</v>
      </c>
      <c r="R144" s="177"/>
      <c r="S144" s="177"/>
      <c r="T144" s="178">
        <v>1.63</v>
      </c>
      <c r="U144" s="177">
        <f t="shared" si="63"/>
        <v>1.63</v>
      </c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 t="s">
        <v>148</v>
      </c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179"/>
      <c r="AV144" s="179"/>
      <c r="AW144" s="179"/>
      <c r="AX144" s="179"/>
      <c r="AY144" s="179"/>
      <c r="AZ144" s="179"/>
      <c r="BA144" s="179"/>
      <c r="BB144" s="179"/>
      <c r="BC144" s="179"/>
      <c r="BD144" s="179"/>
      <c r="BE144" s="179"/>
      <c r="BF144" s="179"/>
      <c r="BG144" s="179"/>
      <c r="BH144" s="179"/>
    </row>
    <row r="145" spans="1:60" ht="22.5" outlineLevel="1" x14ac:dyDescent="0.2">
      <c r="A145" s="170">
        <v>117</v>
      </c>
      <c r="B145" s="171" t="s">
        <v>380</v>
      </c>
      <c r="C145" s="172" t="s">
        <v>381</v>
      </c>
      <c r="D145" s="173" t="s">
        <v>194</v>
      </c>
      <c r="E145" s="174">
        <v>1</v>
      </c>
      <c r="F145" s="175">
        <f t="shared" si="56"/>
        <v>0</v>
      </c>
      <c r="G145" s="176">
        <f t="shared" si="57"/>
        <v>0</v>
      </c>
      <c r="H145" s="176"/>
      <c r="I145" s="176">
        <f t="shared" si="58"/>
        <v>0</v>
      </c>
      <c r="J145" s="176"/>
      <c r="K145" s="176">
        <f t="shared" si="59"/>
        <v>0</v>
      </c>
      <c r="L145" s="176">
        <v>21</v>
      </c>
      <c r="M145" s="176">
        <f t="shared" si="60"/>
        <v>0</v>
      </c>
      <c r="N145" s="177">
        <v>2.1000000000000001E-2</v>
      </c>
      <c r="O145" s="177">
        <f t="shared" si="61"/>
        <v>2.1000000000000001E-2</v>
      </c>
      <c r="P145" s="177">
        <v>0</v>
      </c>
      <c r="Q145" s="177">
        <f t="shared" si="62"/>
        <v>0</v>
      </c>
      <c r="R145" s="177"/>
      <c r="S145" s="177"/>
      <c r="T145" s="178">
        <v>0</v>
      </c>
      <c r="U145" s="177">
        <f t="shared" si="63"/>
        <v>0</v>
      </c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 t="s">
        <v>168</v>
      </c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179"/>
      <c r="AV145" s="179"/>
      <c r="AW145" s="179"/>
      <c r="AX145" s="179"/>
      <c r="AY145" s="179"/>
      <c r="AZ145" s="179"/>
      <c r="BA145" s="179"/>
      <c r="BB145" s="179"/>
      <c r="BC145" s="179"/>
      <c r="BD145" s="179"/>
      <c r="BE145" s="179"/>
      <c r="BF145" s="179"/>
      <c r="BG145" s="179"/>
      <c r="BH145" s="179"/>
    </row>
    <row r="146" spans="1:60" ht="22.5" outlineLevel="1" x14ac:dyDescent="0.2">
      <c r="A146" s="170">
        <v>118</v>
      </c>
      <c r="B146" s="171" t="s">
        <v>382</v>
      </c>
      <c r="C146" s="172" t="s">
        <v>383</v>
      </c>
      <c r="D146" s="173" t="s">
        <v>194</v>
      </c>
      <c r="E146" s="174">
        <v>7</v>
      </c>
      <c r="F146" s="175">
        <f t="shared" si="56"/>
        <v>0</v>
      </c>
      <c r="G146" s="176">
        <f t="shared" si="57"/>
        <v>0</v>
      </c>
      <c r="H146" s="176"/>
      <c r="I146" s="176">
        <f t="shared" si="58"/>
        <v>0</v>
      </c>
      <c r="J146" s="176"/>
      <c r="K146" s="176">
        <f t="shared" si="59"/>
        <v>0</v>
      </c>
      <c r="L146" s="176">
        <v>21</v>
      </c>
      <c r="M146" s="176">
        <f t="shared" si="60"/>
        <v>0</v>
      </c>
      <c r="N146" s="177">
        <v>2.5000000000000001E-2</v>
      </c>
      <c r="O146" s="177">
        <f t="shared" si="61"/>
        <v>0.17499999999999999</v>
      </c>
      <c r="P146" s="177">
        <v>0</v>
      </c>
      <c r="Q146" s="177">
        <f t="shared" si="62"/>
        <v>0</v>
      </c>
      <c r="R146" s="177"/>
      <c r="S146" s="177"/>
      <c r="T146" s="178">
        <v>0</v>
      </c>
      <c r="U146" s="177">
        <f t="shared" si="63"/>
        <v>0</v>
      </c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 t="s">
        <v>168</v>
      </c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179"/>
      <c r="AV146" s="179"/>
      <c r="AW146" s="179"/>
      <c r="AX146" s="179"/>
      <c r="AY146" s="179"/>
      <c r="AZ146" s="179"/>
      <c r="BA146" s="179"/>
      <c r="BB146" s="179"/>
      <c r="BC146" s="179"/>
      <c r="BD146" s="179"/>
      <c r="BE146" s="179"/>
      <c r="BF146" s="179"/>
      <c r="BG146" s="179"/>
      <c r="BH146" s="179"/>
    </row>
    <row r="147" spans="1:60" ht="22.5" outlineLevel="1" x14ac:dyDescent="0.2">
      <c r="A147" s="170">
        <v>119</v>
      </c>
      <c r="B147" s="171" t="s">
        <v>384</v>
      </c>
      <c r="C147" s="172" t="s">
        <v>385</v>
      </c>
      <c r="D147" s="173" t="s">
        <v>194</v>
      </c>
      <c r="E147" s="174">
        <v>1</v>
      </c>
      <c r="F147" s="175">
        <f t="shared" si="56"/>
        <v>0</v>
      </c>
      <c r="G147" s="176">
        <f t="shared" si="57"/>
        <v>0</v>
      </c>
      <c r="H147" s="176"/>
      <c r="I147" s="176">
        <f t="shared" si="58"/>
        <v>0</v>
      </c>
      <c r="J147" s="176"/>
      <c r="K147" s="176">
        <f t="shared" si="59"/>
        <v>0</v>
      </c>
      <c r="L147" s="176">
        <v>21</v>
      </c>
      <c r="M147" s="176">
        <f t="shared" si="60"/>
        <v>0</v>
      </c>
      <c r="N147" s="177">
        <v>2.7E-2</v>
      </c>
      <c r="O147" s="177">
        <f t="shared" si="61"/>
        <v>2.7E-2</v>
      </c>
      <c r="P147" s="177">
        <v>0</v>
      </c>
      <c r="Q147" s="177">
        <f t="shared" si="62"/>
        <v>0</v>
      </c>
      <c r="R147" s="177"/>
      <c r="S147" s="177"/>
      <c r="T147" s="178">
        <v>0</v>
      </c>
      <c r="U147" s="177">
        <f t="shared" si="63"/>
        <v>0</v>
      </c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 t="s">
        <v>168</v>
      </c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179"/>
      <c r="AV147" s="179"/>
      <c r="AW147" s="179"/>
      <c r="AX147" s="179"/>
      <c r="AY147" s="179"/>
      <c r="AZ147" s="179"/>
      <c r="BA147" s="179"/>
      <c r="BB147" s="179"/>
      <c r="BC147" s="179"/>
      <c r="BD147" s="179"/>
      <c r="BE147" s="179"/>
      <c r="BF147" s="179"/>
      <c r="BG147" s="179"/>
      <c r="BH147" s="179"/>
    </row>
    <row r="148" spans="1:60" ht="22.5" outlineLevel="1" x14ac:dyDescent="0.2">
      <c r="A148" s="170">
        <v>120</v>
      </c>
      <c r="B148" s="171" t="s">
        <v>386</v>
      </c>
      <c r="C148" s="172" t="s">
        <v>387</v>
      </c>
      <c r="D148" s="173" t="s">
        <v>194</v>
      </c>
      <c r="E148" s="174">
        <v>1</v>
      </c>
      <c r="F148" s="175">
        <f t="shared" si="56"/>
        <v>0</v>
      </c>
      <c r="G148" s="176">
        <f t="shared" si="57"/>
        <v>0</v>
      </c>
      <c r="H148" s="176"/>
      <c r="I148" s="176">
        <f t="shared" si="58"/>
        <v>0</v>
      </c>
      <c r="J148" s="176"/>
      <c r="K148" s="176">
        <f t="shared" si="59"/>
        <v>0</v>
      </c>
      <c r="L148" s="176">
        <v>21</v>
      </c>
      <c r="M148" s="176">
        <f t="shared" si="60"/>
        <v>0</v>
      </c>
      <c r="N148" s="177">
        <v>2.1000000000000001E-2</v>
      </c>
      <c r="O148" s="177">
        <f t="shared" si="61"/>
        <v>2.1000000000000001E-2</v>
      </c>
      <c r="P148" s="177">
        <v>0</v>
      </c>
      <c r="Q148" s="177">
        <f t="shared" si="62"/>
        <v>0</v>
      </c>
      <c r="R148" s="177"/>
      <c r="S148" s="177"/>
      <c r="T148" s="178">
        <v>0</v>
      </c>
      <c r="U148" s="177">
        <f t="shared" si="63"/>
        <v>0</v>
      </c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 t="s">
        <v>168</v>
      </c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179"/>
      <c r="AV148" s="179"/>
      <c r="AW148" s="179"/>
      <c r="AX148" s="179"/>
      <c r="AY148" s="179"/>
      <c r="AZ148" s="179"/>
      <c r="BA148" s="179"/>
      <c r="BB148" s="179"/>
      <c r="BC148" s="179"/>
      <c r="BD148" s="179"/>
      <c r="BE148" s="179"/>
      <c r="BF148" s="179"/>
      <c r="BG148" s="179"/>
      <c r="BH148" s="179"/>
    </row>
    <row r="149" spans="1:60" outlineLevel="1" x14ac:dyDescent="0.2">
      <c r="A149" s="170">
        <v>121</v>
      </c>
      <c r="B149" s="171" t="s">
        <v>388</v>
      </c>
      <c r="C149" s="172" t="s">
        <v>389</v>
      </c>
      <c r="D149" s="173" t="s">
        <v>194</v>
      </c>
      <c r="E149" s="174">
        <v>1</v>
      </c>
      <c r="F149" s="175">
        <f t="shared" si="56"/>
        <v>0</v>
      </c>
      <c r="G149" s="176">
        <f t="shared" si="57"/>
        <v>0</v>
      </c>
      <c r="H149" s="176"/>
      <c r="I149" s="176">
        <f t="shared" si="58"/>
        <v>0</v>
      </c>
      <c r="J149" s="176"/>
      <c r="K149" s="176">
        <f t="shared" si="59"/>
        <v>0</v>
      </c>
      <c r="L149" s="176">
        <v>21</v>
      </c>
      <c r="M149" s="176">
        <f t="shared" si="60"/>
        <v>0</v>
      </c>
      <c r="N149" s="177">
        <v>0</v>
      </c>
      <c r="O149" s="177">
        <f t="shared" si="61"/>
        <v>0</v>
      </c>
      <c r="P149" s="177">
        <v>0</v>
      </c>
      <c r="Q149" s="177">
        <f t="shared" si="62"/>
        <v>0</v>
      </c>
      <c r="R149" s="177"/>
      <c r="S149" s="177"/>
      <c r="T149" s="178">
        <v>2.52</v>
      </c>
      <c r="U149" s="177">
        <f t="shared" si="63"/>
        <v>2.52</v>
      </c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 t="s">
        <v>148</v>
      </c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179"/>
      <c r="AV149" s="179"/>
      <c r="AW149" s="179"/>
      <c r="AX149" s="179"/>
      <c r="AY149" s="179"/>
      <c r="AZ149" s="179"/>
      <c r="BA149" s="179"/>
      <c r="BB149" s="179"/>
      <c r="BC149" s="179"/>
      <c r="BD149" s="179"/>
      <c r="BE149" s="179"/>
      <c r="BF149" s="179"/>
      <c r="BG149" s="179"/>
      <c r="BH149" s="179"/>
    </row>
    <row r="150" spans="1:60" ht="22.5" outlineLevel="1" x14ac:dyDescent="0.2">
      <c r="A150" s="170">
        <v>122</v>
      </c>
      <c r="B150" s="171" t="s">
        <v>390</v>
      </c>
      <c r="C150" s="172" t="s">
        <v>391</v>
      </c>
      <c r="D150" s="173" t="s">
        <v>194</v>
      </c>
      <c r="E150" s="174">
        <v>1</v>
      </c>
      <c r="F150" s="175">
        <f t="shared" si="56"/>
        <v>0</v>
      </c>
      <c r="G150" s="176">
        <f t="shared" si="57"/>
        <v>0</v>
      </c>
      <c r="H150" s="176"/>
      <c r="I150" s="176">
        <f t="shared" si="58"/>
        <v>0</v>
      </c>
      <c r="J150" s="176"/>
      <c r="K150" s="176">
        <f t="shared" si="59"/>
        <v>0</v>
      </c>
      <c r="L150" s="176">
        <v>21</v>
      </c>
      <c r="M150" s="176">
        <f t="shared" si="60"/>
        <v>0</v>
      </c>
      <c r="N150" s="177">
        <v>4.7E-2</v>
      </c>
      <c r="O150" s="177">
        <f t="shared" si="61"/>
        <v>4.7E-2</v>
      </c>
      <c r="P150" s="177">
        <v>0</v>
      </c>
      <c r="Q150" s="177">
        <f t="shared" si="62"/>
        <v>0</v>
      </c>
      <c r="R150" s="177"/>
      <c r="S150" s="177"/>
      <c r="T150" s="178">
        <v>0</v>
      </c>
      <c r="U150" s="177">
        <f t="shared" si="63"/>
        <v>0</v>
      </c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 t="s">
        <v>168</v>
      </c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79"/>
      <c r="AZ150" s="179"/>
      <c r="BA150" s="179"/>
      <c r="BB150" s="179"/>
      <c r="BC150" s="179"/>
      <c r="BD150" s="179"/>
      <c r="BE150" s="179"/>
      <c r="BF150" s="179"/>
      <c r="BG150" s="179"/>
      <c r="BH150" s="179"/>
    </row>
    <row r="151" spans="1:60" outlineLevel="1" x14ac:dyDescent="0.2">
      <c r="A151" s="170">
        <v>123</v>
      </c>
      <c r="B151" s="171" t="s">
        <v>392</v>
      </c>
      <c r="C151" s="172" t="s">
        <v>393</v>
      </c>
      <c r="D151" s="173" t="s">
        <v>194</v>
      </c>
      <c r="E151" s="174">
        <v>11</v>
      </c>
      <c r="F151" s="175">
        <f t="shared" si="56"/>
        <v>0</v>
      </c>
      <c r="G151" s="176">
        <f t="shared" si="57"/>
        <v>0</v>
      </c>
      <c r="H151" s="176"/>
      <c r="I151" s="176">
        <f t="shared" si="58"/>
        <v>0</v>
      </c>
      <c r="J151" s="176"/>
      <c r="K151" s="176">
        <f t="shared" si="59"/>
        <v>0</v>
      </c>
      <c r="L151" s="176">
        <v>21</v>
      </c>
      <c r="M151" s="176">
        <f t="shared" si="60"/>
        <v>0</v>
      </c>
      <c r="N151" s="177">
        <v>0</v>
      </c>
      <c r="O151" s="177">
        <f t="shared" si="61"/>
        <v>0</v>
      </c>
      <c r="P151" s="177">
        <v>0</v>
      </c>
      <c r="Q151" s="177">
        <f t="shared" si="62"/>
        <v>0</v>
      </c>
      <c r="R151" s="177"/>
      <c r="S151" s="177"/>
      <c r="T151" s="178">
        <v>0</v>
      </c>
      <c r="U151" s="177">
        <f t="shared" si="63"/>
        <v>0</v>
      </c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 t="s">
        <v>148</v>
      </c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79"/>
      <c r="BB151" s="179"/>
      <c r="BC151" s="179"/>
      <c r="BD151" s="179"/>
      <c r="BE151" s="179"/>
      <c r="BF151" s="179"/>
      <c r="BG151" s="179"/>
      <c r="BH151" s="179"/>
    </row>
    <row r="152" spans="1:60" outlineLevel="1" x14ac:dyDescent="0.2">
      <c r="A152" s="170">
        <v>124</v>
      </c>
      <c r="B152" s="171" t="s">
        <v>394</v>
      </c>
      <c r="C152" s="172" t="s">
        <v>395</v>
      </c>
      <c r="D152" s="173" t="s">
        <v>194</v>
      </c>
      <c r="E152" s="174">
        <v>9</v>
      </c>
      <c r="F152" s="175">
        <f t="shared" si="56"/>
        <v>0</v>
      </c>
      <c r="G152" s="176">
        <f t="shared" si="57"/>
        <v>0</v>
      </c>
      <c r="H152" s="176"/>
      <c r="I152" s="176">
        <f t="shared" si="58"/>
        <v>0</v>
      </c>
      <c r="J152" s="176"/>
      <c r="K152" s="176">
        <f t="shared" si="59"/>
        <v>0</v>
      </c>
      <c r="L152" s="176">
        <v>21</v>
      </c>
      <c r="M152" s="176">
        <f t="shared" si="60"/>
        <v>0</v>
      </c>
      <c r="N152" s="177">
        <v>0</v>
      </c>
      <c r="O152" s="177">
        <f t="shared" si="61"/>
        <v>0</v>
      </c>
      <c r="P152" s="177">
        <v>0</v>
      </c>
      <c r="Q152" s="177">
        <f t="shared" si="62"/>
        <v>0</v>
      </c>
      <c r="R152" s="177"/>
      <c r="S152" s="177"/>
      <c r="T152" s="178">
        <v>0.55500000000000005</v>
      </c>
      <c r="U152" s="177">
        <f t="shared" si="63"/>
        <v>5</v>
      </c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 t="s">
        <v>148</v>
      </c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179"/>
      <c r="AV152" s="179"/>
      <c r="AW152" s="179"/>
      <c r="AX152" s="179"/>
      <c r="AY152" s="179"/>
      <c r="AZ152" s="179"/>
      <c r="BA152" s="179"/>
      <c r="BB152" s="179"/>
      <c r="BC152" s="179"/>
      <c r="BD152" s="179"/>
      <c r="BE152" s="179"/>
      <c r="BF152" s="179"/>
      <c r="BG152" s="179"/>
      <c r="BH152" s="179"/>
    </row>
    <row r="153" spans="1:60" outlineLevel="1" x14ac:dyDescent="0.2">
      <c r="A153" s="170">
        <v>125</v>
      </c>
      <c r="B153" s="171" t="s">
        <v>396</v>
      </c>
      <c r="C153" s="172" t="s">
        <v>397</v>
      </c>
      <c r="D153" s="173" t="s">
        <v>194</v>
      </c>
      <c r="E153" s="174">
        <v>9</v>
      </c>
      <c r="F153" s="175">
        <f t="shared" si="56"/>
        <v>0</v>
      </c>
      <c r="G153" s="176">
        <f t="shared" si="57"/>
        <v>0</v>
      </c>
      <c r="H153" s="176"/>
      <c r="I153" s="176">
        <f t="shared" si="58"/>
        <v>0</v>
      </c>
      <c r="J153" s="176"/>
      <c r="K153" s="176">
        <f t="shared" si="59"/>
        <v>0</v>
      </c>
      <c r="L153" s="176">
        <v>21</v>
      </c>
      <c r="M153" s="176">
        <f t="shared" si="60"/>
        <v>0</v>
      </c>
      <c r="N153" s="177">
        <v>0</v>
      </c>
      <c r="O153" s="177">
        <f t="shared" si="61"/>
        <v>0</v>
      </c>
      <c r="P153" s="177">
        <v>0</v>
      </c>
      <c r="Q153" s="177">
        <f t="shared" si="62"/>
        <v>0</v>
      </c>
      <c r="R153" s="177"/>
      <c r="S153" s="177"/>
      <c r="T153" s="178">
        <v>0</v>
      </c>
      <c r="U153" s="177">
        <f t="shared" si="63"/>
        <v>0</v>
      </c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 t="s">
        <v>148</v>
      </c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179"/>
      <c r="AV153" s="179"/>
      <c r="AW153" s="179"/>
      <c r="AX153" s="179"/>
      <c r="AY153" s="179"/>
      <c r="AZ153" s="179"/>
      <c r="BA153" s="179"/>
      <c r="BB153" s="179"/>
      <c r="BC153" s="179"/>
      <c r="BD153" s="179"/>
      <c r="BE153" s="179"/>
      <c r="BF153" s="179"/>
      <c r="BG153" s="179"/>
      <c r="BH153" s="179"/>
    </row>
    <row r="154" spans="1:60" outlineLevel="1" x14ac:dyDescent="0.2">
      <c r="A154" s="170">
        <v>126</v>
      </c>
      <c r="B154" s="171" t="s">
        <v>394</v>
      </c>
      <c r="C154" s="172" t="s">
        <v>395</v>
      </c>
      <c r="D154" s="173" t="s">
        <v>194</v>
      </c>
      <c r="E154" s="174">
        <v>11</v>
      </c>
      <c r="F154" s="175">
        <f t="shared" si="56"/>
        <v>0</v>
      </c>
      <c r="G154" s="176">
        <f t="shared" si="57"/>
        <v>0</v>
      </c>
      <c r="H154" s="176"/>
      <c r="I154" s="176">
        <f t="shared" si="58"/>
        <v>0</v>
      </c>
      <c r="J154" s="176"/>
      <c r="K154" s="176">
        <f t="shared" si="59"/>
        <v>0</v>
      </c>
      <c r="L154" s="176">
        <v>21</v>
      </c>
      <c r="M154" s="176">
        <f t="shared" si="60"/>
        <v>0</v>
      </c>
      <c r="N154" s="177">
        <v>0</v>
      </c>
      <c r="O154" s="177">
        <f t="shared" si="61"/>
        <v>0</v>
      </c>
      <c r="P154" s="177">
        <v>0</v>
      </c>
      <c r="Q154" s="177">
        <f t="shared" si="62"/>
        <v>0</v>
      </c>
      <c r="R154" s="177"/>
      <c r="S154" s="177"/>
      <c r="T154" s="178">
        <v>0.55500000000000005</v>
      </c>
      <c r="U154" s="177">
        <f t="shared" si="63"/>
        <v>6.11</v>
      </c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 t="s">
        <v>148</v>
      </c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79"/>
      <c r="AT154" s="179"/>
      <c r="AU154" s="179"/>
      <c r="AV154" s="179"/>
      <c r="AW154" s="179"/>
      <c r="AX154" s="179"/>
      <c r="AY154" s="179"/>
      <c r="AZ154" s="179"/>
      <c r="BA154" s="179"/>
      <c r="BB154" s="179"/>
      <c r="BC154" s="179"/>
      <c r="BD154" s="179"/>
      <c r="BE154" s="179"/>
      <c r="BF154" s="179"/>
      <c r="BG154" s="179"/>
      <c r="BH154" s="179"/>
    </row>
    <row r="155" spans="1:60" outlineLevel="1" x14ac:dyDescent="0.2">
      <c r="A155" s="170">
        <v>127</v>
      </c>
      <c r="B155" s="171" t="s">
        <v>396</v>
      </c>
      <c r="C155" s="172" t="s">
        <v>398</v>
      </c>
      <c r="D155" s="173" t="s">
        <v>194</v>
      </c>
      <c r="E155" s="174">
        <v>11</v>
      </c>
      <c r="F155" s="175">
        <f t="shared" si="56"/>
        <v>0</v>
      </c>
      <c r="G155" s="176">
        <f t="shared" si="57"/>
        <v>0</v>
      </c>
      <c r="H155" s="176"/>
      <c r="I155" s="176">
        <f t="shared" si="58"/>
        <v>0</v>
      </c>
      <c r="J155" s="176"/>
      <c r="K155" s="176">
        <f t="shared" si="59"/>
        <v>0</v>
      </c>
      <c r="L155" s="176">
        <v>21</v>
      </c>
      <c r="M155" s="176">
        <f t="shared" si="60"/>
        <v>0</v>
      </c>
      <c r="N155" s="177">
        <v>0</v>
      </c>
      <c r="O155" s="177">
        <f t="shared" si="61"/>
        <v>0</v>
      </c>
      <c r="P155" s="177">
        <v>0</v>
      </c>
      <c r="Q155" s="177">
        <f t="shared" si="62"/>
        <v>0</v>
      </c>
      <c r="R155" s="177"/>
      <c r="S155" s="177"/>
      <c r="T155" s="178">
        <v>0</v>
      </c>
      <c r="U155" s="177">
        <f t="shared" si="63"/>
        <v>0</v>
      </c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 t="s">
        <v>148</v>
      </c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79"/>
      <c r="AV155" s="179"/>
      <c r="AW155" s="179"/>
      <c r="AX155" s="179"/>
      <c r="AY155" s="179"/>
      <c r="AZ155" s="179"/>
      <c r="BA155" s="179"/>
      <c r="BB155" s="179"/>
      <c r="BC155" s="179"/>
      <c r="BD155" s="179"/>
      <c r="BE155" s="179"/>
      <c r="BF155" s="179"/>
      <c r="BG155" s="179"/>
      <c r="BH155" s="179"/>
    </row>
    <row r="156" spans="1:60" outlineLevel="1" x14ac:dyDescent="0.2">
      <c r="A156" s="170">
        <v>128</v>
      </c>
      <c r="B156" s="171" t="s">
        <v>399</v>
      </c>
      <c r="C156" s="172" t="s">
        <v>400</v>
      </c>
      <c r="D156" s="173" t="s">
        <v>155</v>
      </c>
      <c r="E156" s="174">
        <v>36.488</v>
      </c>
      <c r="F156" s="175">
        <f t="shared" si="56"/>
        <v>0</v>
      </c>
      <c r="G156" s="176">
        <f t="shared" si="57"/>
        <v>0</v>
      </c>
      <c r="H156" s="176"/>
      <c r="I156" s="176">
        <f t="shared" si="58"/>
        <v>0</v>
      </c>
      <c r="J156" s="176"/>
      <c r="K156" s="176">
        <f t="shared" si="59"/>
        <v>0</v>
      </c>
      <c r="L156" s="176">
        <v>21</v>
      </c>
      <c r="M156" s="176">
        <f t="shared" si="60"/>
        <v>0</v>
      </c>
      <c r="N156" s="177">
        <v>2.0000000000000002E-5</v>
      </c>
      <c r="O156" s="177">
        <f t="shared" si="61"/>
        <v>7.2999999999999996E-4</v>
      </c>
      <c r="P156" s="177">
        <v>0</v>
      </c>
      <c r="Q156" s="177">
        <f t="shared" si="62"/>
        <v>0</v>
      </c>
      <c r="R156" s="177"/>
      <c r="S156" s="177"/>
      <c r="T156" s="178">
        <v>1.042</v>
      </c>
      <c r="U156" s="177">
        <f t="shared" si="63"/>
        <v>38.020000000000003</v>
      </c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 t="s">
        <v>148</v>
      </c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79"/>
      <c r="AT156" s="179"/>
      <c r="AU156" s="179"/>
      <c r="AV156" s="179"/>
      <c r="AW156" s="179"/>
      <c r="AX156" s="179"/>
      <c r="AY156" s="179"/>
      <c r="AZ156" s="179"/>
      <c r="BA156" s="179"/>
      <c r="BB156" s="179"/>
      <c r="BC156" s="179"/>
      <c r="BD156" s="179"/>
      <c r="BE156" s="179"/>
      <c r="BF156" s="179"/>
      <c r="BG156" s="179"/>
      <c r="BH156" s="179"/>
    </row>
    <row r="157" spans="1:60" outlineLevel="1" x14ac:dyDescent="0.2">
      <c r="A157" s="170">
        <v>129</v>
      </c>
      <c r="B157" s="171" t="s">
        <v>401</v>
      </c>
      <c r="C157" s="172" t="s">
        <v>402</v>
      </c>
      <c r="D157" s="173" t="s">
        <v>177</v>
      </c>
      <c r="E157" s="174">
        <v>34.75</v>
      </c>
      <c r="F157" s="175">
        <f t="shared" si="56"/>
        <v>0</v>
      </c>
      <c r="G157" s="176">
        <f t="shared" si="57"/>
        <v>0</v>
      </c>
      <c r="H157" s="176"/>
      <c r="I157" s="176">
        <f t="shared" si="58"/>
        <v>0</v>
      </c>
      <c r="J157" s="176"/>
      <c r="K157" s="176">
        <f t="shared" si="59"/>
        <v>0</v>
      </c>
      <c r="L157" s="176">
        <v>21</v>
      </c>
      <c r="M157" s="176">
        <f t="shared" si="60"/>
        <v>0</v>
      </c>
      <c r="N157" s="177">
        <v>0</v>
      </c>
      <c r="O157" s="177">
        <f t="shared" si="61"/>
        <v>0</v>
      </c>
      <c r="P157" s="177">
        <v>0</v>
      </c>
      <c r="Q157" s="177">
        <f t="shared" si="62"/>
        <v>0</v>
      </c>
      <c r="R157" s="177"/>
      <c r="S157" s="177"/>
      <c r="T157" s="178">
        <v>0</v>
      </c>
      <c r="U157" s="177">
        <f t="shared" si="63"/>
        <v>0</v>
      </c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 t="s">
        <v>148</v>
      </c>
      <c r="AF157" s="179"/>
      <c r="AG157" s="179"/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179"/>
      <c r="AT157" s="179"/>
      <c r="AU157" s="179"/>
      <c r="AV157" s="179"/>
      <c r="AW157" s="179"/>
      <c r="AX157" s="179"/>
      <c r="AY157" s="179"/>
      <c r="AZ157" s="179"/>
      <c r="BA157" s="179"/>
      <c r="BB157" s="179"/>
      <c r="BC157" s="179"/>
      <c r="BD157" s="179"/>
      <c r="BE157" s="179"/>
      <c r="BF157" s="179"/>
      <c r="BG157" s="179"/>
      <c r="BH157" s="179"/>
    </row>
    <row r="158" spans="1:60" outlineLevel="1" x14ac:dyDescent="0.2">
      <c r="A158" s="170">
        <v>130</v>
      </c>
      <c r="B158" s="171" t="s">
        <v>403</v>
      </c>
      <c r="C158" s="172" t="s">
        <v>404</v>
      </c>
      <c r="D158" s="173" t="s">
        <v>177</v>
      </c>
      <c r="E158" s="174">
        <v>9.92</v>
      </c>
      <c r="F158" s="175">
        <f t="shared" si="56"/>
        <v>0</v>
      </c>
      <c r="G158" s="176">
        <f t="shared" si="57"/>
        <v>0</v>
      </c>
      <c r="H158" s="176"/>
      <c r="I158" s="176">
        <f t="shared" si="58"/>
        <v>0</v>
      </c>
      <c r="J158" s="176"/>
      <c r="K158" s="176">
        <f t="shared" si="59"/>
        <v>0</v>
      </c>
      <c r="L158" s="176">
        <v>21</v>
      </c>
      <c r="M158" s="176">
        <f t="shared" si="60"/>
        <v>0</v>
      </c>
      <c r="N158" s="177">
        <v>2.0000000000000002E-5</v>
      </c>
      <c r="O158" s="177">
        <f t="shared" si="61"/>
        <v>2.0000000000000001E-4</v>
      </c>
      <c r="P158" s="177">
        <v>0</v>
      </c>
      <c r="Q158" s="177">
        <f t="shared" si="62"/>
        <v>0</v>
      </c>
      <c r="R158" s="177"/>
      <c r="S158" s="177"/>
      <c r="T158" s="178">
        <v>0.46800000000000003</v>
      </c>
      <c r="U158" s="177">
        <f t="shared" si="63"/>
        <v>4.6399999999999997</v>
      </c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 t="s">
        <v>148</v>
      </c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179"/>
      <c r="AT158" s="179"/>
      <c r="AU158" s="179"/>
      <c r="AV158" s="179"/>
      <c r="AW158" s="179"/>
      <c r="AX158" s="179"/>
      <c r="AY158" s="179"/>
      <c r="AZ158" s="179"/>
      <c r="BA158" s="179"/>
      <c r="BB158" s="179"/>
      <c r="BC158" s="179"/>
      <c r="BD158" s="179"/>
      <c r="BE158" s="179"/>
      <c r="BF158" s="179"/>
      <c r="BG158" s="179"/>
      <c r="BH158" s="179"/>
    </row>
    <row r="159" spans="1:60" ht="22.5" outlineLevel="1" x14ac:dyDescent="0.2">
      <c r="A159" s="170">
        <v>131</v>
      </c>
      <c r="B159" s="171" t="s">
        <v>405</v>
      </c>
      <c r="C159" s="172" t="s">
        <v>406</v>
      </c>
      <c r="D159" s="173" t="s">
        <v>155</v>
      </c>
      <c r="E159" s="174">
        <v>5.0209999999999999</v>
      </c>
      <c r="F159" s="175">
        <f t="shared" si="56"/>
        <v>0</v>
      </c>
      <c r="G159" s="176">
        <f t="shared" si="57"/>
        <v>0</v>
      </c>
      <c r="H159" s="176"/>
      <c r="I159" s="176">
        <f t="shared" si="58"/>
        <v>0</v>
      </c>
      <c r="J159" s="176"/>
      <c r="K159" s="176">
        <f t="shared" si="59"/>
        <v>0</v>
      </c>
      <c r="L159" s="176">
        <v>21</v>
      </c>
      <c r="M159" s="176">
        <f t="shared" si="60"/>
        <v>0</v>
      </c>
      <c r="N159" s="177">
        <v>0</v>
      </c>
      <c r="O159" s="177">
        <f t="shared" si="61"/>
        <v>0</v>
      </c>
      <c r="P159" s="177">
        <v>0</v>
      </c>
      <c r="Q159" s="177">
        <f t="shared" si="62"/>
        <v>0</v>
      </c>
      <c r="R159" s="177"/>
      <c r="S159" s="177"/>
      <c r="T159" s="178">
        <v>0</v>
      </c>
      <c r="U159" s="177">
        <f t="shared" si="63"/>
        <v>0</v>
      </c>
      <c r="V159" s="179"/>
      <c r="W159" s="179"/>
      <c r="X159" s="179"/>
      <c r="Y159" s="179"/>
      <c r="Z159" s="179"/>
      <c r="AA159" s="179"/>
      <c r="AB159" s="179"/>
      <c r="AC159" s="179"/>
      <c r="AD159" s="179"/>
      <c r="AE159" s="179" t="s">
        <v>148</v>
      </c>
      <c r="AF159" s="179"/>
      <c r="AG159" s="179"/>
      <c r="AH159" s="179"/>
      <c r="AI159" s="179"/>
      <c r="AJ159" s="179"/>
      <c r="AK159" s="179"/>
      <c r="AL159" s="179"/>
      <c r="AM159" s="179"/>
      <c r="AN159" s="179"/>
      <c r="AO159" s="179"/>
      <c r="AP159" s="179"/>
      <c r="AQ159" s="179"/>
      <c r="AR159" s="179"/>
      <c r="AS159" s="179"/>
      <c r="AT159" s="179"/>
      <c r="AU159" s="179"/>
      <c r="AV159" s="179"/>
      <c r="AW159" s="179"/>
      <c r="AX159" s="179"/>
      <c r="AY159" s="179"/>
      <c r="AZ159" s="179"/>
      <c r="BA159" s="179"/>
      <c r="BB159" s="179"/>
      <c r="BC159" s="179"/>
      <c r="BD159" s="179"/>
      <c r="BE159" s="179"/>
      <c r="BF159" s="179"/>
      <c r="BG159" s="179"/>
      <c r="BH159" s="179"/>
    </row>
    <row r="160" spans="1:60" outlineLevel="1" x14ac:dyDescent="0.2">
      <c r="A160" s="170">
        <v>132</v>
      </c>
      <c r="B160" s="171" t="s">
        <v>407</v>
      </c>
      <c r="C160" s="172" t="s">
        <v>408</v>
      </c>
      <c r="D160" s="173" t="s">
        <v>194</v>
      </c>
      <c r="E160" s="174">
        <v>1</v>
      </c>
      <c r="F160" s="175">
        <f t="shared" si="56"/>
        <v>0</v>
      </c>
      <c r="G160" s="176">
        <f t="shared" si="57"/>
        <v>0</v>
      </c>
      <c r="H160" s="176"/>
      <c r="I160" s="176">
        <f t="shared" si="58"/>
        <v>0</v>
      </c>
      <c r="J160" s="176"/>
      <c r="K160" s="176">
        <f t="shared" si="59"/>
        <v>0</v>
      </c>
      <c r="L160" s="176">
        <v>21</v>
      </c>
      <c r="M160" s="176">
        <f t="shared" si="60"/>
        <v>0</v>
      </c>
      <c r="N160" s="177">
        <v>0</v>
      </c>
      <c r="O160" s="177">
        <f t="shared" si="61"/>
        <v>0</v>
      </c>
      <c r="P160" s="177">
        <v>0</v>
      </c>
      <c r="Q160" s="177">
        <f t="shared" si="62"/>
        <v>0</v>
      </c>
      <c r="R160" s="177"/>
      <c r="S160" s="177"/>
      <c r="T160" s="178">
        <v>0</v>
      </c>
      <c r="U160" s="177">
        <f t="shared" si="63"/>
        <v>0</v>
      </c>
      <c r="V160" s="179"/>
      <c r="W160" s="179"/>
      <c r="X160" s="179"/>
      <c r="Y160" s="179"/>
      <c r="Z160" s="179"/>
      <c r="AA160" s="179"/>
      <c r="AB160" s="179"/>
      <c r="AC160" s="179"/>
      <c r="AD160" s="179"/>
      <c r="AE160" s="179" t="s">
        <v>148</v>
      </c>
      <c r="AF160" s="179"/>
      <c r="AG160" s="179"/>
      <c r="AH160" s="179"/>
      <c r="AI160" s="179"/>
      <c r="AJ160" s="179"/>
      <c r="AK160" s="179"/>
      <c r="AL160" s="179"/>
      <c r="AM160" s="179"/>
      <c r="AN160" s="179"/>
      <c r="AO160" s="179"/>
      <c r="AP160" s="179"/>
      <c r="AQ160" s="179"/>
      <c r="AR160" s="179"/>
      <c r="AS160" s="179"/>
      <c r="AT160" s="179"/>
      <c r="AU160" s="179"/>
      <c r="AV160" s="179"/>
      <c r="AW160" s="179"/>
      <c r="AX160" s="179"/>
      <c r="AY160" s="179"/>
      <c r="AZ160" s="179"/>
      <c r="BA160" s="179"/>
      <c r="BB160" s="179"/>
      <c r="BC160" s="179"/>
      <c r="BD160" s="179"/>
      <c r="BE160" s="179"/>
      <c r="BF160" s="179"/>
      <c r="BG160" s="179"/>
      <c r="BH160" s="179"/>
    </row>
    <row r="161" spans="1:60" outlineLevel="1" x14ac:dyDescent="0.2">
      <c r="A161" s="170">
        <v>133</v>
      </c>
      <c r="B161" s="171" t="s">
        <v>409</v>
      </c>
      <c r="C161" s="172" t="s">
        <v>410</v>
      </c>
      <c r="D161" s="173" t="s">
        <v>194</v>
      </c>
      <c r="E161" s="174">
        <v>1</v>
      </c>
      <c r="F161" s="175">
        <f t="shared" si="56"/>
        <v>0</v>
      </c>
      <c r="G161" s="176">
        <f t="shared" si="57"/>
        <v>0</v>
      </c>
      <c r="H161" s="176"/>
      <c r="I161" s="176">
        <f t="shared" si="58"/>
        <v>0</v>
      </c>
      <c r="J161" s="176"/>
      <c r="K161" s="176">
        <f t="shared" si="59"/>
        <v>0</v>
      </c>
      <c r="L161" s="176">
        <v>21</v>
      </c>
      <c r="M161" s="176">
        <f t="shared" si="60"/>
        <v>0</v>
      </c>
      <c r="N161" s="177">
        <v>0</v>
      </c>
      <c r="O161" s="177">
        <f t="shared" si="61"/>
        <v>0</v>
      </c>
      <c r="P161" s="177">
        <v>0</v>
      </c>
      <c r="Q161" s="177">
        <f t="shared" si="62"/>
        <v>0</v>
      </c>
      <c r="R161" s="177"/>
      <c r="S161" s="177"/>
      <c r="T161" s="178">
        <v>0</v>
      </c>
      <c r="U161" s="177">
        <f t="shared" si="63"/>
        <v>0</v>
      </c>
      <c r="V161" s="179"/>
      <c r="W161" s="179"/>
      <c r="X161" s="179"/>
      <c r="Y161" s="179"/>
      <c r="Z161" s="179"/>
      <c r="AA161" s="179"/>
      <c r="AB161" s="179"/>
      <c r="AC161" s="179"/>
      <c r="AD161" s="179"/>
      <c r="AE161" s="179" t="s">
        <v>148</v>
      </c>
      <c r="AF161" s="179"/>
      <c r="AG161" s="179"/>
      <c r="AH161" s="179"/>
      <c r="AI161" s="179"/>
      <c r="AJ161" s="179"/>
      <c r="AK161" s="179"/>
      <c r="AL161" s="179"/>
      <c r="AM161" s="179"/>
      <c r="AN161" s="179"/>
      <c r="AO161" s="179"/>
      <c r="AP161" s="179"/>
      <c r="AQ161" s="179"/>
      <c r="AR161" s="179"/>
      <c r="AS161" s="179"/>
      <c r="AT161" s="179"/>
      <c r="AU161" s="179"/>
      <c r="AV161" s="179"/>
      <c r="AW161" s="179"/>
      <c r="AX161" s="179"/>
      <c r="AY161" s="179"/>
      <c r="AZ161" s="179"/>
      <c r="BA161" s="179"/>
      <c r="BB161" s="179"/>
      <c r="BC161" s="179"/>
      <c r="BD161" s="179"/>
      <c r="BE161" s="179"/>
      <c r="BF161" s="179"/>
      <c r="BG161" s="179"/>
      <c r="BH161" s="179"/>
    </row>
    <row r="162" spans="1:60" outlineLevel="1" x14ac:dyDescent="0.2">
      <c r="A162" s="170">
        <v>134</v>
      </c>
      <c r="B162" s="171" t="s">
        <v>411</v>
      </c>
      <c r="C162" s="172" t="s">
        <v>412</v>
      </c>
      <c r="D162" s="173" t="s">
        <v>194</v>
      </c>
      <c r="E162" s="174">
        <v>3</v>
      </c>
      <c r="F162" s="175">
        <f t="shared" si="56"/>
        <v>0</v>
      </c>
      <c r="G162" s="176">
        <f t="shared" si="57"/>
        <v>0</v>
      </c>
      <c r="H162" s="176"/>
      <c r="I162" s="176">
        <f t="shared" si="58"/>
        <v>0</v>
      </c>
      <c r="J162" s="176"/>
      <c r="K162" s="176">
        <f t="shared" si="59"/>
        <v>0</v>
      </c>
      <c r="L162" s="176">
        <v>21</v>
      </c>
      <c r="M162" s="176">
        <f t="shared" si="60"/>
        <v>0</v>
      </c>
      <c r="N162" s="177">
        <v>0</v>
      </c>
      <c r="O162" s="177">
        <f t="shared" si="61"/>
        <v>0</v>
      </c>
      <c r="P162" s="177">
        <v>0</v>
      </c>
      <c r="Q162" s="177">
        <f t="shared" si="62"/>
        <v>0</v>
      </c>
      <c r="R162" s="177"/>
      <c r="S162" s="177"/>
      <c r="T162" s="178">
        <v>0</v>
      </c>
      <c r="U162" s="177">
        <f t="shared" si="63"/>
        <v>0</v>
      </c>
      <c r="V162" s="179"/>
      <c r="W162" s="179"/>
      <c r="X162" s="179"/>
      <c r="Y162" s="179"/>
      <c r="Z162" s="179"/>
      <c r="AA162" s="179"/>
      <c r="AB162" s="179"/>
      <c r="AC162" s="179"/>
      <c r="AD162" s="179"/>
      <c r="AE162" s="179" t="s">
        <v>148</v>
      </c>
      <c r="AF162" s="179"/>
      <c r="AG162" s="179"/>
      <c r="AH162" s="179"/>
      <c r="AI162" s="179"/>
      <c r="AJ162" s="179"/>
      <c r="AK162" s="179"/>
      <c r="AL162" s="179"/>
      <c r="AM162" s="179"/>
      <c r="AN162" s="179"/>
      <c r="AO162" s="179"/>
      <c r="AP162" s="179"/>
      <c r="AQ162" s="179"/>
      <c r="AR162" s="179"/>
      <c r="AS162" s="179"/>
      <c r="AT162" s="179"/>
      <c r="AU162" s="179"/>
      <c r="AV162" s="179"/>
      <c r="AW162" s="179"/>
      <c r="AX162" s="179"/>
      <c r="AY162" s="179"/>
      <c r="AZ162" s="179"/>
      <c r="BA162" s="179"/>
      <c r="BB162" s="179"/>
      <c r="BC162" s="179"/>
      <c r="BD162" s="179"/>
      <c r="BE162" s="179"/>
      <c r="BF162" s="179"/>
      <c r="BG162" s="179"/>
      <c r="BH162" s="179"/>
    </row>
    <row r="163" spans="1:60" ht="22.5" outlineLevel="1" x14ac:dyDescent="0.2">
      <c r="A163" s="170">
        <v>135</v>
      </c>
      <c r="B163" s="171" t="s">
        <v>413</v>
      </c>
      <c r="C163" s="172" t="s">
        <v>414</v>
      </c>
      <c r="D163" s="173" t="s">
        <v>194</v>
      </c>
      <c r="E163" s="174">
        <v>1</v>
      </c>
      <c r="F163" s="175">
        <f t="shared" si="56"/>
        <v>0</v>
      </c>
      <c r="G163" s="176">
        <f t="shared" si="57"/>
        <v>0</v>
      </c>
      <c r="H163" s="176"/>
      <c r="I163" s="176">
        <f t="shared" si="58"/>
        <v>0</v>
      </c>
      <c r="J163" s="176"/>
      <c r="K163" s="176">
        <f t="shared" si="59"/>
        <v>0</v>
      </c>
      <c r="L163" s="176">
        <v>21</v>
      </c>
      <c r="M163" s="176">
        <f t="shared" si="60"/>
        <v>0</v>
      </c>
      <c r="N163" s="177">
        <v>0</v>
      </c>
      <c r="O163" s="177">
        <f t="shared" si="61"/>
        <v>0</v>
      </c>
      <c r="P163" s="177">
        <v>0</v>
      </c>
      <c r="Q163" s="177">
        <f t="shared" si="62"/>
        <v>0</v>
      </c>
      <c r="R163" s="177"/>
      <c r="S163" s="177"/>
      <c r="T163" s="178">
        <v>0</v>
      </c>
      <c r="U163" s="177">
        <f t="shared" si="63"/>
        <v>0</v>
      </c>
      <c r="V163" s="179"/>
      <c r="W163" s="179"/>
      <c r="X163" s="179"/>
      <c r="Y163" s="179"/>
      <c r="Z163" s="179"/>
      <c r="AA163" s="179"/>
      <c r="AB163" s="179"/>
      <c r="AC163" s="179"/>
      <c r="AD163" s="179"/>
      <c r="AE163" s="179" t="s">
        <v>148</v>
      </c>
      <c r="AF163" s="179"/>
      <c r="AG163" s="179"/>
      <c r="AH163" s="179"/>
      <c r="AI163" s="179"/>
      <c r="AJ163" s="179"/>
      <c r="AK163" s="179"/>
      <c r="AL163" s="179"/>
      <c r="AM163" s="179"/>
      <c r="AN163" s="179"/>
      <c r="AO163" s="179"/>
      <c r="AP163" s="179"/>
      <c r="AQ163" s="179"/>
      <c r="AR163" s="179"/>
      <c r="AS163" s="179"/>
      <c r="AT163" s="179"/>
      <c r="AU163" s="179"/>
      <c r="AV163" s="179"/>
      <c r="AW163" s="179"/>
      <c r="AX163" s="179"/>
      <c r="AY163" s="179"/>
      <c r="AZ163" s="179"/>
      <c r="BA163" s="179"/>
      <c r="BB163" s="179"/>
      <c r="BC163" s="179"/>
      <c r="BD163" s="179"/>
      <c r="BE163" s="179"/>
      <c r="BF163" s="179"/>
      <c r="BG163" s="179"/>
      <c r="BH163" s="179"/>
    </row>
    <row r="164" spans="1:60" ht="22.5" outlineLevel="1" x14ac:dyDescent="0.2">
      <c r="A164" s="170">
        <v>136</v>
      </c>
      <c r="B164" s="171" t="s">
        <v>415</v>
      </c>
      <c r="C164" s="172" t="s">
        <v>416</v>
      </c>
      <c r="D164" s="173" t="s">
        <v>194</v>
      </c>
      <c r="E164" s="174">
        <v>1</v>
      </c>
      <c r="F164" s="175">
        <f t="shared" si="56"/>
        <v>0</v>
      </c>
      <c r="G164" s="176">
        <f t="shared" si="57"/>
        <v>0</v>
      </c>
      <c r="H164" s="176"/>
      <c r="I164" s="176">
        <f t="shared" si="58"/>
        <v>0</v>
      </c>
      <c r="J164" s="176"/>
      <c r="K164" s="176">
        <f t="shared" si="59"/>
        <v>0</v>
      </c>
      <c r="L164" s="176">
        <v>21</v>
      </c>
      <c r="M164" s="176">
        <f t="shared" si="60"/>
        <v>0</v>
      </c>
      <c r="N164" s="177">
        <v>0</v>
      </c>
      <c r="O164" s="177">
        <f t="shared" si="61"/>
        <v>0</v>
      </c>
      <c r="P164" s="177">
        <v>0</v>
      </c>
      <c r="Q164" s="177">
        <f t="shared" si="62"/>
        <v>0</v>
      </c>
      <c r="R164" s="177"/>
      <c r="S164" s="177"/>
      <c r="T164" s="178">
        <v>0</v>
      </c>
      <c r="U164" s="177">
        <f t="shared" si="63"/>
        <v>0</v>
      </c>
      <c r="V164" s="179"/>
      <c r="W164" s="179"/>
      <c r="X164" s="179"/>
      <c r="Y164" s="179"/>
      <c r="Z164" s="179"/>
      <c r="AA164" s="179"/>
      <c r="AB164" s="179"/>
      <c r="AC164" s="179"/>
      <c r="AD164" s="179"/>
      <c r="AE164" s="179" t="s">
        <v>148</v>
      </c>
      <c r="AF164" s="179"/>
      <c r="AG164" s="179"/>
      <c r="AH164" s="179"/>
      <c r="AI164" s="179"/>
      <c r="AJ164" s="179"/>
      <c r="AK164" s="179"/>
      <c r="AL164" s="179"/>
      <c r="AM164" s="179"/>
      <c r="AN164" s="179"/>
      <c r="AO164" s="179"/>
      <c r="AP164" s="179"/>
      <c r="AQ164" s="179"/>
      <c r="AR164" s="179"/>
      <c r="AS164" s="179"/>
      <c r="AT164" s="179"/>
      <c r="AU164" s="179"/>
      <c r="AV164" s="179"/>
      <c r="AW164" s="179"/>
      <c r="AX164" s="179"/>
      <c r="AY164" s="179"/>
      <c r="AZ164" s="179"/>
      <c r="BA164" s="179"/>
      <c r="BB164" s="179"/>
      <c r="BC164" s="179"/>
      <c r="BD164" s="179"/>
      <c r="BE164" s="179"/>
      <c r="BF164" s="179"/>
      <c r="BG164" s="179"/>
      <c r="BH164" s="179"/>
    </row>
    <row r="165" spans="1:60" ht="22.5" outlineLevel="1" x14ac:dyDescent="0.2">
      <c r="A165" s="170">
        <v>137</v>
      </c>
      <c r="B165" s="171" t="s">
        <v>415</v>
      </c>
      <c r="C165" s="172" t="s">
        <v>417</v>
      </c>
      <c r="D165" s="173" t="s">
        <v>194</v>
      </c>
      <c r="E165" s="174">
        <v>3</v>
      </c>
      <c r="F165" s="175">
        <f t="shared" si="56"/>
        <v>0</v>
      </c>
      <c r="G165" s="176">
        <f t="shared" si="57"/>
        <v>0</v>
      </c>
      <c r="H165" s="176"/>
      <c r="I165" s="176">
        <f t="shared" si="58"/>
        <v>0</v>
      </c>
      <c r="J165" s="176"/>
      <c r="K165" s="176">
        <f t="shared" si="59"/>
        <v>0</v>
      </c>
      <c r="L165" s="176">
        <v>21</v>
      </c>
      <c r="M165" s="176">
        <f t="shared" si="60"/>
        <v>0</v>
      </c>
      <c r="N165" s="177">
        <v>0</v>
      </c>
      <c r="O165" s="177">
        <f t="shared" si="61"/>
        <v>0</v>
      </c>
      <c r="P165" s="177">
        <v>0</v>
      </c>
      <c r="Q165" s="177">
        <f t="shared" si="62"/>
        <v>0</v>
      </c>
      <c r="R165" s="177"/>
      <c r="S165" s="177"/>
      <c r="T165" s="178">
        <v>0</v>
      </c>
      <c r="U165" s="177">
        <f t="shared" si="63"/>
        <v>0</v>
      </c>
      <c r="V165" s="179"/>
      <c r="W165" s="179"/>
      <c r="X165" s="179"/>
      <c r="Y165" s="179"/>
      <c r="Z165" s="179"/>
      <c r="AA165" s="179"/>
      <c r="AB165" s="179"/>
      <c r="AC165" s="179"/>
      <c r="AD165" s="179"/>
      <c r="AE165" s="179" t="s">
        <v>148</v>
      </c>
      <c r="AF165" s="179"/>
      <c r="AG165" s="179"/>
      <c r="AH165" s="179"/>
      <c r="AI165" s="179"/>
      <c r="AJ165" s="179"/>
      <c r="AK165" s="179"/>
      <c r="AL165" s="179"/>
      <c r="AM165" s="179"/>
      <c r="AN165" s="179"/>
      <c r="AO165" s="179"/>
      <c r="AP165" s="179"/>
      <c r="AQ165" s="179"/>
      <c r="AR165" s="179"/>
      <c r="AS165" s="179"/>
      <c r="AT165" s="179"/>
      <c r="AU165" s="179"/>
      <c r="AV165" s="179"/>
      <c r="AW165" s="179"/>
      <c r="AX165" s="179"/>
      <c r="AY165" s="179"/>
      <c r="AZ165" s="179"/>
      <c r="BA165" s="179"/>
      <c r="BB165" s="179"/>
      <c r="BC165" s="179"/>
      <c r="BD165" s="179"/>
      <c r="BE165" s="179"/>
      <c r="BF165" s="179"/>
      <c r="BG165" s="179"/>
      <c r="BH165" s="179"/>
    </row>
    <row r="166" spans="1:60" ht="22.5" outlineLevel="1" x14ac:dyDescent="0.2">
      <c r="A166" s="170">
        <v>138</v>
      </c>
      <c r="B166" s="171" t="s">
        <v>418</v>
      </c>
      <c r="C166" s="172" t="s">
        <v>419</v>
      </c>
      <c r="D166" s="173" t="s">
        <v>194</v>
      </c>
      <c r="E166" s="174">
        <v>3</v>
      </c>
      <c r="F166" s="175">
        <f t="shared" si="56"/>
        <v>0</v>
      </c>
      <c r="G166" s="176">
        <f t="shared" si="57"/>
        <v>0</v>
      </c>
      <c r="H166" s="176"/>
      <c r="I166" s="176">
        <f t="shared" si="58"/>
        <v>0</v>
      </c>
      <c r="J166" s="176"/>
      <c r="K166" s="176">
        <f t="shared" si="59"/>
        <v>0</v>
      </c>
      <c r="L166" s="176">
        <v>21</v>
      </c>
      <c r="M166" s="176">
        <f t="shared" si="60"/>
        <v>0</v>
      </c>
      <c r="N166" s="177">
        <v>0</v>
      </c>
      <c r="O166" s="177">
        <f t="shared" si="61"/>
        <v>0</v>
      </c>
      <c r="P166" s="177">
        <v>0</v>
      </c>
      <c r="Q166" s="177">
        <f t="shared" si="62"/>
        <v>0</v>
      </c>
      <c r="R166" s="177"/>
      <c r="S166" s="177"/>
      <c r="T166" s="178">
        <v>0</v>
      </c>
      <c r="U166" s="177">
        <f t="shared" si="63"/>
        <v>0</v>
      </c>
      <c r="V166" s="179"/>
      <c r="W166" s="179"/>
      <c r="X166" s="179"/>
      <c r="Y166" s="179"/>
      <c r="Z166" s="179"/>
      <c r="AA166" s="179"/>
      <c r="AB166" s="179"/>
      <c r="AC166" s="179"/>
      <c r="AD166" s="179"/>
      <c r="AE166" s="179" t="s">
        <v>148</v>
      </c>
      <c r="AF166" s="179"/>
      <c r="AG166" s="179"/>
      <c r="AH166" s="179"/>
      <c r="AI166" s="179"/>
      <c r="AJ166" s="179"/>
      <c r="AK166" s="179"/>
      <c r="AL166" s="179"/>
      <c r="AM166" s="179"/>
      <c r="AN166" s="179"/>
      <c r="AO166" s="179"/>
      <c r="AP166" s="179"/>
      <c r="AQ166" s="179"/>
      <c r="AR166" s="179"/>
      <c r="AS166" s="179"/>
      <c r="AT166" s="179"/>
      <c r="AU166" s="179"/>
      <c r="AV166" s="179"/>
      <c r="AW166" s="179"/>
      <c r="AX166" s="179"/>
      <c r="AY166" s="179"/>
      <c r="AZ166" s="179"/>
      <c r="BA166" s="179"/>
      <c r="BB166" s="179"/>
      <c r="BC166" s="179"/>
      <c r="BD166" s="179"/>
      <c r="BE166" s="179"/>
      <c r="BF166" s="179"/>
      <c r="BG166" s="179"/>
      <c r="BH166" s="179"/>
    </row>
    <row r="167" spans="1:60" ht="22.5" outlineLevel="1" x14ac:dyDescent="0.2">
      <c r="A167" s="170">
        <v>139</v>
      </c>
      <c r="B167" s="171" t="s">
        <v>420</v>
      </c>
      <c r="C167" s="172" t="s">
        <v>421</v>
      </c>
      <c r="D167" s="173" t="s">
        <v>155</v>
      </c>
      <c r="E167" s="174">
        <v>25.2</v>
      </c>
      <c r="F167" s="175">
        <f t="shared" si="56"/>
        <v>0</v>
      </c>
      <c r="G167" s="176">
        <f t="shared" si="57"/>
        <v>0</v>
      </c>
      <c r="H167" s="176"/>
      <c r="I167" s="176">
        <f t="shared" si="58"/>
        <v>0</v>
      </c>
      <c r="J167" s="176"/>
      <c r="K167" s="176">
        <f t="shared" si="59"/>
        <v>0</v>
      </c>
      <c r="L167" s="176">
        <v>21</v>
      </c>
      <c r="M167" s="176">
        <f t="shared" si="60"/>
        <v>0</v>
      </c>
      <c r="N167" s="177">
        <v>0</v>
      </c>
      <c r="O167" s="177">
        <f t="shared" si="61"/>
        <v>0</v>
      </c>
      <c r="P167" s="177">
        <v>2.4649999999999998E-2</v>
      </c>
      <c r="Q167" s="177">
        <f t="shared" si="62"/>
        <v>0.62117999999999995</v>
      </c>
      <c r="R167" s="177"/>
      <c r="S167" s="177"/>
      <c r="T167" s="178">
        <v>0.25</v>
      </c>
      <c r="U167" s="177">
        <f t="shared" si="63"/>
        <v>6.3</v>
      </c>
      <c r="V167" s="179"/>
      <c r="W167" s="179"/>
      <c r="X167" s="179"/>
      <c r="Y167" s="179"/>
      <c r="Z167" s="179"/>
      <c r="AA167" s="179"/>
      <c r="AB167" s="179"/>
      <c r="AC167" s="179"/>
      <c r="AD167" s="179"/>
      <c r="AE167" s="179" t="s">
        <v>148</v>
      </c>
      <c r="AF167" s="179"/>
      <c r="AG167" s="179"/>
      <c r="AH167" s="179"/>
      <c r="AI167" s="179"/>
      <c r="AJ167" s="179"/>
      <c r="AK167" s="179"/>
      <c r="AL167" s="179"/>
      <c r="AM167" s="179"/>
      <c r="AN167" s="179"/>
      <c r="AO167" s="179"/>
      <c r="AP167" s="179"/>
      <c r="AQ167" s="179"/>
      <c r="AR167" s="179"/>
      <c r="AS167" s="179"/>
      <c r="AT167" s="179"/>
      <c r="AU167" s="179"/>
      <c r="AV167" s="179"/>
      <c r="AW167" s="179"/>
      <c r="AX167" s="179"/>
      <c r="AY167" s="179"/>
      <c r="AZ167" s="179"/>
      <c r="BA167" s="179"/>
      <c r="BB167" s="179"/>
      <c r="BC167" s="179"/>
      <c r="BD167" s="179"/>
      <c r="BE167" s="179"/>
      <c r="BF167" s="179"/>
      <c r="BG167" s="179"/>
      <c r="BH167" s="179"/>
    </row>
    <row r="168" spans="1:60" ht="22.5" outlineLevel="1" x14ac:dyDescent="0.2">
      <c r="A168" s="170">
        <v>140</v>
      </c>
      <c r="B168" s="171" t="s">
        <v>420</v>
      </c>
      <c r="C168" s="172" t="s">
        <v>422</v>
      </c>
      <c r="D168" s="173" t="s">
        <v>155</v>
      </c>
      <c r="E168" s="174">
        <v>162.285</v>
      </c>
      <c r="F168" s="175">
        <f t="shared" si="56"/>
        <v>0</v>
      </c>
      <c r="G168" s="176">
        <f t="shared" si="57"/>
        <v>0</v>
      </c>
      <c r="H168" s="176"/>
      <c r="I168" s="176">
        <f t="shared" si="58"/>
        <v>0</v>
      </c>
      <c r="J168" s="176"/>
      <c r="K168" s="176">
        <f t="shared" si="59"/>
        <v>0</v>
      </c>
      <c r="L168" s="176">
        <v>21</v>
      </c>
      <c r="M168" s="176">
        <f t="shared" si="60"/>
        <v>0</v>
      </c>
      <c r="N168" s="177">
        <v>0</v>
      </c>
      <c r="O168" s="177">
        <f t="shared" si="61"/>
        <v>0</v>
      </c>
      <c r="P168" s="177">
        <v>2.4649999999999998E-2</v>
      </c>
      <c r="Q168" s="177">
        <f t="shared" si="62"/>
        <v>4.0003299999999999</v>
      </c>
      <c r="R168" s="177"/>
      <c r="S168" s="177"/>
      <c r="T168" s="178">
        <v>0.25</v>
      </c>
      <c r="U168" s="177">
        <f t="shared" si="63"/>
        <v>40.57</v>
      </c>
      <c r="V168" s="179"/>
      <c r="W168" s="179"/>
      <c r="X168" s="179"/>
      <c r="Y168" s="179"/>
      <c r="Z168" s="179"/>
      <c r="AA168" s="179"/>
      <c r="AB168" s="179"/>
      <c r="AC168" s="179"/>
      <c r="AD168" s="179"/>
      <c r="AE168" s="179" t="s">
        <v>148</v>
      </c>
      <c r="AF168" s="179"/>
      <c r="AG168" s="179"/>
      <c r="AH168" s="179"/>
      <c r="AI168" s="179"/>
      <c r="AJ168" s="179"/>
      <c r="AK168" s="179"/>
      <c r="AL168" s="179"/>
      <c r="AM168" s="179"/>
      <c r="AN168" s="179"/>
      <c r="AO168" s="179"/>
      <c r="AP168" s="179"/>
      <c r="AQ168" s="179"/>
      <c r="AR168" s="179"/>
      <c r="AS168" s="179"/>
      <c r="AT168" s="179"/>
      <c r="AU168" s="179"/>
      <c r="AV168" s="179"/>
      <c r="AW168" s="179"/>
      <c r="AX168" s="179"/>
      <c r="AY168" s="179"/>
      <c r="AZ168" s="179"/>
      <c r="BA168" s="179"/>
      <c r="BB168" s="179"/>
      <c r="BC168" s="179"/>
      <c r="BD168" s="179"/>
      <c r="BE168" s="179"/>
      <c r="BF168" s="179"/>
      <c r="BG168" s="179"/>
      <c r="BH168" s="179"/>
    </row>
    <row r="169" spans="1:60" outlineLevel="1" x14ac:dyDescent="0.2">
      <c r="A169" s="170">
        <v>141</v>
      </c>
      <c r="B169" s="171" t="s">
        <v>423</v>
      </c>
      <c r="C169" s="172" t="s">
        <v>424</v>
      </c>
      <c r="D169" s="173" t="s">
        <v>155</v>
      </c>
      <c r="E169" s="174">
        <v>1.8180000000000001</v>
      </c>
      <c r="F169" s="175">
        <f t="shared" si="56"/>
        <v>0</v>
      </c>
      <c r="G169" s="176">
        <f t="shared" si="57"/>
        <v>0</v>
      </c>
      <c r="H169" s="176"/>
      <c r="I169" s="176">
        <f t="shared" si="58"/>
        <v>0</v>
      </c>
      <c r="J169" s="176"/>
      <c r="K169" s="176">
        <f t="shared" si="59"/>
        <v>0</v>
      </c>
      <c r="L169" s="176">
        <v>21</v>
      </c>
      <c r="M169" s="176">
        <f t="shared" si="60"/>
        <v>0</v>
      </c>
      <c r="N169" s="177">
        <v>0</v>
      </c>
      <c r="O169" s="177">
        <f t="shared" si="61"/>
        <v>0</v>
      </c>
      <c r="P169" s="177">
        <v>0</v>
      </c>
      <c r="Q169" s="177">
        <f t="shared" si="62"/>
        <v>0</v>
      </c>
      <c r="R169" s="177"/>
      <c r="S169" s="177"/>
      <c r="T169" s="178">
        <v>0</v>
      </c>
      <c r="U169" s="177">
        <f t="shared" si="63"/>
        <v>0</v>
      </c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 t="s">
        <v>148</v>
      </c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79"/>
      <c r="AU169" s="179"/>
      <c r="AV169" s="179"/>
      <c r="AW169" s="179"/>
      <c r="AX169" s="179"/>
      <c r="AY169" s="179"/>
      <c r="AZ169" s="179"/>
      <c r="BA169" s="179"/>
      <c r="BB169" s="179"/>
      <c r="BC169" s="179"/>
      <c r="BD169" s="179"/>
      <c r="BE169" s="179"/>
      <c r="BF169" s="179"/>
      <c r="BG169" s="179"/>
      <c r="BH169" s="179"/>
    </row>
    <row r="170" spans="1:60" outlineLevel="1" x14ac:dyDescent="0.2">
      <c r="A170" s="170">
        <v>142</v>
      </c>
      <c r="B170" s="171" t="s">
        <v>425</v>
      </c>
      <c r="C170" s="172" t="s">
        <v>426</v>
      </c>
      <c r="D170" s="173" t="s">
        <v>30</v>
      </c>
      <c r="E170" s="174">
        <v>4186.32</v>
      </c>
      <c r="F170" s="175">
        <f t="shared" si="56"/>
        <v>0</v>
      </c>
      <c r="G170" s="176">
        <f t="shared" si="57"/>
        <v>0</v>
      </c>
      <c r="H170" s="176"/>
      <c r="I170" s="176">
        <f t="shared" si="58"/>
        <v>0</v>
      </c>
      <c r="J170" s="176"/>
      <c r="K170" s="176">
        <f t="shared" si="59"/>
        <v>0</v>
      </c>
      <c r="L170" s="176">
        <v>21</v>
      </c>
      <c r="M170" s="176">
        <f t="shared" si="60"/>
        <v>0</v>
      </c>
      <c r="N170" s="177">
        <v>0</v>
      </c>
      <c r="O170" s="177">
        <f t="shared" si="61"/>
        <v>0</v>
      </c>
      <c r="P170" s="177">
        <v>0</v>
      </c>
      <c r="Q170" s="177">
        <f t="shared" si="62"/>
        <v>0</v>
      </c>
      <c r="R170" s="177"/>
      <c r="S170" s="177"/>
      <c r="T170" s="178">
        <v>0</v>
      </c>
      <c r="U170" s="177">
        <f t="shared" si="63"/>
        <v>0</v>
      </c>
      <c r="V170" s="179"/>
      <c r="W170" s="179"/>
      <c r="X170" s="179"/>
      <c r="Y170" s="179"/>
      <c r="Z170" s="179"/>
      <c r="AA170" s="179"/>
      <c r="AB170" s="179"/>
      <c r="AC170" s="179"/>
      <c r="AD170" s="179"/>
      <c r="AE170" s="179" t="s">
        <v>148</v>
      </c>
      <c r="AF170" s="179"/>
      <c r="AG170" s="179"/>
      <c r="AH170" s="179"/>
      <c r="AI170" s="179"/>
      <c r="AJ170" s="179"/>
      <c r="AK170" s="179"/>
      <c r="AL170" s="179"/>
      <c r="AM170" s="179"/>
      <c r="AN170" s="179"/>
      <c r="AO170" s="179"/>
      <c r="AP170" s="179"/>
      <c r="AQ170" s="179"/>
      <c r="AR170" s="179"/>
      <c r="AS170" s="179"/>
      <c r="AT170" s="179"/>
      <c r="AU170" s="179"/>
      <c r="AV170" s="179"/>
      <c r="AW170" s="179"/>
      <c r="AX170" s="179"/>
      <c r="AY170" s="179"/>
      <c r="AZ170" s="179"/>
      <c r="BA170" s="179"/>
      <c r="BB170" s="179"/>
      <c r="BC170" s="179"/>
      <c r="BD170" s="179"/>
      <c r="BE170" s="179"/>
      <c r="BF170" s="179"/>
      <c r="BG170" s="179"/>
      <c r="BH170" s="179"/>
    </row>
    <row r="171" spans="1:60" x14ac:dyDescent="0.2">
      <c r="A171" s="180" t="s">
        <v>143</v>
      </c>
      <c r="B171" s="181" t="s">
        <v>94</v>
      </c>
      <c r="C171" s="182" t="s">
        <v>95</v>
      </c>
      <c r="D171" s="183"/>
      <c r="E171" s="184"/>
      <c r="F171" s="185"/>
      <c r="G171" s="185">
        <f>SUMIF(AE172:AE175,"&lt;&gt;NOR",G172:G175)</f>
        <v>0</v>
      </c>
      <c r="H171" s="185"/>
      <c r="I171" s="185">
        <f>SUM(I172:I175)</f>
        <v>0</v>
      </c>
      <c r="J171" s="185"/>
      <c r="K171" s="185">
        <f>SUM(K172:K175)</f>
        <v>0</v>
      </c>
      <c r="L171" s="185"/>
      <c r="M171" s="185">
        <f>SUM(M172:M175)</f>
        <v>0</v>
      </c>
      <c r="N171" s="186"/>
      <c r="O171" s="186">
        <f>SUM(O172:O175)</f>
        <v>2.4000000000000001E-4</v>
      </c>
      <c r="P171" s="186"/>
      <c r="Q171" s="186">
        <f>SUM(Q172:Q175)</f>
        <v>0</v>
      </c>
      <c r="R171" s="186"/>
      <c r="S171" s="186"/>
      <c r="T171" s="187"/>
      <c r="U171" s="186">
        <f>SUM(U172:U175)</f>
        <v>0.75</v>
      </c>
      <c r="AE171" t="s">
        <v>144</v>
      </c>
    </row>
    <row r="172" spans="1:60" outlineLevel="1" x14ac:dyDescent="0.2">
      <c r="A172" s="170">
        <v>143</v>
      </c>
      <c r="B172" s="171" t="s">
        <v>427</v>
      </c>
      <c r="C172" s="172" t="s">
        <v>428</v>
      </c>
      <c r="D172" s="173" t="s">
        <v>177</v>
      </c>
      <c r="E172" s="174">
        <v>3.94</v>
      </c>
      <c r="F172" s="175">
        <f>H172+J172</f>
        <v>0</v>
      </c>
      <c r="G172" s="176">
        <f>ROUND(E172*F172,2)</f>
        <v>0</v>
      </c>
      <c r="H172" s="176"/>
      <c r="I172" s="176">
        <f>ROUND(E172*H172,2)</f>
        <v>0</v>
      </c>
      <c r="J172" s="176"/>
      <c r="K172" s="176">
        <f>ROUND(E172*J172,2)</f>
        <v>0</v>
      </c>
      <c r="L172" s="176">
        <v>21</v>
      </c>
      <c r="M172" s="176">
        <f>G172*(1+L172/100)</f>
        <v>0</v>
      </c>
      <c r="N172" s="177">
        <v>6.0000000000000002E-5</v>
      </c>
      <c r="O172" s="177">
        <f>ROUND(E172*N172,5)</f>
        <v>2.4000000000000001E-4</v>
      </c>
      <c r="P172" s="177">
        <v>0</v>
      </c>
      <c r="Q172" s="177">
        <f>ROUND(E172*P172,5)</f>
        <v>0</v>
      </c>
      <c r="R172" s="177"/>
      <c r="S172" s="177"/>
      <c r="T172" s="178">
        <v>0.19</v>
      </c>
      <c r="U172" s="177">
        <f>ROUND(E172*T172,2)</f>
        <v>0.75</v>
      </c>
      <c r="V172" s="179"/>
      <c r="W172" s="179"/>
      <c r="X172" s="179"/>
      <c r="Y172" s="179"/>
      <c r="Z172" s="179"/>
      <c r="AA172" s="179"/>
      <c r="AB172" s="179"/>
      <c r="AC172" s="179"/>
      <c r="AD172" s="179"/>
      <c r="AE172" s="179" t="s">
        <v>148</v>
      </c>
      <c r="AF172" s="179"/>
      <c r="AG172" s="179"/>
      <c r="AH172" s="179"/>
      <c r="AI172" s="179"/>
      <c r="AJ172" s="179"/>
      <c r="AK172" s="179"/>
      <c r="AL172" s="179"/>
      <c r="AM172" s="179"/>
      <c r="AN172" s="179"/>
      <c r="AO172" s="179"/>
      <c r="AP172" s="179"/>
      <c r="AQ172" s="179"/>
      <c r="AR172" s="179"/>
      <c r="AS172" s="179"/>
      <c r="AT172" s="179"/>
      <c r="AU172" s="179"/>
      <c r="AV172" s="179"/>
      <c r="AW172" s="179"/>
      <c r="AX172" s="179"/>
      <c r="AY172" s="179"/>
      <c r="AZ172" s="179"/>
      <c r="BA172" s="179"/>
      <c r="BB172" s="179"/>
      <c r="BC172" s="179"/>
      <c r="BD172" s="179"/>
      <c r="BE172" s="179"/>
      <c r="BF172" s="179"/>
      <c r="BG172" s="179"/>
      <c r="BH172" s="179"/>
    </row>
    <row r="173" spans="1:60" outlineLevel="1" x14ac:dyDescent="0.2">
      <c r="A173" s="170">
        <v>144</v>
      </c>
      <c r="B173" s="171" t="s">
        <v>429</v>
      </c>
      <c r="C173" s="172" t="s">
        <v>430</v>
      </c>
      <c r="D173" s="173" t="s">
        <v>177</v>
      </c>
      <c r="E173" s="174">
        <v>3.94</v>
      </c>
      <c r="F173" s="175">
        <f>H173+J173</f>
        <v>0</v>
      </c>
      <c r="G173" s="176">
        <f>ROUND(E173*F173,2)</f>
        <v>0</v>
      </c>
      <c r="H173" s="176"/>
      <c r="I173" s="176">
        <f>ROUND(E173*H173,2)</f>
        <v>0</v>
      </c>
      <c r="J173" s="176"/>
      <c r="K173" s="176">
        <f>ROUND(E173*J173,2)</f>
        <v>0</v>
      </c>
      <c r="L173" s="176">
        <v>21</v>
      </c>
      <c r="M173" s="176">
        <f>G173*(1+L173/100)</f>
        <v>0</v>
      </c>
      <c r="N173" s="177">
        <v>0</v>
      </c>
      <c r="O173" s="177">
        <f>ROUND(E173*N173,5)</f>
        <v>0</v>
      </c>
      <c r="P173" s="177">
        <v>0</v>
      </c>
      <c r="Q173" s="177">
        <f>ROUND(E173*P173,5)</f>
        <v>0</v>
      </c>
      <c r="R173" s="177"/>
      <c r="S173" s="177"/>
      <c r="T173" s="178">
        <v>0</v>
      </c>
      <c r="U173" s="177">
        <f>ROUND(E173*T173,2)</f>
        <v>0</v>
      </c>
      <c r="V173" s="179"/>
      <c r="W173" s="179"/>
      <c r="X173" s="179"/>
      <c r="Y173" s="179"/>
      <c r="Z173" s="179"/>
      <c r="AA173" s="179"/>
      <c r="AB173" s="179"/>
      <c r="AC173" s="179"/>
      <c r="AD173" s="179"/>
      <c r="AE173" s="179" t="s">
        <v>148</v>
      </c>
      <c r="AF173" s="179"/>
      <c r="AG173" s="179"/>
      <c r="AH173" s="179"/>
      <c r="AI173" s="179"/>
      <c r="AJ173" s="179"/>
      <c r="AK173" s="179"/>
      <c r="AL173" s="179"/>
      <c r="AM173" s="179"/>
      <c r="AN173" s="179"/>
      <c r="AO173" s="179"/>
      <c r="AP173" s="179"/>
      <c r="AQ173" s="179"/>
      <c r="AR173" s="179"/>
      <c r="AS173" s="179"/>
      <c r="AT173" s="179"/>
      <c r="AU173" s="179"/>
      <c r="AV173" s="179"/>
      <c r="AW173" s="179"/>
      <c r="AX173" s="179"/>
      <c r="AY173" s="179"/>
      <c r="AZ173" s="179"/>
      <c r="BA173" s="179"/>
      <c r="BB173" s="179"/>
      <c r="BC173" s="179"/>
      <c r="BD173" s="179"/>
      <c r="BE173" s="179"/>
      <c r="BF173" s="179"/>
      <c r="BG173" s="179"/>
      <c r="BH173" s="179"/>
    </row>
    <row r="174" spans="1:60" ht="22.5" outlineLevel="1" x14ac:dyDescent="0.2">
      <c r="A174" s="170">
        <v>145</v>
      </c>
      <c r="B174" s="171" t="s">
        <v>431</v>
      </c>
      <c r="C174" s="172" t="s">
        <v>432</v>
      </c>
      <c r="D174" s="173" t="s">
        <v>155</v>
      </c>
      <c r="E174" s="174">
        <v>6.1059999999999999</v>
      </c>
      <c r="F174" s="175">
        <f>H174+J174</f>
        <v>0</v>
      </c>
      <c r="G174" s="176">
        <f>ROUND(E174*F174,2)</f>
        <v>0</v>
      </c>
      <c r="H174" s="176"/>
      <c r="I174" s="176">
        <f>ROUND(E174*H174,2)</f>
        <v>0</v>
      </c>
      <c r="J174" s="176"/>
      <c r="K174" s="176">
        <f>ROUND(E174*J174,2)</f>
        <v>0</v>
      </c>
      <c r="L174" s="176">
        <v>21</v>
      </c>
      <c r="M174" s="176">
        <f>G174*(1+L174/100)</f>
        <v>0</v>
      </c>
      <c r="N174" s="177">
        <v>0</v>
      </c>
      <c r="O174" s="177">
        <f>ROUND(E174*N174,5)</f>
        <v>0</v>
      </c>
      <c r="P174" s="177">
        <v>0</v>
      </c>
      <c r="Q174" s="177">
        <f>ROUND(E174*P174,5)</f>
        <v>0</v>
      </c>
      <c r="R174" s="177"/>
      <c r="S174" s="177"/>
      <c r="T174" s="178">
        <v>0</v>
      </c>
      <c r="U174" s="177">
        <f>ROUND(E174*T174,2)</f>
        <v>0</v>
      </c>
      <c r="V174" s="179"/>
      <c r="W174" s="179"/>
      <c r="X174" s="179"/>
      <c r="Y174" s="179"/>
      <c r="Z174" s="179"/>
      <c r="AA174" s="179"/>
      <c r="AB174" s="179"/>
      <c r="AC174" s="179"/>
      <c r="AD174" s="179"/>
      <c r="AE174" s="179" t="s">
        <v>148</v>
      </c>
      <c r="AF174" s="179"/>
      <c r="AG174" s="179"/>
      <c r="AH174" s="179"/>
      <c r="AI174" s="179"/>
      <c r="AJ174" s="179"/>
      <c r="AK174" s="179"/>
      <c r="AL174" s="179"/>
      <c r="AM174" s="179"/>
      <c r="AN174" s="179"/>
      <c r="AO174" s="179"/>
      <c r="AP174" s="179"/>
      <c r="AQ174" s="179"/>
      <c r="AR174" s="179"/>
      <c r="AS174" s="179"/>
      <c r="AT174" s="179"/>
      <c r="AU174" s="179"/>
      <c r="AV174" s="179"/>
      <c r="AW174" s="179"/>
      <c r="AX174" s="179"/>
      <c r="AY174" s="179"/>
      <c r="AZ174" s="179"/>
      <c r="BA174" s="179"/>
      <c r="BB174" s="179"/>
      <c r="BC174" s="179"/>
      <c r="BD174" s="179"/>
      <c r="BE174" s="179"/>
      <c r="BF174" s="179"/>
      <c r="BG174" s="179"/>
      <c r="BH174" s="179"/>
    </row>
    <row r="175" spans="1:60" outlineLevel="1" x14ac:dyDescent="0.2">
      <c r="A175" s="170">
        <v>146</v>
      </c>
      <c r="B175" s="171" t="s">
        <v>433</v>
      </c>
      <c r="C175" s="172" t="s">
        <v>434</v>
      </c>
      <c r="D175" s="173" t="s">
        <v>30</v>
      </c>
      <c r="E175" s="174">
        <v>1769.28</v>
      </c>
      <c r="F175" s="175">
        <f>H175+J175</f>
        <v>0</v>
      </c>
      <c r="G175" s="176">
        <f>ROUND(E175*F175,2)</f>
        <v>0</v>
      </c>
      <c r="H175" s="176"/>
      <c r="I175" s="176">
        <f>ROUND(E175*H175,2)</f>
        <v>0</v>
      </c>
      <c r="J175" s="176"/>
      <c r="K175" s="176">
        <f>ROUND(E175*J175,2)</f>
        <v>0</v>
      </c>
      <c r="L175" s="176">
        <v>21</v>
      </c>
      <c r="M175" s="176">
        <f>G175*(1+L175/100)</f>
        <v>0</v>
      </c>
      <c r="N175" s="177">
        <v>0</v>
      </c>
      <c r="O175" s="177">
        <f>ROUND(E175*N175,5)</f>
        <v>0</v>
      </c>
      <c r="P175" s="177">
        <v>0</v>
      </c>
      <c r="Q175" s="177">
        <f>ROUND(E175*P175,5)</f>
        <v>0</v>
      </c>
      <c r="R175" s="177"/>
      <c r="S175" s="177"/>
      <c r="T175" s="178">
        <v>0</v>
      </c>
      <c r="U175" s="177">
        <f>ROUND(E175*T175,2)</f>
        <v>0</v>
      </c>
      <c r="V175" s="179"/>
      <c r="W175" s="179"/>
      <c r="X175" s="179"/>
      <c r="Y175" s="179"/>
      <c r="Z175" s="179"/>
      <c r="AA175" s="179"/>
      <c r="AB175" s="179"/>
      <c r="AC175" s="179"/>
      <c r="AD175" s="179"/>
      <c r="AE175" s="179" t="s">
        <v>148</v>
      </c>
      <c r="AF175" s="179"/>
      <c r="AG175" s="179"/>
      <c r="AH175" s="179"/>
      <c r="AI175" s="179"/>
      <c r="AJ175" s="179"/>
      <c r="AK175" s="179"/>
      <c r="AL175" s="179"/>
      <c r="AM175" s="179"/>
      <c r="AN175" s="179"/>
      <c r="AO175" s="179"/>
      <c r="AP175" s="179"/>
      <c r="AQ175" s="179"/>
      <c r="AR175" s="179"/>
      <c r="AS175" s="179"/>
      <c r="AT175" s="179"/>
      <c r="AU175" s="179"/>
      <c r="AV175" s="179"/>
      <c r="AW175" s="179"/>
      <c r="AX175" s="179"/>
      <c r="AY175" s="179"/>
      <c r="AZ175" s="179"/>
      <c r="BA175" s="179"/>
      <c r="BB175" s="179"/>
      <c r="BC175" s="179"/>
      <c r="BD175" s="179"/>
      <c r="BE175" s="179"/>
      <c r="BF175" s="179"/>
      <c r="BG175" s="179"/>
      <c r="BH175" s="179"/>
    </row>
    <row r="176" spans="1:60" x14ac:dyDescent="0.2">
      <c r="A176" s="180" t="s">
        <v>143</v>
      </c>
      <c r="B176" s="181" t="s">
        <v>96</v>
      </c>
      <c r="C176" s="182" t="s">
        <v>97</v>
      </c>
      <c r="D176" s="183"/>
      <c r="E176" s="184"/>
      <c r="F176" s="185"/>
      <c r="G176" s="185">
        <f>SUMIF(AE177:AE181,"&lt;&gt;NOR",G177:G181)</f>
        <v>0</v>
      </c>
      <c r="H176" s="185"/>
      <c r="I176" s="185">
        <f>SUM(I177:I181)</f>
        <v>0</v>
      </c>
      <c r="J176" s="185"/>
      <c r="K176" s="185">
        <f>SUM(K177:K181)</f>
        <v>0</v>
      </c>
      <c r="L176" s="185"/>
      <c r="M176" s="185">
        <f>SUM(M177:M181)</f>
        <v>0</v>
      </c>
      <c r="N176" s="186"/>
      <c r="O176" s="186">
        <f>SUM(O177:O181)</f>
        <v>5.2999999999999998E-4</v>
      </c>
      <c r="P176" s="186"/>
      <c r="Q176" s="186">
        <f>SUM(Q177:Q181)</f>
        <v>0</v>
      </c>
      <c r="R176" s="186"/>
      <c r="S176" s="186"/>
      <c r="T176" s="187"/>
      <c r="U176" s="186">
        <f>SUM(U177:U181)</f>
        <v>5.35</v>
      </c>
      <c r="AE176" t="s">
        <v>144</v>
      </c>
    </row>
    <row r="177" spans="1:60" outlineLevel="1" x14ac:dyDescent="0.2">
      <c r="A177" s="170">
        <v>147</v>
      </c>
      <c r="B177" s="171" t="s">
        <v>435</v>
      </c>
      <c r="C177" s="172" t="s">
        <v>436</v>
      </c>
      <c r="D177" s="173" t="s">
        <v>155</v>
      </c>
      <c r="E177" s="174">
        <v>2.52</v>
      </c>
      <c r="F177" s="175">
        <f>H177+J177</f>
        <v>0</v>
      </c>
      <c r="G177" s="176">
        <f>ROUND(E177*F177,2)</f>
        <v>0</v>
      </c>
      <c r="H177" s="176"/>
      <c r="I177" s="176">
        <f>ROUND(E177*H177,2)</f>
        <v>0</v>
      </c>
      <c r="J177" s="176"/>
      <c r="K177" s="176">
        <f>ROUND(E177*J177,2)</f>
        <v>0</v>
      </c>
      <c r="L177" s="176">
        <v>21</v>
      </c>
      <c r="M177" s="176">
        <f>G177*(1+L177/100)</f>
        <v>0</v>
      </c>
      <c r="N177" s="177">
        <v>2.1000000000000001E-4</v>
      </c>
      <c r="O177" s="177">
        <f>ROUND(E177*N177,5)</f>
        <v>5.2999999999999998E-4</v>
      </c>
      <c r="P177" s="177">
        <v>0</v>
      </c>
      <c r="Q177" s="177">
        <f>ROUND(E177*P177,5)</f>
        <v>0</v>
      </c>
      <c r="R177" s="177"/>
      <c r="S177" s="177"/>
      <c r="T177" s="178">
        <v>0.05</v>
      </c>
      <c r="U177" s="177">
        <f>ROUND(E177*T177,2)</f>
        <v>0.13</v>
      </c>
      <c r="V177" s="179"/>
      <c r="W177" s="179"/>
      <c r="X177" s="179"/>
      <c r="Y177" s="179"/>
      <c r="Z177" s="179"/>
      <c r="AA177" s="179"/>
      <c r="AB177" s="179"/>
      <c r="AC177" s="179"/>
      <c r="AD177" s="179"/>
      <c r="AE177" s="179" t="s">
        <v>148</v>
      </c>
      <c r="AF177" s="179"/>
      <c r="AG177" s="179"/>
      <c r="AH177" s="179"/>
      <c r="AI177" s="179"/>
      <c r="AJ177" s="179"/>
      <c r="AK177" s="179"/>
      <c r="AL177" s="179"/>
      <c r="AM177" s="179"/>
      <c r="AN177" s="179"/>
      <c r="AO177" s="179"/>
      <c r="AP177" s="179"/>
      <c r="AQ177" s="179"/>
      <c r="AR177" s="179"/>
      <c r="AS177" s="179"/>
      <c r="AT177" s="179"/>
      <c r="AU177" s="179"/>
      <c r="AV177" s="179"/>
      <c r="AW177" s="179"/>
      <c r="AX177" s="179"/>
      <c r="AY177" s="179"/>
      <c r="AZ177" s="179"/>
      <c r="BA177" s="179"/>
      <c r="BB177" s="179"/>
      <c r="BC177" s="179"/>
      <c r="BD177" s="179"/>
      <c r="BE177" s="179"/>
      <c r="BF177" s="179"/>
      <c r="BG177" s="179"/>
      <c r="BH177" s="179"/>
    </row>
    <row r="178" spans="1:60" outlineLevel="1" x14ac:dyDescent="0.2">
      <c r="A178" s="170">
        <v>148</v>
      </c>
      <c r="B178" s="171" t="s">
        <v>437</v>
      </c>
      <c r="C178" s="172" t="s">
        <v>438</v>
      </c>
      <c r="D178" s="173" t="s">
        <v>155</v>
      </c>
      <c r="E178" s="174">
        <v>2.52</v>
      </c>
      <c r="F178" s="175">
        <f>H178+J178</f>
        <v>0</v>
      </c>
      <c r="G178" s="176">
        <f>ROUND(E178*F178,2)</f>
        <v>0</v>
      </c>
      <c r="H178" s="176"/>
      <c r="I178" s="176">
        <f>ROUND(E178*H178,2)</f>
        <v>0</v>
      </c>
      <c r="J178" s="176"/>
      <c r="K178" s="176">
        <f>ROUND(E178*J178,2)</f>
        <v>0</v>
      </c>
      <c r="L178" s="176">
        <v>21</v>
      </c>
      <c r="M178" s="176">
        <f>G178*(1+L178/100)</f>
        <v>0</v>
      </c>
      <c r="N178" s="177">
        <v>0</v>
      </c>
      <c r="O178" s="177">
        <f>ROUND(E178*N178,5)</f>
        <v>0</v>
      </c>
      <c r="P178" s="177">
        <v>0</v>
      </c>
      <c r="Q178" s="177">
        <f>ROUND(E178*P178,5)</f>
        <v>0</v>
      </c>
      <c r="R178" s="177"/>
      <c r="S178" s="177"/>
      <c r="T178" s="178">
        <v>2.0699999999999998</v>
      </c>
      <c r="U178" s="177">
        <f>ROUND(E178*T178,2)</f>
        <v>5.22</v>
      </c>
      <c r="V178" s="179"/>
      <c r="W178" s="179"/>
      <c r="X178" s="179"/>
      <c r="Y178" s="179"/>
      <c r="Z178" s="179"/>
      <c r="AA178" s="179"/>
      <c r="AB178" s="179"/>
      <c r="AC178" s="179"/>
      <c r="AD178" s="179"/>
      <c r="AE178" s="179" t="s">
        <v>148</v>
      </c>
      <c r="AF178" s="179"/>
      <c r="AG178" s="179"/>
      <c r="AH178" s="179"/>
      <c r="AI178" s="179"/>
      <c r="AJ178" s="179"/>
      <c r="AK178" s="179"/>
      <c r="AL178" s="179"/>
      <c r="AM178" s="179"/>
      <c r="AN178" s="179"/>
      <c r="AO178" s="179"/>
      <c r="AP178" s="179"/>
      <c r="AQ178" s="179"/>
      <c r="AR178" s="179"/>
      <c r="AS178" s="179"/>
      <c r="AT178" s="179"/>
      <c r="AU178" s="179"/>
      <c r="AV178" s="179"/>
      <c r="AW178" s="179"/>
      <c r="AX178" s="179"/>
      <c r="AY178" s="179"/>
      <c r="AZ178" s="179"/>
      <c r="BA178" s="179"/>
      <c r="BB178" s="179"/>
      <c r="BC178" s="179"/>
      <c r="BD178" s="179"/>
      <c r="BE178" s="179"/>
      <c r="BF178" s="179"/>
      <c r="BG178" s="179"/>
      <c r="BH178" s="179"/>
    </row>
    <row r="179" spans="1:60" outlineLevel="1" x14ac:dyDescent="0.2">
      <c r="A179" s="170">
        <v>149</v>
      </c>
      <c r="B179" s="171" t="s">
        <v>439</v>
      </c>
      <c r="C179" s="172" t="s">
        <v>440</v>
      </c>
      <c r="D179" s="173" t="s">
        <v>155</v>
      </c>
      <c r="E179" s="174">
        <v>2.52</v>
      </c>
      <c r="F179" s="175">
        <f>H179+J179</f>
        <v>0</v>
      </c>
      <c r="G179" s="176">
        <f>ROUND(E179*F179,2)</f>
        <v>0</v>
      </c>
      <c r="H179" s="176"/>
      <c r="I179" s="176">
        <f>ROUND(E179*H179,2)</f>
        <v>0</v>
      </c>
      <c r="J179" s="176"/>
      <c r="K179" s="176">
        <f>ROUND(E179*J179,2)</f>
        <v>0</v>
      </c>
      <c r="L179" s="176">
        <v>21</v>
      </c>
      <c r="M179" s="176">
        <f>G179*(1+L179/100)</f>
        <v>0</v>
      </c>
      <c r="N179" s="177">
        <v>0</v>
      </c>
      <c r="O179" s="177">
        <f>ROUND(E179*N179,5)</f>
        <v>0</v>
      </c>
      <c r="P179" s="177">
        <v>0</v>
      </c>
      <c r="Q179" s="177">
        <f>ROUND(E179*P179,5)</f>
        <v>0</v>
      </c>
      <c r="R179" s="177"/>
      <c r="S179" s="177"/>
      <c r="T179" s="178">
        <v>0</v>
      </c>
      <c r="U179" s="177">
        <f>ROUND(E179*T179,2)</f>
        <v>0</v>
      </c>
      <c r="V179" s="179"/>
      <c r="W179" s="179"/>
      <c r="X179" s="179"/>
      <c r="Y179" s="179"/>
      <c r="Z179" s="179"/>
      <c r="AA179" s="179"/>
      <c r="AB179" s="179"/>
      <c r="AC179" s="179"/>
      <c r="AD179" s="179"/>
      <c r="AE179" s="179" t="s">
        <v>148</v>
      </c>
      <c r="AF179" s="179"/>
      <c r="AG179" s="179"/>
      <c r="AH179" s="179"/>
      <c r="AI179" s="179"/>
      <c r="AJ179" s="179"/>
      <c r="AK179" s="179"/>
      <c r="AL179" s="179"/>
      <c r="AM179" s="179"/>
      <c r="AN179" s="179"/>
      <c r="AO179" s="179"/>
      <c r="AP179" s="179"/>
      <c r="AQ179" s="179"/>
      <c r="AR179" s="179"/>
      <c r="AS179" s="179"/>
      <c r="AT179" s="179"/>
      <c r="AU179" s="179"/>
      <c r="AV179" s="179"/>
      <c r="AW179" s="179"/>
      <c r="AX179" s="179"/>
      <c r="AY179" s="179"/>
      <c r="AZ179" s="179"/>
      <c r="BA179" s="179"/>
      <c r="BB179" s="179"/>
      <c r="BC179" s="179"/>
      <c r="BD179" s="179"/>
      <c r="BE179" s="179"/>
      <c r="BF179" s="179"/>
      <c r="BG179" s="179"/>
      <c r="BH179" s="179"/>
    </row>
    <row r="180" spans="1:60" outlineLevel="1" x14ac:dyDescent="0.2">
      <c r="A180" s="170">
        <v>150</v>
      </c>
      <c r="B180" s="171" t="s">
        <v>441</v>
      </c>
      <c r="C180" s="172" t="s">
        <v>442</v>
      </c>
      <c r="D180" s="173" t="s">
        <v>155</v>
      </c>
      <c r="E180" s="174">
        <v>2.7719999999999998</v>
      </c>
      <c r="F180" s="175">
        <f>H180+J180</f>
        <v>0</v>
      </c>
      <c r="G180" s="176">
        <f>ROUND(E180*F180,2)</f>
        <v>0</v>
      </c>
      <c r="H180" s="176"/>
      <c r="I180" s="176">
        <f>ROUND(E180*H180,2)</f>
        <v>0</v>
      </c>
      <c r="J180" s="176"/>
      <c r="K180" s="176">
        <f>ROUND(E180*J180,2)</f>
        <v>0</v>
      </c>
      <c r="L180" s="176">
        <v>21</v>
      </c>
      <c r="M180" s="176">
        <f>G180*(1+L180/100)</f>
        <v>0</v>
      </c>
      <c r="N180" s="177">
        <v>0</v>
      </c>
      <c r="O180" s="177">
        <f>ROUND(E180*N180,5)</f>
        <v>0</v>
      </c>
      <c r="P180" s="177">
        <v>0</v>
      </c>
      <c r="Q180" s="177">
        <f>ROUND(E180*P180,5)</f>
        <v>0</v>
      </c>
      <c r="R180" s="177"/>
      <c r="S180" s="177"/>
      <c r="T180" s="178">
        <v>0</v>
      </c>
      <c r="U180" s="177">
        <f>ROUND(E180*T180,2)</f>
        <v>0</v>
      </c>
      <c r="V180" s="179"/>
      <c r="W180" s="179"/>
      <c r="X180" s="179"/>
      <c r="Y180" s="179"/>
      <c r="Z180" s="179"/>
      <c r="AA180" s="179"/>
      <c r="AB180" s="179"/>
      <c r="AC180" s="179"/>
      <c r="AD180" s="179"/>
      <c r="AE180" s="179" t="s">
        <v>148</v>
      </c>
      <c r="AF180" s="179"/>
      <c r="AG180" s="179"/>
      <c r="AH180" s="179"/>
      <c r="AI180" s="179"/>
      <c r="AJ180" s="179"/>
      <c r="AK180" s="179"/>
      <c r="AL180" s="179"/>
      <c r="AM180" s="179"/>
      <c r="AN180" s="179"/>
      <c r="AO180" s="179"/>
      <c r="AP180" s="179"/>
      <c r="AQ180" s="179"/>
      <c r="AR180" s="179"/>
      <c r="AS180" s="179"/>
      <c r="AT180" s="179"/>
      <c r="AU180" s="179"/>
      <c r="AV180" s="179"/>
      <c r="AW180" s="179"/>
      <c r="AX180" s="179"/>
      <c r="AY180" s="179"/>
      <c r="AZ180" s="179"/>
      <c r="BA180" s="179"/>
      <c r="BB180" s="179"/>
      <c r="BC180" s="179"/>
      <c r="BD180" s="179"/>
      <c r="BE180" s="179"/>
      <c r="BF180" s="179"/>
      <c r="BG180" s="179"/>
      <c r="BH180" s="179"/>
    </row>
    <row r="181" spans="1:60" outlineLevel="1" x14ac:dyDescent="0.2">
      <c r="A181" s="170">
        <v>151</v>
      </c>
      <c r="B181" s="171" t="s">
        <v>443</v>
      </c>
      <c r="C181" s="172" t="s">
        <v>444</v>
      </c>
      <c r="D181" s="173" t="s">
        <v>30</v>
      </c>
      <c r="E181" s="174">
        <v>48.27</v>
      </c>
      <c r="F181" s="175">
        <f>H181+J181</f>
        <v>0</v>
      </c>
      <c r="G181" s="176">
        <f>ROUND(E181*F181,2)</f>
        <v>0</v>
      </c>
      <c r="H181" s="176"/>
      <c r="I181" s="176">
        <f>ROUND(E181*H181,2)</f>
        <v>0</v>
      </c>
      <c r="J181" s="176"/>
      <c r="K181" s="176">
        <f>ROUND(E181*J181,2)</f>
        <v>0</v>
      </c>
      <c r="L181" s="176">
        <v>21</v>
      </c>
      <c r="M181" s="176">
        <f>G181*(1+L181/100)</f>
        <v>0</v>
      </c>
      <c r="N181" s="177">
        <v>0</v>
      </c>
      <c r="O181" s="177">
        <f>ROUND(E181*N181,5)</f>
        <v>0</v>
      </c>
      <c r="P181" s="177">
        <v>0</v>
      </c>
      <c r="Q181" s="177">
        <f>ROUND(E181*P181,5)</f>
        <v>0</v>
      </c>
      <c r="R181" s="177"/>
      <c r="S181" s="177"/>
      <c r="T181" s="178">
        <v>0</v>
      </c>
      <c r="U181" s="177">
        <f>ROUND(E181*T181,2)</f>
        <v>0</v>
      </c>
      <c r="V181" s="179"/>
      <c r="W181" s="179"/>
      <c r="X181" s="179"/>
      <c r="Y181" s="179"/>
      <c r="Z181" s="179"/>
      <c r="AA181" s="179"/>
      <c r="AB181" s="179"/>
      <c r="AC181" s="179"/>
      <c r="AD181" s="179"/>
      <c r="AE181" s="179" t="s">
        <v>148</v>
      </c>
      <c r="AF181" s="179"/>
      <c r="AG181" s="179"/>
      <c r="AH181" s="179"/>
      <c r="AI181" s="179"/>
      <c r="AJ181" s="179"/>
      <c r="AK181" s="179"/>
      <c r="AL181" s="179"/>
      <c r="AM181" s="179"/>
      <c r="AN181" s="179"/>
      <c r="AO181" s="179"/>
      <c r="AP181" s="179"/>
      <c r="AQ181" s="179"/>
      <c r="AR181" s="179"/>
      <c r="AS181" s="179"/>
      <c r="AT181" s="179"/>
      <c r="AU181" s="179"/>
      <c r="AV181" s="179"/>
      <c r="AW181" s="179"/>
      <c r="AX181" s="179"/>
      <c r="AY181" s="179"/>
      <c r="AZ181" s="179"/>
      <c r="BA181" s="179"/>
      <c r="BB181" s="179"/>
      <c r="BC181" s="179"/>
      <c r="BD181" s="179"/>
      <c r="BE181" s="179"/>
      <c r="BF181" s="179"/>
      <c r="BG181" s="179"/>
      <c r="BH181" s="179"/>
    </row>
    <row r="182" spans="1:60" x14ac:dyDescent="0.2">
      <c r="A182" s="180" t="s">
        <v>143</v>
      </c>
      <c r="B182" s="181" t="s">
        <v>98</v>
      </c>
      <c r="C182" s="182" t="s">
        <v>99</v>
      </c>
      <c r="D182" s="183"/>
      <c r="E182" s="184"/>
      <c r="F182" s="185"/>
      <c r="G182" s="185">
        <f>SUMIF(AE183:AE189,"&lt;&gt;NOR",G183:G189)</f>
        <v>0</v>
      </c>
      <c r="H182" s="185"/>
      <c r="I182" s="185">
        <f>SUM(I183:I189)</f>
        <v>0</v>
      </c>
      <c r="J182" s="185"/>
      <c r="K182" s="185">
        <f>SUM(K183:K189)</f>
        <v>0</v>
      </c>
      <c r="L182" s="185"/>
      <c r="M182" s="185">
        <f>SUM(M183:M189)</f>
        <v>0</v>
      </c>
      <c r="N182" s="186"/>
      <c r="O182" s="186">
        <f>SUM(O183:O189)</f>
        <v>1.072E-2</v>
      </c>
      <c r="P182" s="186"/>
      <c r="Q182" s="186">
        <f>SUM(Q183:Q189)</f>
        <v>4.027E-2</v>
      </c>
      <c r="R182" s="186"/>
      <c r="S182" s="186"/>
      <c r="T182" s="187"/>
      <c r="U182" s="186">
        <f>SUM(U183:U189)</f>
        <v>22.6</v>
      </c>
      <c r="AE182" t="s">
        <v>144</v>
      </c>
    </row>
    <row r="183" spans="1:60" outlineLevel="1" x14ac:dyDescent="0.2">
      <c r="A183" s="170">
        <v>152</v>
      </c>
      <c r="B183" s="171" t="s">
        <v>445</v>
      </c>
      <c r="C183" s="172" t="s">
        <v>446</v>
      </c>
      <c r="D183" s="173" t="s">
        <v>155</v>
      </c>
      <c r="E183" s="174">
        <v>40.393999999999998</v>
      </c>
      <c r="F183" s="175">
        <f t="shared" ref="F183:F189" si="64">H183+J183</f>
        <v>0</v>
      </c>
      <c r="G183" s="176">
        <f t="shared" ref="G183:G189" si="65">ROUND(E183*F183,2)</f>
        <v>0</v>
      </c>
      <c r="H183" s="176"/>
      <c r="I183" s="176">
        <f t="shared" ref="I183:I189" si="66">ROUND(E183*H183,2)</f>
        <v>0</v>
      </c>
      <c r="J183" s="176"/>
      <c r="K183" s="176">
        <f t="shared" ref="K183:K189" si="67">ROUND(E183*J183,2)</f>
        <v>0</v>
      </c>
      <c r="L183" s="176">
        <v>21</v>
      </c>
      <c r="M183" s="176">
        <f t="shared" ref="M183:M189" si="68">G183*(1+L183/100)</f>
        <v>0</v>
      </c>
      <c r="N183" s="177">
        <v>2.5000000000000001E-4</v>
      </c>
      <c r="O183" s="177">
        <f t="shared" ref="O183:O189" si="69">ROUND(E183*N183,5)</f>
        <v>1.01E-2</v>
      </c>
      <c r="P183" s="177">
        <v>0</v>
      </c>
      <c r="Q183" s="177">
        <f t="shared" ref="Q183:Q189" si="70">ROUND(E183*P183,5)</f>
        <v>0</v>
      </c>
      <c r="R183" s="177"/>
      <c r="S183" s="177"/>
      <c r="T183" s="178">
        <v>0.38</v>
      </c>
      <c r="U183" s="177">
        <f t="shared" ref="U183:U189" si="71">ROUND(E183*T183,2)</f>
        <v>15.35</v>
      </c>
      <c r="V183" s="179"/>
      <c r="W183" s="179"/>
      <c r="X183" s="179"/>
      <c r="Y183" s="179"/>
      <c r="Z183" s="179"/>
      <c r="AA183" s="179"/>
      <c r="AB183" s="179"/>
      <c r="AC183" s="179"/>
      <c r="AD183" s="179"/>
      <c r="AE183" s="179" t="s">
        <v>148</v>
      </c>
      <c r="AF183" s="179"/>
      <c r="AG183" s="179"/>
      <c r="AH183" s="179"/>
      <c r="AI183" s="179"/>
      <c r="AJ183" s="179"/>
      <c r="AK183" s="179"/>
      <c r="AL183" s="179"/>
      <c r="AM183" s="179"/>
      <c r="AN183" s="179"/>
      <c r="AO183" s="179"/>
      <c r="AP183" s="179"/>
      <c r="AQ183" s="179"/>
      <c r="AR183" s="179"/>
      <c r="AS183" s="179"/>
      <c r="AT183" s="179"/>
      <c r="AU183" s="179"/>
      <c r="AV183" s="179"/>
      <c r="AW183" s="179"/>
      <c r="AX183" s="179"/>
      <c r="AY183" s="179"/>
      <c r="AZ183" s="179"/>
      <c r="BA183" s="179"/>
      <c r="BB183" s="179"/>
      <c r="BC183" s="179"/>
      <c r="BD183" s="179"/>
      <c r="BE183" s="179"/>
      <c r="BF183" s="179"/>
      <c r="BG183" s="179"/>
      <c r="BH183" s="179"/>
    </row>
    <row r="184" spans="1:60" outlineLevel="1" x14ac:dyDescent="0.2">
      <c r="A184" s="170">
        <v>153</v>
      </c>
      <c r="B184" s="171" t="s">
        <v>447</v>
      </c>
      <c r="C184" s="172" t="s">
        <v>448</v>
      </c>
      <c r="D184" s="173" t="s">
        <v>177</v>
      </c>
      <c r="E184" s="174">
        <v>31.178999999999998</v>
      </c>
      <c r="F184" s="175">
        <f t="shared" si="64"/>
        <v>0</v>
      </c>
      <c r="G184" s="176">
        <f t="shared" si="65"/>
        <v>0</v>
      </c>
      <c r="H184" s="176"/>
      <c r="I184" s="176">
        <f t="shared" si="66"/>
        <v>0</v>
      </c>
      <c r="J184" s="176"/>
      <c r="K184" s="176">
        <f t="shared" si="67"/>
        <v>0</v>
      </c>
      <c r="L184" s="176">
        <v>21</v>
      </c>
      <c r="M184" s="176">
        <f t="shared" si="68"/>
        <v>0</v>
      </c>
      <c r="N184" s="177">
        <v>2.0000000000000002E-5</v>
      </c>
      <c r="O184" s="177">
        <f t="shared" si="69"/>
        <v>6.2E-4</v>
      </c>
      <c r="P184" s="177">
        <v>0</v>
      </c>
      <c r="Q184" s="177">
        <f t="shared" si="70"/>
        <v>0</v>
      </c>
      <c r="R184" s="177"/>
      <c r="S184" s="177"/>
      <c r="T184" s="178">
        <v>7.2599999999999998E-2</v>
      </c>
      <c r="U184" s="177">
        <f t="shared" si="71"/>
        <v>2.2599999999999998</v>
      </c>
      <c r="V184" s="179"/>
      <c r="W184" s="179"/>
      <c r="X184" s="179"/>
      <c r="Y184" s="179"/>
      <c r="Z184" s="179"/>
      <c r="AA184" s="179"/>
      <c r="AB184" s="179"/>
      <c r="AC184" s="179"/>
      <c r="AD184" s="179"/>
      <c r="AE184" s="179" t="s">
        <v>148</v>
      </c>
      <c r="AF184" s="179"/>
      <c r="AG184" s="179"/>
      <c r="AH184" s="179"/>
      <c r="AI184" s="179"/>
      <c r="AJ184" s="179"/>
      <c r="AK184" s="179"/>
      <c r="AL184" s="179"/>
      <c r="AM184" s="179"/>
      <c r="AN184" s="179"/>
      <c r="AO184" s="179"/>
      <c r="AP184" s="179"/>
      <c r="AQ184" s="179"/>
      <c r="AR184" s="179"/>
      <c r="AS184" s="179"/>
      <c r="AT184" s="179"/>
      <c r="AU184" s="179"/>
      <c r="AV184" s="179"/>
      <c r="AW184" s="179"/>
      <c r="AX184" s="179"/>
      <c r="AY184" s="179"/>
      <c r="AZ184" s="179"/>
      <c r="BA184" s="179"/>
      <c r="BB184" s="179"/>
      <c r="BC184" s="179"/>
      <c r="BD184" s="179"/>
      <c r="BE184" s="179"/>
      <c r="BF184" s="179"/>
      <c r="BG184" s="179"/>
      <c r="BH184" s="179"/>
    </row>
    <row r="185" spans="1:60" outlineLevel="1" x14ac:dyDescent="0.2">
      <c r="A185" s="170">
        <v>154</v>
      </c>
      <c r="B185" s="171" t="s">
        <v>449</v>
      </c>
      <c r="C185" s="172" t="s">
        <v>450</v>
      </c>
      <c r="D185" s="173" t="s">
        <v>155</v>
      </c>
      <c r="E185" s="174">
        <v>44.433</v>
      </c>
      <c r="F185" s="175">
        <f t="shared" si="64"/>
        <v>0</v>
      </c>
      <c r="G185" s="176">
        <f t="shared" si="65"/>
        <v>0</v>
      </c>
      <c r="H185" s="176"/>
      <c r="I185" s="176">
        <f t="shared" si="66"/>
        <v>0</v>
      </c>
      <c r="J185" s="176"/>
      <c r="K185" s="176">
        <f t="shared" si="67"/>
        <v>0</v>
      </c>
      <c r="L185" s="176">
        <v>21</v>
      </c>
      <c r="M185" s="176">
        <f t="shared" si="68"/>
        <v>0</v>
      </c>
      <c r="N185" s="177">
        <v>0</v>
      </c>
      <c r="O185" s="177">
        <f t="shared" si="69"/>
        <v>0</v>
      </c>
      <c r="P185" s="177">
        <v>0</v>
      </c>
      <c r="Q185" s="177">
        <f t="shared" si="70"/>
        <v>0</v>
      </c>
      <c r="R185" s="177"/>
      <c r="S185" s="177"/>
      <c r="T185" s="178">
        <v>0</v>
      </c>
      <c r="U185" s="177">
        <f t="shared" si="71"/>
        <v>0</v>
      </c>
      <c r="V185" s="179"/>
      <c r="W185" s="179"/>
      <c r="X185" s="179"/>
      <c r="Y185" s="179"/>
      <c r="Z185" s="179"/>
      <c r="AA185" s="179"/>
      <c r="AB185" s="179"/>
      <c r="AC185" s="179"/>
      <c r="AD185" s="179"/>
      <c r="AE185" s="179" t="s">
        <v>148</v>
      </c>
      <c r="AF185" s="179"/>
      <c r="AG185" s="179"/>
      <c r="AH185" s="179"/>
      <c r="AI185" s="179"/>
      <c r="AJ185" s="179"/>
      <c r="AK185" s="179"/>
      <c r="AL185" s="179"/>
      <c r="AM185" s="179"/>
      <c r="AN185" s="179"/>
      <c r="AO185" s="179"/>
      <c r="AP185" s="179"/>
      <c r="AQ185" s="179"/>
      <c r="AR185" s="179"/>
      <c r="AS185" s="179"/>
      <c r="AT185" s="179"/>
      <c r="AU185" s="179"/>
      <c r="AV185" s="179"/>
      <c r="AW185" s="179"/>
      <c r="AX185" s="179"/>
      <c r="AY185" s="179"/>
      <c r="AZ185" s="179"/>
      <c r="BA185" s="179"/>
      <c r="BB185" s="179"/>
      <c r="BC185" s="179"/>
      <c r="BD185" s="179"/>
      <c r="BE185" s="179"/>
      <c r="BF185" s="179"/>
      <c r="BG185" s="179"/>
      <c r="BH185" s="179"/>
    </row>
    <row r="186" spans="1:60" outlineLevel="1" x14ac:dyDescent="0.2">
      <c r="A186" s="170">
        <v>155</v>
      </c>
      <c r="B186" s="171" t="s">
        <v>451</v>
      </c>
      <c r="C186" s="172" t="s">
        <v>452</v>
      </c>
      <c r="D186" s="173" t="s">
        <v>177</v>
      </c>
      <c r="E186" s="174">
        <v>32.738</v>
      </c>
      <c r="F186" s="175">
        <f t="shared" si="64"/>
        <v>0</v>
      </c>
      <c r="G186" s="176">
        <f t="shared" si="65"/>
        <v>0</v>
      </c>
      <c r="H186" s="176"/>
      <c r="I186" s="176">
        <f t="shared" si="66"/>
        <v>0</v>
      </c>
      <c r="J186" s="176"/>
      <c r="K186" s="176">
        <f t="shared" si="67"/>
        <v>0</v>
      </c>
      <c r="L186" s="176">
        <v>21</v>
      </c>
      <c r="M186" s="176">
        <f t="shared" si="68"/>
        <v>0</v>
      </c>
      <c r="N186" s="177">
        <v>0</v>
      </c>
      <c r="O186" s="177">
        <f t="shared" si="69"/>
        <v>0</v>
      </c>
      <c r="P186" s="177">
        <v>0</v>
      </c>
      <c r="Q186" s="177">
        <f t="shared" si="70"/>
        <v>0</v>
      </c>
      <c r="R186" s="177"/>
      <c r="S186" s="177"/>
      <c r="T186" s="178">
        <v>0</v>
      </c>
      <c r="U186" s="177">
        <f t="shared" si="71"/>
        <v>0</v>
      </c>
      <c r="V186" s="179"/>
      <c r="W186" s="179"/>
      <c r="X186" s="179"/>
      <c r="Y186" s="179"/>
      <c r="Z186" s="179"/>
      <c r="AA186" s="179"/>
      <c r="AB186" s="179"/>
      <c r="AC186" s="179"/>
      <c r="AD186" s="179"/>
      <c r="AE186" s="179" t="s">
        <v>148</v>
      </c>
      <c r="AF186" s="179"/>
      <c r="AG186" s="179"/>
      <c r="AH186" s="179"/>
      <c r="AI186" s="179"/>
      <c r="AJ186" s="179"/>
      <c r="AK186" s="179"/>
      <c r="AL186" s="179"/>
      <c r="AM186" s="179"/>
      <c r="AN186" s="179"/>
      <c r="AO186" s="179"/>
      <c r="AP186" s="179"/>
      <c r="AQ186" s="179"/>
      <c r="AR186" s="179"/>
      <c r="AS186" s="179"/>
      <c r="AT186" s="179"/>
      <c r="AU186" s="179"/>
      <c r="AV186" s="179"/>
      <c r="AW186" s="179"/>
      <c r="AX186" s="179"/>
      <c r="AY186" s="179"/>
      <c r="AZ186" s="179"/>
      <c r="BA186" s="179"/>
      <c r="BB186" s="179"/>
      <c r="BC186" s="179"/>
      <c r="BD186" s="179"/>
      <c r="BE186" s="179"/>
      <c r="BF186" s="179"/>
      <c r="BG186" s="179"/>
      <c r="BH186" s="179"/>
    </row>
    <row r="187" spans="1:60" outlineLevel="1" x14ac:dyDescent="0.2">
      <c r="A187" s="170">
        <v>156</v>
      </c>
      <c r="B187" s="171" t="s">
        <v>453</v>
      </c>
      <c r="C187" s="172" t="s">
        <v>454</v>
      </c>
      <c r="D187" s="173" t="s">
        <v>30</v>
      </c>
      <c r="E187" s="174">
        <v>385.32</v>
      </c>
      <c r="F187" s="175">
        <f t="shared" si="64"/>
        <v>0</v>
      </c>
      <c r="G187" s="176">
        <f t="shared" si="65"/>
        <v>0</v>
      </c>
      <c r="H187" s="176"/>
      <c r="I187" s="176">
        <f t="shared" si="66"/>
        <v>0</v>
      </c>
      <c r="J187" s="176"/>
      <c r="K187" s="176">
        <f t="shared" si="67"/>
        <v>0</v>
      </c>
      <c r="L187" s="176">
        <v>21</v>
      </c>
      <c r="M187" s="176">
        <f t="shared" si="68"/>
        <v>0</v>
      </c>
      <c r="N187" s="177">
        <v>0</v>
      </c>
      <c r="O187" s="177">
        <f t="shared" si="69"/>
        <v>0</v>
      </c>
      <c r="P187" s="177">
        <v>0</v>
      </c>
      <c r="Q187" s="177">
        <f t="shared" si="70"/>
        <v>0</v>
      </c>
      <c r="R187" s="177"/>
      <c r="S187" s="177"/>
      <c r="T187" s="178">
        <v>0</v>
      </c>
      <c r="U187" s="177">
        <f t="shared" si="71"/>
        <v>0</v>
      </c>
      <c r="V187" s="179"/>
      <c r="W187" s="179"/>
      <c r="X187" s="179"/>
      <c r="Y187" s="179"/>
      <c r="Z187" s="179"/>
      <c r="AA187" s="179"/>
      <c r="AB187" s="179"/>
      <c r="AC187" s="179"/>
      <c r="AD187" s="179"/>
      <c r="AE187" s="179" t="s">
        <v>148</v>
      </c>
      <c r="AF187" s="179"/>
      <c r="AG187" s="179"/>
      <c r="AH187" s="179"/>
      <c r="AI187" s="179"/>
      <c r="AJ187" s="179"/>
      <c r="AK187" s="179"/>
      <c r="AL187" s="179"/>
      <c r="AM187" s="179"/>
      <c r="AN187" s="179"/>
      <c r="AO187" s="179"/>
      <c r="AP187" s="179"/>
      <c r="AQ187" s="179"/>
      <c r="AR187" s="179"/>
      <c r="AS187" s="179"/>
      <c r="AT187" s="179"/>
      <c r="AU187" s="179"/>
      <c r="AV187" s="179"/>
      <c r="AW187" s="179"/>
      <c r="AX187" s="179"/>
      <c r="AY187" s="179"/>
      <c r="AZ187" s="179"/>
      <c r="BA187" s="179"/>
      <c r="BB187" s="179"/>
      <c r="BC187" s="179"/>
      <c r="BD187" s="179"/>
      <c r="BE187" s="179"/>
      <c r="BF187" s="179"/>
      <c r="BG187" s="179"/>
      <c r="BH187" s="179"/>
    </row>
    <row r="188" spans="1:60" outlineLevel="1" x14ac:dyDescent="0.2">
      <c r="A188" s="170">
        <v>157</v>
      </c>
      <c r="B188" s="171" t="s">
        <v>455</v>
      </c>
      <c r="C188" s="172" t="s">
        <v>456</v>
      </c>
      <c r="D188" s="173" t="s">
        <v>177</v>
      </c>
      <c r="E188" s="174">
        <v>28.45</v>
      </c>
      <c r="F188" s="175">
        <f t="shared" si="64"/>
        <v>0</v>
      </c>
      <c r="G188" s="176">
        <f t="shared" si="65"/>
        <v>0</v>
      </c>
      <c r="H188" s="176"/>
      <c r="I188" s="176">
        <f t="shared" si="66"/>
        <v>0</v>
      </c>
      <c r="J188" s="176"/>
      <c r="K188" s="176">
        <f t="shared" si="67"/>
        <v>0</v>
      </c>
      <c r="L188" s="176">
        <v>21</v>
      </c>
      <c r="M188" s="176">
        <f t="shared" si="68"/>
        <v>0</v>
      </c>
      <c r="N188" s="177">
        <v>0</v>
      </c>
      <c r="O188" s="177">
        <f t="shared" si="69"/>
        <v>0</v>
      </c>
      <c r="P188" s="177">
        <v>8.0000000000000007E-5</v>
      </c>
      <c r="Q188" s="177">
        <f t="shared" si="70"/>
        <v>2.2799999999999999E-3</v>
      </c>
      <c r="R188" s="177"/>
      <c r="S188" s="177"/>
      <c r="T188" s="178">
        <v>3.5000000000000003E-2</v>
      </c>
      <c r="U188" s="177">
        <f t="shared" si="71"/>
        <v>1</v>
      </c>
      <c r="V188" s="179"/>
      <c r="W188" s="179"/>
      <c r="X188" s="179"/>
      <c r="Y188" s="179"/>
      <c r="Z188" s="179"/>
      <c r="AA188" s="179"/>
      <c r="AB188" s="179"/>
      <c r="AC188" s="179"/>
      <c r="AD188" s="179"/>
      <c r="AE188" s="179" t="s">
        <v>148</v>
      </c>
      <c r="AF188" s="179"/>
      <c r="AG188" s="179"/>
      <c r="AH188" s="179"/>
      <c r="AI188" s="179"/>
      <c r="AJ188" s="179"/>
      <c r="AK188" s="179"/>
      <c r="AL188" s="179"/>
      <c r="AM188" s="179"/>
      <c r="AN188" s="179"/>
      <c r="AO188" s="179"/>
      <c r="AP188" s="179"/>
      <c r="AQ188" s="179"/>
      <c r="AR188" s="179"/>
      <c r="AS188" s="179"/>
      <c r="AT188" s="179"/>
      <c r="AU188" s="179"/>
      <c r="AV188" s="179"/>
      <c r="AW188" s="179"/>
      <c r="AX188" s="179"/>
      <c r="AY188" s="179"/>
      <c r="AZ188" s="179"/>
      <c r="BA188" s="179"/>
      <c r="BB188" s="179"/>
      <c r="BC188" s="179"/>
      <c r="BD188" s="179"/>
      <c r="BE188" s="179"/>
      <c r="BF188" s="179"/>
      <c r="BG188" s="179"/>
      <c r="BH188" s="179"/>
    </row>
    <row r="189" spans="1:60" outlineLevel="1" x14ac:dyDescent="0.2">
      <c r="A189" s="170">
        <v>158</v>
      </c>
      <c r="B189" s="171" t="s">
        <v>457</v>
      </c>
      <c r="C189" s="172" t="s">
        <v>458</v>
      </c>
      <c r="D189" s="173" t="s">
        <v>155</v>
      </c>
      <c r="E189" s="174">
        <v>37.991</v>
      </c>
      <c r="F189" s="175">
        <f t="shared" si="64"/>
        <v>0</v>
      </c>
      <c r="G189" s="176">
        <f t="shared" si="65"/>
        <v>0</v>
      </c>
      <c r="H189" s="176"/>
      <c r="I189" s="176">
        <f t="shared" si="66"/>
        <v>0</v>
      </c>
      <c r="J189" s="176"/>
      <c r="K189" s="176">
        <f t="shared" si="67"/>
        <v>0</v>
      </c>
      <c r="L189" s="176">
        <v>21</v>
      </c>
      <c r="M189" s="176">
        <f t="shared" si="68"/>
        <v>0</v>
      </c>
      <c r="N189" s="177">
        <v>0</v>
      </c>
      <c r="O189" s="177">
        <f t="shared" si="69"/>
        <v>0</v>
      </c>
      <c r="P189" s="177">
        <v>1E-3</v>
      </c>
      <c r="Q189" s="177">
        <f t="shared" si="70"/>
        <v>3.7990000000000003E-2</v>
      </c>
      <c r="R189" s="177"/>
      <c r="S189" s="177"/>
      <c r="T189" s="178">
        <v>0.105</v>
      </c>
      <c r="U189" s="177">
        <f t="shared" si="71"/>
        <v>3.99</v>
      </c>
      <c r="V189" s="179"/>
      <c r="W189" s="179"/>
      <c r="X189" s="179"/>
      <c r="Y189" s="179"/>
      <c r="Z189" s="179"/>
      <c r="AA189" s="179"/>
      <c r="AB189" s="179"/>
      <c r="AC189" s="179"/>
      <c r="AD189" s="179"/>
      <c r="AE189" s="179" t="s">
        <v>148</v>
      </c>
      <c r="AF189" s="179"/>
      <c r="AG189" s="179"/>
      <c r="AH189" s="179"/>
      <c r="AI189" s="179"/>
      <c r="AJ189" s="179"/>
      <c r="AK189" s="179"/>
      <c r="AL189" s="179"/>
      <c r="AM189" s="179"/>
      <c r="AN189" s="179"/>
      <c r="AO189" s="179"/>
      <c r="AP189" s="179"/>
      <c r="AQ189" s="179"/>
      <c r="AR189" s="179"/>
      <c r="AS189" s="179"/>
      <c r="AT189" s="179"/>
      <c r="AU189" s="179"/>
      <c r="AV189" s="179"/>
      <c r="AW189" s="179"/>
      <c r="AX189" s="179"/>
      <c r="AY189" s="179"/>
      <c r="AZ189" s="179"/>
      <c r="BA189" s="179"/>
      <c r="BB189" s="179"/>
      <c r="BC189" s="179"/>
      <c r="BD189" s="179"/>
      <c r="BE189" s="179"/>
      <c r="BF189" s="179"/>
      <c r="BG189" s="179"/>
      <c r="BH189" s="179"/>
    </row>
    <row r="190" spans="1:60" x14ac:dyDescent="0.2">
      <c r="A190" s="180" t="s">
        <v>143</v>
      </c>
      <c r="B190" s="181" t="s">
        <v>100</v>
      </c>
      <c r="C190" s="182" t="s">
        <v>101</v>
      </c>
      <c r="D190" s="183"/>
      <c r="E190" s="184"/>
      <c r="F190" s="185"/>
      <c r="G190" s="185">
        <f>SUMIF(AE191:AE192,"&lt;&gt;NOR",G191:G192)</f>
        <v>0</v>
      </c>
      <c r="H190" s="185"/>
      <c r="I190" s="185">
        <f>SUM(I191:I192)</f>
        <v>0</v>
      </c>
      <c r="J190" s="185"/>
      <c r="K190" s="185">
        <f>SUM(K191:K192)</f>
        <v>0</v>
      </c>
      <c r="L190" s="185"/>
      <c r="M190" s="185">
        <f>SUM(M191:M192)</f>
        <v>0</v>
      </c>
      <c r="N190" s="186"/>
      <c r="O190" s="186">
        <f>SUM(O191:O192)</f>
        <v>0.16319</v>
      </c>
      <c r="P190" s="186"/>
      <c r="Q190" s="186">
        <f>SUM(Q191:Q192)</f>
        <v>0</v>
      </c>
      <c r="R190" s="186"/>
      <c r="S190" s="186"/>
      <c r="T190" s="187"/>
      <c r="U190" s="186">
        <f>SUM(U191:U192)</f>
        <v>15.35</v>
      </c>
      <c r="AE190" t="s">
        <v>144</v>
      </c>
    </row>
    <row r="191" spans="1:60" outlineLevel="1" x14ac:dyDescent="0.2">
      <c r="A191" s="170">
        <v>159</v>
      </c>
      <c r="B191" s="171" t="s">
        <v>459</v>
      </c>
      <c r="C191" s="172" t="s">
        <v>460</v>
      </c>
      <c r="D191" s="173" t="s">
        <v>155</v>
      </c>
      <c r="E191" s="174">
        <v>40.393999999999998</v>
      </c>
      <c r="F191" s="175">
        <f>H191+J191</f>
        <v>0</v>
      </c>
      <c r="G191" s="176">
        <f>ROUND(E191*F191,2)</f>
        <v>0</v>
      </c>
      <c r="H191" s="176"/>
      <c r="I191" s="176">
        <f>ROUND(E191*H191,2)</f>
        <v>0</v>
      </c>
      <c r="J191" s="176"/>
      <c r="K191" s="176">
        <f>ROUND(E191*J191,2)</f>
        <v>0</v>
      </c>
      <c r="L191" s="176">
        <v>21</v>
      </c>
      <c r="M191" s="176">
        <f>G191*(1+L191/100)</f>
        <v>0</v>
      </c>
      <c r="N191" s="177">
        <v>4.0400000000000002E-3</v>
      </c>
      <c r="O191" s="177">
        <f>ROUND(E191*N191,5)</f>
        <v>0.16319</v>
      </c>
      <c r="P191" s="177">
        <v>0</v>
      </c>
      <c r="Q191" s="177">
        <f>ROUND(E191*P191,5)</f>
        <v>0</v>
      </c>
      <c r="R191" s="177"/>
      <c r="S191" s="177"/>
      <c r="T191" s="178">
        <v>0.38</v>
      </c>
      <c r="U191" s="177">
        <f>ROUND(E191*T191,2)</f>
        <v>15.35</v>
      </c>
      <c r="V191" s="179"/>
      <c r="W191" s="179"/>
      <c r="X191" s="179"/>
      <c r="Y191" s="179"/>
      <c r="Z191" s="179"/>
      <c r="AA191" s="179"/>
      <c r="AB191" s="179"/>
      <c r="AC191" s="179"/>
      <c r="AD191" s="179"/>
      <c r="AE191" s="179" t="s">
        <v>148</v>
      </c>
      <c r="AF191" s="179"/>
      <c r="AG191" s="179"/>
      <c r="AH191" s="179"/>
      <c r="AI191" s="179"/>
      <c r="AJ191" s="179"/>
      <c r="AK191" s="179"/>
      <c r="AL191" s="179"/>
      <c r="AM191" s="179"/>
      <c r="AN191" s="179"/>
      <c r="AO191" s="179"/>
      <c r="AP191" s="179"/>
      <c r="AQ191" s="179"/>
      <c r="AR191" s="179"/>
      <c r="AS191" s="179"/>
      <c r="AT191" s="179"/>
      <c r="AU191" s="179"/>
      <c r="AV191" s="179"/>
      <c r="AW191" s="179"/>
      <c r="AX191" s="179"/>
      <c r="AY191" s="179"/>
      <c r="AZ191" s="179"/>
      <c r="BA191" s="179"/>
      <c r="BB191" s="179"/>
      <c r="BC191" s="179"/>
      <c r="BD191" s="179"/>
      <c r="BE191" s="179"/>
      <c r="BF191" s="179"/>
      <c r="BG191" s="179"/>
      <c r="BH191" s="179"/>
    </row>
    <row r="192" spans="1:60" outlineLevel="1" x14ac:dyDescent="0.2">
      <c r="A192" s="170">
        <v>160</v>
      </c>
      <c r="B192" s="171" t="s">
        <v>461</v>
      </c>
      <c r="C192" s="172" t="s">
        <v>462</v>
      </c>
      <c r="D192" s="173" t="s">
        <v>30</v>
      </c>
      <c r="E192" s="174">
        <v>109.06</v>
      </c>
      <c r="F192" s="175">
        <f>H192+J192</f>
        <v>0</v>
      </c>
      <c r="G192" s="176">
        <f>ROUND(E192*F192,2)</f>
        <v>0</v>
      </c>
      <c r="H192" s="176"/>
      <c r="I192" s="176">
        <f>ROUND(E192*H192,2)</f>
        <v>0</v>
      </c>
      <c r="J192" s="176"/>
      <c r="K192" s="176">
        <f>ROUND(E192*J192,2)</f>
        <v>0</v>
      </c>
      <c r="L192" s="176">
        <v>21</v>
      </c>
      <c r="M192" s="176">
        <f>G192*(1+L192/100)</f>
        <v>0</v>
      </c>
      <c r="N192" s="177">
        <v>0</v>
      </c>
      <c r="O192" s="177">
        <f>ROUND(E192*N192,5)</f>
        <v>0</v>
      </c>
      <c r="P192" s="177">
        <v>0</v>
      </c>
      <c r="Q192" s="177">
        <f>ROUND(E192*P192,5)</f>
        <v>0</v>
      </c>
      <c r="R192" s="177"/>
      <c r="S192" s="177"/>
      <c r="T192" s="178">
        <v>0</v>
      </c>
      <c r="U192" s="177">
        <f>ROUND(E192*T192,2)</f>
        <v>0</v>
      </c>
      <c r="V192" s="179"/>
      <c r="W192" s="179"/>
      <c r="X192" s="179"/>
      <c r="Y192" s="179"/>
      <c r="Z192" s="179"/>
      <c r="AA192" s="179"/>
      <c r="AB192" s="179"/>
      <c r="AC192" s="179"/>
      <c r="AD192" s="179"/>
      <c r="AE192" s="179" t="s">
        <v>148</v>
      </c>
      <c r="AF192" s="179"/>
      <c r="AG192" s="179"/>
      <c r="AH192" s="179"/>
      <c r="AI192" s="179"/>
      <c r="AJ192" s="179"/>
      <c r="AK192" s="179"/>
      <c r="AL192" s="179"/>
      <c r="AM192" s="179"/>
      <c r="AN192" s="179"/>
      <c r="AO192" s="179"/>
      <c r="AP192" s="179"/>
      <c r="AQ192" s="179"/>
      <c r="AR192" s="179"/>
      <c r="AS192" s="179"/>
      <c r="AT192" s="179"/>
      <c r="AU192" s="179"/>
      <c r="AV192" s="179"/>
      <c r="AW192" s="179"/>
      <c r="AX192" s="179"/>
      <c r="AY192" s="179"/>
      <c r="AZ192" s="179"/>
      <c r="BA192" s="179"/>
      <c r="BB192" s="179"/>
      <c r="BC192" s="179"/>
      <c r="BD192" s="179"/>
      <c r="BE192" s="179"/>
      <c r="BF192" s="179"/>
      <c r="BG192" s="179"/>
      <c r="BH192" s="179"/>
    </row>
    <row r="193" spans="1:60" x14ac:dyDescent="0.2">
      <c r="A193" s="180" t="s">
        <v>143</v>
      </c>
      <c r="B193" s="181" t="s">
        <v>102</v>
      </c>
      <c r="C193" s="182" t="s">
        <v>103</v>
      </c>
      <c r="D193" s="183"/>
      <c r="E193" s="184"/>
      <c r="F193" s="185"/>
      <c r="G193" s="185">
        <f>SUMIF(AE194:AE204,"&lt;&gt;NOR",G194:G204)</f>
        <v>0</v>
      </c>
      <c r="H193" s="185"/>
      <c r="I193" s="185">
        <f>SUM(I194:I204)</f>
        <v>0</v>
      </c>
      <c r="J193" s="185"/>
      <c r="K193" s="185">
        <f>SUM(K194:K204)</f>
        <v>0</v>
      </c>
      <c r="L193" s="185"/>
      <c r="M193" s="185">
        <f>SUM(M194:M204)</f>
        <v>0</v>
      </c>
      <c r="N193" s="186"/>
      <c r="O193" s="186">
        <f>SUM(O194:O204)</f>
        <v>1.0279999999999999E-2</v>
      </c>
      <c r="P193" s="186"/>
      <c r="Q193" s="186">
        <f>SUM(Q194:Q204)</f>
        <v>0</v>
      </c>
      <c r="R193" s="186"/>
      <c r="S193" s="186"/>
      <c r="T193" s="187"/>
      <c r="U193" s="186">
        <f>SUM(U194:U204)</f>
        <v>65.599999999999994</v>
      </c>
      <c r="AE193" t="s">
        <v>144</v>
      </c>
    </row>
    <row r="194" spans="1:60" outlineLevel="1" x14ac:dyDescent="0.2">
      <c r="A194" s="170">
        <v>161</v>
      </c>
      <c r="B194" s="171" t="s">
        <v>463</v>
      </c>
      <c r="C194" s="172" t="s">
        <v>464</v>
      </c>
      <c r="D194" s="173" t="s">
        <v>155</v>
      </c>
      <c r="E194" s="174">
        <v>39.753999999999998</v>
      </c>
      <c r="F194" s="175">
        <f t="shared" ref="F194:F204" si="72">H194+J194</f>
        <v>0</v>
      </c>
      <c r="G194" s="176">
        <f t="shared" ref="G194:G204" si="73">ROUND(E194*F194,2)</f>
        <v>0</v>
      </c>
      <c r="H194" s="176"/>
      <c r="I194" s="176">
        <f t="shared" ref="I194:I204" si="74">ROUND(E194*H194,2)</f>
        <v>0</v>
      </c>
      <c r="J194" s="176"/>
      <c r="K194" s="176">
        <f t="shared" ref="K194:K204" si="75">ROUND(E194*J194,2)</f>
        <v>0</v>
      </c>
      <c r="L194" s="176">
        <v>21</v>
      </c>
      <c r="M194" s="176">
        <f t="shared" ref="M194:M204" si="76">G194*(1+L194/100)</f>
        <v>0</v>
      </c>
      <c r="N194" s="177">
        <v>2.1000000000000001E-4</v>
      </c>
      <c r="O194" s="177">
        <f t="shared" ref="O194:O204" si="77">ROUND(E194*N194,5)</f>
        <v>8.3499999999999998E-3</v>
      </c>
      <c r="P194" s="177">
        <v>0</v>
      </c>
      <c r="Q194" s="177">
        <f t="shared" ref="Q194:Q204" si="78">ROUND(E194*P194,5)</f>
        <v>0</v>
      </c>
      <c r="R194" s="177"/>
      <c r="S194" s="177"/>
      <c r="T194" s="178">
        <v>0.05</v>
      </c>
      <c r="U194" s="177">
        <f t="shared" ref="U194:U204" si="79">ROUND(E194*T194,2)</f>
        <v>1.99</v>
      </c>
      <c r="V194" s="179"/>
      <c r="W194" s="179"/>
      <c r="X194" s="179"/>
      <c r="Y194" s="179"/>
      <c r="Z194" s="179"/>
      <c r="AA194" s="179"/>
      <c r="AB194" s="179"/>
      <c r="AC194" s="179"/>
      <c r="AD194" s="179"/>
      <c r="AE194" s="179" t="s">
        <v>148</v>
      </c>
      <c r="AF194" s="179"/>
      <c r="AG194" s="179"/>
      <c r="AH194" s="179"/>
      <c r="AI194" s="179"/>
      <c r="AJ194" s="179"/>
      <c r="AK194" s="179"/>
      <c r="AL194" s="179"/>
      <c r="AM194" s="179"/>
      <c r="AN194" s="179"/>
      <c r="AO194" s="179"/>
      <c r="AP194" s="179"/>
      <c r="AQ194" s="179"/>
      <c r="AR194" s="179"/>
      <c r="AS194" s="179"/>
      <c r="AT194" s="179"/>
      <c r="AU194" s="179"/>
      <c r="AV194" s="179"/>
      <c r="AW194" s="179"/>
      <c r="AX194" s="179"/>
      <c r="AY194" s="179"/>
      <c r="AZ194" s="179"/>
      <c r="BA194" s="179"/>
      <c r="BB194" s="179"/>
      <c r="BC194" s="179"/>
      <c r="BD194" s="179"/>
      <c r="BE194" s="179"/>
      <c r="BF194" s="179"/>
      <c r="BG194" s="179"/>
      <c r="BH194" s="179"/>
    </row>
    <row r="195" spans="1:60" outlineLevel="1" x14ac:dyDescent="0.2">
      <c r="A195" s="170">
        <v>162</v>
      </c>
      <c r="B195" s="171" t="s">
        <v>465</v>
      </c>
      <c r="C195" s="172" t="s">
        <v>466</v>
      </c>
      <c r="D195" s="173" t="s">
        <v>155</v>
      </c>
      <c r="E195" s="174">
        <v>39.753999999999998</v>
      </c>
      <c r="F195" s="175">
        <f t="shared" si="72"/>
        <v>0</v>
      </c>
      <c r="G195" s="176">
        <f t="shared" si="73"/>
        <v>0</v>
      </c>
      <c r="H195" s="176"/>
      <c r="I195" s="176">
        <f t="shared" si="74"/>
        <v>0</v>
      </c>
      <c r="J195" s="176"/>
      <c r="K195" s="176">
        <f t="shared" si="75"/>
        <v>0</v>
      </c>
      <c r="L195" s="176">
        <v>21</v>
      </c>
      <c r="M195" s="176">
        <f t="shared" si="76"/>
        <v>0</v>
      </c>
      <c r="N195" s="177">
        <v>0</v>
      </c>
      <c r="O195" s="177">
        <f t="shared" si="77"/>
        <v>0</v>
      </c>
      <c r="P195" s="177">
        <v>0</v>
      </c>
      <c r="Q195" s="177">
        <f t="shared" si="78"/>
        <v>0</v>
      </c>
      <c r="R195" s="177"/>
      <c r="S195" s="177"/>
      <c r="T195" s="178">
        <v>1.1000000000000001</v>
      </c>
      <c r="U195" s="177">
        <f t="shared" si="79"/>
        <v>43.73</v>
      </c>
      <c r="V195" s="179"/>
      <c r="W195" s="179"/>
      <c r="X195" s="179"/>
      <c r="Y195" s="179"/>
      <c r="Z195" s="179"/>
      <c r="AA195" s="179"/>
      <c r="AB195" s="179"/>
      <c r="AC195" s="179"/>
      <c r="AD195" s="179"/>
      <c r="AE195" s="179" t="s">
        <v>148</v>
      </c>
      <c r="AF195" s="179"/>
      <c r="AG195" s="179"/>
      <c r="AH195" s="179"/>
      <c r="AI195" s="179"/>
      <c r="AJ195" s="179"/>
      <c r="AK195" s="179"/>
      <c r="AL195" s="179"/>
      <c r="AM195" s="179"/>
      <c r="AN195" s="179"/>
      <c r="AO195" s="179"/>
      <c r="AP195" s="179"/>
      <c r="AQ195" s="179"/>
      <c r="AR195" s="179"/>
      <c r="AS195" s="179"/>
      <c r="AT195" s="179"/>
      <c r="AU195" s="179"/>
      <c r="AV195" s="179"/>
      <c r="AW195" s="179"/>
      <c r="AX195" s="179"/>
      <c r="AY195" s="179"/>
      <c r="AZ195" s="179"/>
      <c r="BA195" s="179"/>
      <c r="BB195" s="179"/>
      <c r="BC195" s="179"/>
      <c r="BD195" s="179"/>
      <c r="BE195" s="179"/>
      <c r="BF195" s="179"/>
      <c r="BG195" s="179"/>
      <c r="BH195" s="179"/>
    </row>
    <row r="196" spans="1:60" outlineLevel="1" x14ac:dyDescent="0.2">
      <c r="A196" s="170">
        <v>163</v>
      </c>
      <c r="B196" s="171" t="s">
        <v>467</v>
      </c>
      <c r="C196" s="172" t="s">
        <v>468</v>
      </c>
      <c r="D196" s="173" t="s">
        <v>155</v>
      </c>
      <c r="E196" s="174">
        <v>39.753999999999998</v>
      </c>
      <c r="F196" s="175">
        <f t="shared" si="72"/>
        <v>0</v>
      </c>
      <c r="G196" s="176">
        <f t="shared" si="73"/>
        <v>0</v>
      </c>
      <c r="H196" s="176"/>
      <c r="I196" s="176">
        <f t="shared" si="74"/>
        <v>0</v>
      </c>
      <c r="J196" s="176"/>
      <c r="K196" s="176">
        <f t="shared" si="75"/>
        <v>0</v>
      </c>
      <c r="L196" s="176">
        <v>21</v>
      </c>
      <c r="M196" s="176">
        <f t="shared" si="76"/>
        <v>0</v>
      </c>
      <c r="N196" s="177">
        <v>0</v>
      </c>
      <c r="O196" s="177">
        <f t="shared" si="77"/>
        <v>0</v>
      </c>
      <c r="P196" s="177">
        <v>0</v>
      </c>
      <c r="Q196" s="177">
        <f t="shared" si="78"/>
        <v>0</v>
      </c>
      <c r="R196" s="177"/>
      <c r="S196" s="177"/>
      <c r="T196" s="178">
        <v>0.1</v>
      </c>
      <c r="U196" s="177">
        <f t="shared" si="79"/>
        <v>3.98</v>
      </c>
      <c r="V196" s="179"/>
      <c r="W196" s="179"/>
      <c r="X196" s="179"/>
      <c r="Y196" s="179"/>
      <c r="Z196" s="179"/>
      <c r="AA196" s="179"/>
      <c r="AB196" s="179"/>
      <c r="AC196" s="179"/>
      <c r="AD196" s="179"/>
      <c r="AE196" s="179" t="s">
        <v>148</v>
      </c>
      <c r="AF196" s="179"/>
      <c r="AG196" s="179"/>
      <c r="AH196" s="179"/>
      <c r="AI196" s="179"/>
      <c r="AJ196" s="179"/>
      <c r="AK196" s="179"/>
      <c r="AL196" s="179"/>
      <c r="AM196" s="179"/>
      <c r="AN196" s="179"/>
      <c r="AO196" s="179"/>
      <c r="AP196" s="179"/>
      <c r="AQ196" s="179"/>
      <c r="AR196" s="179"/>
      <c r="AS196" s="179"/>
      <c r="AT196" s="179"/>
      <c r="AU196" s="179"/>
      <c r="AV196" s="179"/>
      <c r="AW196" s="179"/>
      <c r="AX196" s="179"/>
      <c r="AY196" s="179"/>
      <c r="AZ196" s="179"/>
      <c r="BA196" s="179"/>
      <c r="BB196" s="179"/>
      <c r="BC196" s="179"/>
      <c r="BD196" s="179"/>
      <c r="BE196" s="179"/>
      <c r="BF196" s="179"/>
      <c r="BG196" s="179"/>
      <c r="BH196" s="179"/>
    </row>
    <row r="197" spans="1:60" outlineLevel="1" x14ac:dyDescent="0.2">
      <c r="A197" s="170">
        <v>164</v>
      </c>
      <c r="B197" s="171" t="s">
        <v>469</v>
      </c>
      <c r="C197" s="172" t="s">
        <v>470</v>
      </c>
      <c r="D197" s="173" t="s">
        <v>155</v>
      </c>
      <c r="E197" s="174">
        <v>39.753999999999998</v>
      </c>
      <c r="F197" s="175">
        <f t="shared" si="72"/>
        <v>0</v>
      </c>
      <c r="G197" s="176">
        <f t="shared" si="73"/>
        <v>0</v>
      </c>
      <c r="H197" s="176"/>
      <c r="I197" s="176">
        <f t="shared" si="74"/>
        <v>0</v>
      </c>
      <c r="J197" s="176"/>
      <c r="K197" s="176">
        <f t="shared" si="75"/>
        <v>0</v>
      </c>
      <c r="L197" s="176">
        <v>21</v>
      </c>
      <c r="M197" s="176">
        <f t="shared" si="76"/>
        <v>0</v>
      </c>
      <c r="N197" s="177">
        <v>0</v>
      </c>
      <c r="O197" s="177">
        <f t="shared" si="77"/>
        <v>0</v>
      </c>
      <c r="P197" s="177">
        <v>0</v>
      </c>
      <c r="Q197" s="177">
        <f t="shared" si="78"/>
        <v>0</v>
      </c>
      <c r="R197" s="177"/>
      <c r="S197" s="177"/>
      <c r="T197" s="178">
        <v>0</v>
      </c>
      <c r="U197" s="177">
        <f t="shared" si="79"/>
        <v>0</v>
      </c>
      <c r="V197" s="179"/>
      <c r="W197" s="179"/>
      <c r="X197" s="179"/>
      <c r="Y197" s="179"/>
      <c r="Z197" s="179"/>
      <c r="AA197" s="179"/>
      <c r="AB197" s="179"/>
      <c r="AC197" s="179"/>
      <c r="AD197" s="179"/>
      <c r="AE197" s="179" t="s">
        <v>148</v>
      </c>
      <c r="AF197" s="179"/>
      <c r="AG197" s="179"/>
      <c r="AH197" s="179"/>
      <c r="AI197" s="179"/>
      <c r="AJ197" s="179"/>
      <c r="AK197" s="179"/>
      <c r="AL197" s="179"/>
      <c r="AM197" s="179"/>
      <c r="AN197" s="179"/>
      <c r="AO197" s="179"/>
      <c r="AP197" s="179"/>
      <c r="AQ197" s="179"/>
      <c r="AR197" s="179"/>
      <c r="AS197" s="179"/>
      <c r="AT197" s="179"/>
      <c r="AU197" s="179"/>
      <c r="AV197" s="179"/>
      <c r="AW197" s="179"/>
      <c r="AX197" s="179"/>
      <c r="AY197" s="179"/>
      <c r="AZ197" s="179"/>
      <c r="BA197" s="179"/>
      <c r="BB197" s="179"/>
      <c r="BC197" s="179"/>
      <c r="BD197" s="179"/>
      <c r="BE197" s="179"/>
      <c r="BF197" s="179"/>
      <c r="BG197" s="179"/>
      <c r="BH197" s="179"/>
    </row>
    <row r="198" spans="1:60" outlineLevel="1" x14ac:dyDescent="0.2">
      <c r="A198" s="170">
        <v>165</v>
      </c>
      <c r="B198" s="171" t="s">
        <v>471</v>
      </c>
      <c r="C198" s="172" t="s">
        <v>472</v>
      </c>
      <c r="D198" s="173" t="s">
        <v>155</v>
      </c>
      <c r="E198" s="174">
        <v>43.728999999999999</v>
      </c>
      <c r="F198" s="175">
        <f t="shared" si="72"/>
        <v>0</v>
      </c>
      <c r="G198" s="176">
        <f t="shared" si="73"/>
        <v>0</v>
      </c>
      <c r="H198" s="176"/>
      <c r="I198" s="176">
        <f t="shared" si="74"/>
        <v>0</v>
      </c>
      <c r="J198" s="176"/>
      <c r="K198" s="176">
        <f t="shared" si="75"/>
        <v>0</v>
      </c>
      <c r="L198" s="176">
        <v>21</v>
      </c>
      <c r="M198" s="176">
        <f t="shared" si="76"/>
        <v>0</v>
      </c>
      <c r="N198" s="177">
        <v>0</v>
      </c>
      <c r="O198" s="177">
        <f t="shared" si="77"/>
        <v>0</v>
      </c>
      <c r="P198" s="177">
        <v>0</v>
      </c>
      <c r="Q198" s="177">
        <f t="shared" si="78"/>
        <v>0</v>
      </c>
      <c r="R198" s="177"/>
      <c r="S198" s="177"/>
      <c r="T198" s="178">
        <v>0</v>
      </c>
      <c r="U198" s="177">
        <f t="shared" si="79"/>
        <v>0</v>
      </c>
      <c r="V198" s="179"/>
      <c r="W198" s="179"/>
      <c r="X198" s="179"/>
      <c r="Y198" s="179"/>
      <c r="Z198" s="179"/>
      <c r="AA198" s="179"/>
      <c r="AB198" s="179"/>
      <c r="AC198" s="179"/>
      <c r="AD198" s="179"/>
      <c r="AE198" s="179" t="s">
        <v>148</v>
      </c>
      <c r="AF198" s="179"/>
      <c r="AG198" s="179"/>
      <c r="AH198" s="179"/>
      <c r="AI198" s="179"/>
      <c r="AJ198" s="179"/>
      <c r="AK198" s="179"/>
      <c r="AL198" s="179"/>
      <c r="AM198" s="179"/>
      <c r="AN198" s="179"/>
      <c r="AO198" s="179"/>
      <c r="AP198" s="179"/>
      <c r="AQ198" s="179"/>
      <c r="AR198" s="179"/>
      <c r="AS198" s="179"/>
      <c r="AT198" s="179"/>
      <c r="AU198" s="179"/>
      <c r="AV198" s="179"/>
      <c r="AW198" s="179"/>
      <c r="AX198" s="179"/>
      <c r="AY198" s="179"/>
      <c r="AZ198" s="179"/>
      <c r="BA198" s="179"/>
      <c r="BB198" s="179"/>
      <c r="BC198" s="179"/>
      <c r="BD198" s="179"/>
      <c r="BE198" s="179"/>
      <c r="BF198" s="179"/>
      <c r="BG198" s="179"/>
      <c r="BH198" s="179"/>
    </row>
    <row r="199" spans="1:60" outlineLevel="1" x14ac:dyDescent="0.2">
      <c r="A199" s="170">
        <v>166</v>
      </c>
      <c r="B199" s="171" t="s">
        <v>463</v>
      </c>
      <c r="C199" s="172" t="s">
        <v>464</v>
      </c>
      <c r="D199" s="173" t="s">
        <v>155</v>
      </c>
      <c r="E199" s="174">
        <v>9.1869999999999994</v>
      </c>
      <c r="F199" s="175">
        <f t="shared" si="72"/>
        <v>0</v>
      </c>
      <c r="G199" s="176">
        <f t="shared" si="73"/>
        <v>0</v>
      </c>
      <c r="H199" s="176"/>
      <c r="I199" s="176">
        <f t="shared" si="74"/>
        <v>0</v>
      </c>
      <c r="J199" s="176"/>
      <c r="K199" s="176">
        <f t="shared" si="75"/>
        <v>0</v>
      </c>
      <c r="L199" s="176">
        <v>21</v>
      </c>
      <c r="M199" s="176">
        <f t="shared" si="76"/>
        <v>0</v>
      </c>
      <c r="N199" s="177">
        <v>2.1000000000000001E-4</v>
      </c>
      <c r="O199" s="177">
        <f t="shared" si="77"/>
        <v>1.9300000000000001E-3</v>
      </c>
      <c r="P199" s="177">
        <v>0</v>
      </c>
      <c r="Q199" s="177">
        <f t="shared" si="78"/>
        <v>0</v>
      </c>
      <c r="R199" s="177"/>
      <c r="S199" s="177"/>
      <c r="T199" s="178">
        <v>0.05</v>
      </c>
      <c r="U199" s="177">
        <f t="shared" si="79"/>
        <v>0.46</v>
      </c>
      <c r="V199" s="179"/>
      <c r="W199" s="179"/>
      <c r="X199" s="179"/>
      <c r="Y199" s="179"/>
      <c r="Z199" s="179"/>
      <c r="AA199" s="179"/>
      <c r="AB199" s="179"/>
      <c r="AC199" s="179"/>
      <c r="AD199" s="179"/>
      <c r="AE199" s="179" t="s">
        <v>148</v>
      </c>
      <c r="AF199" s="179"/>
      <c r="AG199" s="179"/>
      <c r="AH199" s="179"/>
      <c r="AI199" s="179"/>
      <c r="AJ199" s="179"/>
      <c r="AK199" s="179"/>
      <c r="AL199" s="179"/>
      <c r="AM199" s="179"/>
      <c r="AN199" s="179"/>
      <c r="AO199" s="179"/>
      <c r="AP199" s="179"/>
      <c r="AQ199" s="179"/>
      <c r="AR199" s="179"/>
      <c r="AS199" s="179"/>
      <c r="AT199" s="179"/>
      <c r="AU199" s="179"/>
      <c r="AV199" s="179"/>
      <c r="AW199" s="179"/>
      <c r="AX199" s="179"/>
      <c r="AY199" s="179"/>
      <c r="AZ199" s="179"/>
      <c r="BA199" s="179"/>
      <c r="BB199" s="179"/>
      <c r="BC199" s="179"/>
      <c r="BD199" s="179"/>
      <c r="BE199" s="179"/>
      <c r="BF199" s="179"/>
      <c r="BG199" s="179"/>
      <c r="BH199" s="179"/>
    </row>
    <row r="200" spans="1:60" ht="22.5" outlineLevel="1" x14ac:dyDescent="0.2">
      <c r="A200" s="170">
        <v>167</v>
      </c>
      <c r="B200" s="171" t="s">
        <v>473</v>
      </c>
      <c r="C200" s="172" t="s">
        <v>474</v>
      </c>
      <c r="D200" s="173" t="s">
        <v>155</v>
      </c>
      <c r="E200" s="174">
        <v>9.1869999999999994</v>
      </c>
      <c r="F200" s="175">
        <f t="shared" si="72"/>
        <v>0</v>
      </c>
      <c r="G200" s="176">
        <f t="shared" si="73"/>
        <v>0</v>
      </c>
      <c r="H200" s="176"/>
      <c r="I200" s="176">
        <f t="shared" si="74"/>
        <v>0</v>
      </c>
      <c r="J200" s="176"/>
      <c r="K200" s="176">
        <f t="shared" si="75"/>
        <v>0</v>
      </c>
      <c r="L200" s="176">
        <v>21</v>
      </c>
      <c r="M200" s="176">
        <f t="shared" si="76"/>
        <v>0</v>
      </c>
      <c r="N200" s="177">
        <v>0</v>
      </c>
      <c r="O200" s="177">
        <f t="shared" si="77"/>
        <v>0</v>
      </c>
      <c r="P200" s="177">
        <v>0</v>
      </c>
      <c r="Q200" s="177">
        <f t="shared" si="78"/>
        <v>0</v>
      </c>
      <c r="R200" s="177"/>
      <c r="S200" s="177"/>
      <c r="T200" s="178">
        <v>1.58</v>
      </c>
      <c r="U200" s="177">
        <f t="shared" si="79"/>
        <v>14.52</v>
      </c>
      <c r="V200" s="179"/>
      <c r="W200" s="179"/>
      <c r="X200" s="179"/>
      <c r="Y200" s="179"/>
      <c r="Z200" s="179"/>
      <c r="AA200" s="179"/>
      <c r="AB200" s="179"/>
      <c r="AC200" s="179"/>
      <c r="AD200" s="179"/>
      <c r="AE200" s="179" t="s">
        <v>148</v>
      </c>
      <c r="AF200" s="179"/>
      <c r="AG200" s="179"/>
      <c r="AH200" s="179"/>
      <c r="AI200" s="179"/>
      <c r="AJ200" s="179"/>
      <c r="AK200" s="179"/>
      <c r="AL200" s="179"/>
      <c r="AM200" s="179"/>
      <c r="AN200" s="179"/>
      <c r="AO200" s="179"/>
      <c r="AP200" s="179"/>
      <c r="AQ200" s="179"/>
      <c r="AR200" s="179"/>
      <c r="AS200" s="179"/>
      <c r="AT200" s="179"/>
      <c r="AU200" s="179"/>
      <c r="AV200" s="179"/>
      <c r="AW200" s="179"/>
      <c r="AX200" s="179"/>
      <c r="AY200" s="179"/>
      <c r="AZ200" s="179"/>
      <c r="BA200" s="179"/>
      <c r="BB200" s="179"/>
      <c r="BC200" s="179"/>
      <c r="BD200" s="179"/>
      <c r="BE200" s="179"/>
      <c r="BF200" s="179"/>
      <c r="BG200" s="179"/>
      <c r="BH200" s="179"/>
    </row>
    <row r="201" spans="1:60" outlineLevel="1" x14ac:dyDescent="0.2">
      <c r="A201" s="170">
        <v>168</v>
      </c>
      <c r="B201" s="171" t="s">
        <v>467</v>
      </c>
      <c r="C201" s="172" t="s">
        <v>468</v>
      </c>
      <c r="D201" s="173" t="s">
        <v>155</v>
      </c>
      <c r="E201" s="174">
        <v>9.1869999999999994</v>
      </c>
      <c r="F201" s="175">
        <f t="shared" si="72"/>
        <v>0</v>
      </c>
      <c r="G201" s="176">
        <f t="shared" si="73"/>
        <v>0</v>
      </c>
      <c r="H201" s="176"/>
      <c r="I201" s="176">
        <f t="shared" si="74"/>
        <v>0</v>
      </c>
      <c r="J201" s="176"/>
      <c r="K201" s="176">
        <f t="shared" si="75"/>
        <v>0</v>
      </c>
      <c r="L201" s="176">
        <v>21</v>
      </c>
      <c r="M201" s="176">
        <f t="shared" si="76"/>
        <v>0</v>
      </c>
      <c r="N201" s="177">
        <v>0</v>
      </c>
      <c r="O201" s="177">
        <f t="shared" si="77"/>
        <v>0</v>
      </c>
      <c r="P201" s="177">
        <v>0</v>
      </c>
      <c r="Q201" s="177">
        <f t="shared" si="78"/>
        <v>0</v>
      </c>
      <c r="R201" s="177"/>
      <c r="S201" s="177"/>
      <c r="T201" s="178">
        <v>0.1</v>
      </c>
      <c r="U201" s="177">
        <f t="shared" si="79"/>
        <v>0.92</v>
      </c>
      <c r="V201" s="179"/>
      <c r="W201" s="179"/>
      <c r="X201" s="179"/>
      <c r="Y201" s="179"/>
      <c r="Z201" s="179"/>
      <c r="AA201" s="179"/>
      <c r="AB201" s="179"/>
      <c r="AC201" s="179"/>
      <c r="AD201" s="179"/>
      <c r="AE201" s="179" t="s">
        <v>148</v>
      </c>
      <c r="AF201" s="179"/>
      <c r="AG201" s="179"/>
      <c r="AH201" s="179"/>
      <c r="AI201" s="179"/>
      <c r="AJ201" s="179"/>
      <c r="AK201" s="179"/>
      <c r="AL201" s="179"/>
      <c r="AM201" s="179"/>
      <c r="AN201" s="179"/>
      <c r="AO201" s="179"/>
      <c r="AP201" s="179"/>
      <c r="AQ201" s="179"/>
      <c r="AR201" s="179"/>
      <c r="AS201" s="179"/>
      <c r="AT201" s="179"/>
      <c r="AU201" s="179"/>
      <c r="AV201" s="179"/>
      <c r="AW201" s="179"/>
      <c r="AX201" s="179"/>
      <c r="AY201" s="179"/>
      <c r="AZ201" s="179"/>
      <c r="BA201" s="179"/>
      <c r="BB201" s="179"/>
      <c r="BC201" s="179"/>
      <c r="BD201" s="179"/>
      <c r="BE201" s="179"/>
      <c r="BF201" s="179"/>
      <c r="BG201" s="179"/>
      <c r="BH201" s="179"/>
    </row>
    <row r="202" spans="1:60" outlineLevel="1" x14ac:dyDescent="0.2">
      <c r="A202" s="170">
        <v>169</v>
      </c>
      <c r="B202" s="171" t="s">
        <v>469</v>
      </c>
      <c r="C202" s="172" t="s">
        <v>470</v>
      </c>
      <c r="D202" s="173" t="s">
        <v>155</v>
      </c>
      <c r="E202" s="174">
        <v>9.1869999999999994</v>
      </c>
      <c r="F202" s="175">
        <f t="shared" si="72"/>
        <v>0</v>
      </c>
      <c r="G202" s="176">
        <f t="shared" si="73"/>
        <v>0</v>
      </c>
      <c r="H202" s="176"/>
      <c r="I202" s="176">
        <f t="shared" si="74"/>
        <v>0</v>
      </c>
      <c r="J202" s="176"/>
      <c r="K202" s="176">
        <f t="shared" si="75"/>
        <v>0</v>
      </c>
      <c r="L202" s="176">
        <v>21</v>
      </c>
      <c r="M202" s="176">
        <f t="shared" si="76"/>
        <v>0</v>
      </c>
      <c r="N202" s="177">
        <v>0</v>
      </c>
      <c r="O202" s="177">
        <f t="shared" si="77"/>
        <v>0</v>
      </c>
      <c r="P202" s="177">
        <v>0</v>
      </c>
      <c r="Q202" s="177">
        <f t="shared" si="78"/>
        <v>0</v>
      </c>
      <c r="R202" s="177"/>
      <c r="S202" s="177"/>
      <c r="T202" s="178">
        <v>0</v>
      </c>
      <c r="U202" s="177">
        <f t="shared" si="79"/>
        <v>0</v>
      </c>
      <c r="V202" s="179"/>
      <c r="W202" s="179"/>
      <c r="X202" s="179"/>
      <c r="Y202" s="179"/>
      <c r="Z202" s="179"/>
      <c r="AA202" s="179"/>
      <c r="AB202" s="179"/>
      <c r="AC202" s="179"/>
      <c r="AD202" s="179"/>
      <c r="AE202" s="179" t="s">
        <v>148</v>
      </c>
      <c r="AF202" s="179"/>
      <c r="AG202" s="179"/>
      <c r="AH202" s="179"/>
      <c r="AI202" s="179"/>
      <c r="AJ202" s="179"/>
      <c r="AK202" s="179"/>
      <c r="AL202" s="179"/>
      <c r="AM202" s="179"/>
      <c r="AN202" s="179"/>
      <c r="AO202" s="179"/>
      <c r="AP202" s="179"/>
      <c r="AQ202" s="179"/>
      <c r="AR202" s="179"/>
      <c r="AS202" s="179"/>
      <c r="AT202" s="179"/>
      <c r="AU202" s="179"/>
      <c r="AV202" s="179"/>
      <c r="AW202" s="179"/>
      <c r="AX202" s="179"/>
      <c r="AY202" s="179"/>
      <c r="AZ202" s="179"/>
      <c r="BA202" s="179"/>
      <c r="BB202" s="179"/>
      <c r="BC202" s="179"/>
      <c r="BD202" s="179"/>
      <c r="BE202" s="179"/>
      <c r="BF202" s="179"/>
      <c r="BG202" s="179"/>
      <c r="BH202" s="179"/>
    </row>
    <row r="203" spans="1:60" outlineLevel="1" x14ac:dyDescent="0.2">
      <c r="A203" s="170">
        <v>170</v>
      </c>
      <c r="B203" s="171" t="s">
        <v>471</v>
      </c>
      <c r="C203" s="172" t="s">
        <v>472</v>
      </c>
      <c r="D203" s="173" t="s">
        <v>155</v>
      </c>
      <c r="E203" s="174">
        <v>11.023999999999999</v>
      </c>
      <c r="F203" s="175">
        <f t="shared" si="72"/>
        <v>0</v>
      </c>
      <c r="G203" s="176">
        <f t="shared" si="73"/>
        <v>0</v>
      </c>
      <c r="H203" s="176"/>
      <c r="I203" s="176">
        <f t="shared" si="74"/>
        <v>0</v>
      </c>
      <c r="J203" s="176"/>
      <c r="K203" s="176">
        <f t="shared" si="75"/>
        <v>0</v>
      </c>
      <c r="L203" s="176">
        <v>21</v>
      </c>
      <c r="M203" s="176">
        <f t="shared" si="76"/>
        <v>0</v>
      </c>
      <c r="N203" s="177">
        <v>0</v>
      </c>
      <c r="O203" s="177">
        <f t="shared" si="77"/>
        <v>0</v>
      </c>
      <c r="P203" s="177">
        <v>0</v>
      </c>
      <c r="Q203" s="177">
        <f t="shared" si="78"/>
        <v>0</v>
      </c>
      <c r="R203" s="177"/>
      <c r="S203" s="177"/>
      <c r="T203" s="178">
        <v>0</v>
      </c>
      <c r="U203" s="177">
        <f t="shared" si="79"/>
        <v>0</v>
      </c>
      <c r="V203" s="179"/>
      <c r="W203" s="179"/>
      <c r="X203" s="179"/>
      <c r="Y203" s="179"/>
      <c r="Z203" s="179"/>
      <c r="AA203" s="179"/>
      <c r="AB203" s="179"/>
      <c r="AC203" s="179"/>
      <c r="AD203" s="179"/>
      <c r="AE203" s="179" t="s">
        <v>148</v>
      </c>
      <c r="AF203" s="179"/>
      <c r="AG203" s="179"/>
      <c r="AH203" s="179"/>
      <c r="AI203" s="179"/>
      <c r="AJ203" s="179"/>
      <c r="AK203" s="179"/>
      <c r="AL203" s="179"/>
      <c r="AM203" s="179"/>
      <c r="AN203" s="179"/>
      <c r="AO203" s="179"/>
      <c r="AP203" s="179"/>
      <c r="AQ203" s="179"/>
      <c r="AR203" s="179"/>
      <c r="AS203" s="179"/>
      <c r="AT203" s="179"/>
      <c r="AU203" s="179"/>
      <c r="AV203" s="179"/>
      <c r="AW203" s="179"/>
      <c r="AX203" s="179"/>
      <c r="AY203" s="179"/>
      <c r="AZ203" s="179"/>
      <c r="BA203" s="179"/>
      <c r="BB203" s="179"/>
      <c r="BC203" s="179"/>
      <c r="BD203" s="179"/>
      <c r="BE203" s="179"/>
      <c r="BF203" s="179"/>
      <c r="BG203" s="179"/>
      <c r="BH203" s="179"/>
    </row>
    <row r="204" spans="1:60" outlineLevel="1" x14ac:dyDescent="0.2">
      <c r="A204" s="170">
        <v>171</v>
      </c>
      <c r="B204" s="171" t="s">
        <v>475</v>
      </c>
      <c r="C204" s="172" t="s">
        <v>476</v>
      </c>
      <c r="D204" s="173" t="s">
        <v>30</v>
      </c>
      <c r="E204" s="174">
        <v>707.95</v>
      </c>
      <c r="F204" s="175">
        <f t="shared" si="72"/>
        <v>0</v>
      </c>
      <c r="G204" s="176">
        <f t="shared" si="73"/>
        <v>0</v>
      </c>
      <c r="H204" s="176"/>
      <c r="I204" s="176">
        <f t="shared" si="74"/>
        <v>0</v>
      </c>
      <c r="J204" s="176"/>
      <c r="K204" s="176">
        <f t="shared" si="75"/>
        <v>0</v>
      </c>
      <c r="L204" s="176">
        <v>21</v>
      </c>
      <c r="M204" s="176">
        <f t="shared" si="76"/>
        <v>0</v>
      </c>
      <c r="N204" s="177">
        <v>0</v>
      </c>
      <c r="O204" s="177">
        <f t="shared" si="77"/>
        <v>0</v>
      </c>
      <c r="P204" s="177">
        <v>0</v>
      </c>
      <c r="Q204" s="177">
        <f t="shared" si="78"/>
        <v>0</v>
      </c>
      <c r="R204" s="177"/>
      <c r="S204" s="177"/>
      <c r="T204" s="178">
        <v>0</v>
      </c>
      <c r="U204" s="177">
        <f t="shared" si="79"/>
        <v>0</v>
      </c>
      <c r="V204" s="179"/>
      <c r="W204" s="179"/>
      <c r="X204" s="179"/>
      <c r="Y204" s="179"/>
      <c r="Z204" s="179"/>
      <c r="AA204" s="179"/>
      <c r="AB204" s="179"/>
      <c r="AC204" s="179"/>
      <c r="AD204" s="179"/>
      <c r="AE204" s="179" t="s">
        <v>148</v>
      </c>
      <c r="AF204" s="179"/>
      <c r="AG204" s="179"/>
      <c r="AH204" s="179"/>
      <c r="AI204" s="179"/>
      <c r="AJ204" s="179"/>
      <c r="AK204" s="179"/>
      <c r="AL204" s="179"/>
      <c r="AM204" s="179"/>
      <c r="AN204" s="179"/>
      <c r="AO204" s="179"/>
      <c r="AP204" s="179"/>
      <c r="AQ204" s="179"/>
      <c r="AR204" s="179"/>
      <c r="AS204" s="179"/>
      <c r="AT204" s="179"/>
      <c r="AU204" s="179"/>
      <c r="AV204" s="179"/>
      <c r="AW204" s="179"/>
      <c r="AX204" s="179"/>
      <c r="AY204" s="179"/>
      <c r="AZ204" s="179"/>
      <c r="BA204" s="179"/>
      <c r="BB204" s="179"/>
      <c r="BC204" s="179"/>
      <c r="BD204" s="179"/>
      <c r="BE204" s="179"/>
      <c r="BF204" s="179"/>
      <c r="BG204" s="179"/>
      <c r="BH204" s="179"/>
    </row>
    <row r="205" spans="1:60" x14ac:dyDescent="0.2">
      <c r="A205" s="180" t="s">
        <v>143</v>
      </c>
      <c r="B205" s="181" t="s">
        <v>104</v>
      </c>
      <c r="C205" s="182" t="s">
        <v>105</v>
      </c>
      <c r="D205" s="183"/>
      <c r="E205" s="184"/>
      <c r="F205" s="185"/>
      <c r="G205" s="185">
        <f>SUMIF(AE206:AE206,"&lt;&gt;NOR",G206:G206)</f>
        <v>0</v>
      </c>
      <c r="H205" s="185"/>
      <c r="I205" s="185">
        <f>SUM(I206:I206)</f>
        <v>0</v>
      </c>
      <c r="J205" s="185"/>
      <c r="K205" s="185">
        <f>SUM(K206:K206)</f>
        <v>0</v>
      </c>
      <c r="L205" s="185"/>
      <c r="M205" s="185">
        <f>SUM(M206:M206)</f>
        <v>0</v>
      </c>
      <c r="N205" s="186"/>
      <c r="O205" s="186">
        <f>SUM(O206:O206)</f>
        <v>1.686E-2</v>
      </c>
      <c r="P205" s="186"/>
      <c r="Q205" s="186">
        <f>SUM(Q206:Q206)</f>
        <v>0</v>
      </c>
      <c r="R205" s="186"/>
      <c r="S205" s="186"/>
      <c r="T205" s="187"/>
      <c r="U205" s="186">
        <f>SUM(U206:U206)</f>
        <v>20.16</v>
      </c>
      <c r="AE205" t="s">
        <v>144</v>
      </c>
    </row>
    <row r="206" spans="1:60" outlineLevel="1" x14ac:dyDescent="0.2">
      <c r="A206" s="170">
        <v>172</v>
      </c>
      <c r="B206" s="171" t="s">
        <v>477</v>
      </c>
      <c r="C206" s="172" t="s">
        <v>478</v>
      </c>
      <c r="D206" s="173" t="s">
        <v>155</v>
      </c>
      <c r="E206" s="174">
        <v>70.256</v>
      </c>
      <c r="F206" s="175">
        <f>H206+J206</f>
        <v>0</v>
      </c>
      <c r="G206" s="176">
        <f>ROUND(E206*F206,2)</f>
        <v>0</v>
      </c>
      <c r="H206" s="176"/>
      <c r="I206" s="176">
        <f>ROUND(E206*H206,2)</f>
        <v>0</v>
      </c>
      <c r="J206" s="176"/>
      <c r="K206" s="176">
        <f>ROUND(E206*J206,2)</f>
        <v>0</v>
      </c>
      <c r="L206" s="176">
        <v>21</v>
      </c>
      <c r="M206" s="176">
        <f>G206*(1+L206/100)</f>
        <v>0</v>
      </c>
      <c r="N206" s="177">
        <v>2.4000000000000001E-4</v>
      </c>
      <c r="O206" s="177">
        <f>ROUND(E206*N206,5)</f>
        <v>1.686E-2</v>
      </c>
      <c r="P206" s="177">
        <v>0</v>
      </c>
      <c r="Q206" s="177">
        <f>ROUND(E206*P206,5)</f>
        <v>0</v>
      </c>
      <c r="R206" s="177"/>
      <c r="S206" s="177"/>
      <c r="T206" s="178">
        <v>0.28699999999999998</v>
      </c>
      <c r="U206" s="177">
        <f>ROUND(E206*T206,2)</f>
        <v>20.16</v>
      </c>
      <c r="V206" s="179"/>
      <c r="W206" s="179"/>
      <c r="X206" s="179"/>
      <c r="Y206" s="179"/>
      <c r="Z206" s="179"/>
      <c r="AA206" s="179"/>
      <c r="AB206" s="179"/>
      <c r="AC206" s="179"/>
      <c r="AD206" s="179"/>
      <c r="AE206" s="179" t="s">
        <v>148</v>
      </c>
      <c r="AF206" s="179"/>
      <c r="AG206" s="179"/>
      <c r="AH206" s="179"/>
      <c r="AI206" s="179"/>
      <c r="AJ206" s="179"/>
      <c r="AK206" s="179"/>
      <c r="AL206" s="179"/>
      <c r="AM206" s="179"/>
      <c r="AN206" s="179"/>
      <c r="AO206" s="179"/>
      <c r="AP206" s="179"/>
      <c r="AQ206" s="179"/>
      <c r="AR206" s="179"/>
      <c r="AS206" s="179"/>
      <c r="AT206" s="179"/>
      <c r="AU206" s="179"/>
      <c r="AV206" s="179"/>
      <c r="AW206" s="179"/>
      <c r="AX206" s="179"/>
      <c r="AY206" s="179"/>
      <c r="AZ206" s="179"/>
      <c r="BA206" s="179"/>
      <c r="BB206" s="179"/>
      <c r="BC206" s="179"/>
      <c r="BD206" s="179"/>
      <c r="BE206" s="179"/>
      <c r="BF206" s="179"/>
      <c r="BG206" s="179"/>
      <c r="BH206" s="179"/>
    </row>
    <row r="207" spans="1:60" x14ac:dyDescent="0.2">
      <c r="A207" s="180" t="s">
        <v>143</v>
      </c>
      <c r="B207" s="181" t="s">
        <v>106</v>
      </c>
      <c r="C207" s="182" t="s">
        <v>107</v>
      </c>
      <c r="D207" s="183"/>
      <c r="E207" s="184"/>
      <c r="F207" s="185"/>
      <c r="G207" s="185">
        <f>SUMIF(AE208:AE212,"&lt;&gt;NOR",G208:G212)</f>
        <v>0</v>
      </c>
      <c r="H207" s="185"/>
      <c r="I207" s="185">
        <f>SUM(I208:I212)</f>
        <v>0</v>
      </c>
      <c r="J207" s="185"/>
      <c r="K207" s="185">
        <f>SUM(K208:K212)</f>
        <v>0</v>
      </c>
      <c r="L207" s="185"/>
      <c r="M207" s="185">
        <f>SUM(M208:M212)</f>
        <v>0</v>
      </c>
      <c r="N207" s="186"/>
      <c r="O207" s="186">
        <f>SUM(O208:O212)</f>
        <v>0.62400999999999995</v>
      </c>
      <c r="P207" s="186"/>
      <c r="Q207" s="186">
        <f>SUM(Q208:Q212)</f>
        <v>0</v>
      </c>
      <c r="R207" s="186"/>
      <c r="S207" s="186"/>
      <c r="T207" s="187"/>
      <c r="U207" s="186">
        <f>SUM(U208:U212)</f>
        <v>263.45</v>
      </c>
      <c r="AE207" t="s">
        <v>144</v>
      </c>
    </row>
    <row r="208" spans="1:60" ht="22.5" outlineLevel="1" x14ac:dyDescent="0.2">
      <c r="A208" s="170">
        <v>173</v>
      </c>
      <c r="B208" s="171" t="s">
        <v>479</v>
      </c>
      <c r="C208" s="172" t="s">
        <v>480</v>
      </c>
      <c r="D208" s="173" t="s">
        <v>155</v>
      </c>
      <c r="E208" s="174">
        <v>250</v>
      </c>
      <c r="F208" s="175">
        <f>H208+J208</f>
        <v>0</v>
      </c>
      <c r="G208" s="176">
        <f>ROUND(E208*F208,2)</f>
        <v>0</v>
      </c>
      <c r="H208" s="176"/>
      <c r="I208" s="176">
        <f>ROUND(E208*H208,2)</f>
        <v>0</v>
      </c>
      <c r="J208" s="176"/>
      <c r="K208" s="176">
        <f>ROUND(E208*J208,2)</f>
        <v>0</v>
      </c>
      <c r="L208" s="176">
        <v>21</v>
      </c>
      <c r="M208" s="176">
        <f>G208*(1+L208/100)</f>
        <v>0</v>
      </c>
      <c r="N208" s="177">
        <v>2.0000000000000002E-5</v>
      </c>
      <c r="O208" s="177">
        <f>ROUND(E208*N208,5)</f>
        <v>5.0000000000000001E-3</v>
      </c>
      <c r="P208" s="177">
        <v>0</v>
      </c>
      <c r="Q208" s="177">
        <f>ROUND(E208*P208,5)</f>
        <v>0</v>
      </c>
      <c r="R208" s="177"/>
      <c r="S208" s="177"/>
      <c r="T208" s="178">
        <v>2.9000000000000001E-2</v>
      </c>
      <c r="U208" s="177">
        <f>ROUND(E208*T208,2)</f>
        <v>7.25</v>
      </c>
      <c r="V208" s="179"/>
      <c r="W208" s="179"/>
      <c r="X208" s="179"/>
      <c r="Y208" s="179"/>
      <c r="Z208" s="179"/>
      <c r="AA208" s="179"/>
      <c r="AB208" s="179"/>
      <c r="AC208" s="179"/>
      <c r="AD208" s="179"/>
      <c r="AE208" s="179" t="s">
        <v>148</v>
      </c>
      <c r="AF208" s="179"/>
      <c r="AG208" s="179"/>
      <c r="AH208" s="179"/>
      <c r="AI208" s="179"/>
      <c r="AJ208" s="179"/>
      <c r="AK208" s="179"/>
      <c r="AL208" s="179"/>
      <c r="AM208" s="179"/>
      <c r="AN208" s="179"/>
      <c r="AO208" s="179"/>
      <c r="AP208" s="179"/>
      <c r="AQ208" s="179"/>
      <c r="AR208" s="179"/>
      <c r="AS208" s="179"/>
      <c r="AT208" s="179"/>
      <c r="AU208" s="179"/>
      <c r="AV208" s="179"/>
      <c r="AW208" s="179"/>
      <c r="AX208" s="179"/>
      <c r="AY208" s="179"/>
      <c r="AZ208" s="179"/>
      <c r="BA208" s="179"/>
      <c r="BB208" s="179"/>
      <c r="BC208" s="179"/>
      <c r="BD208" s="179"/>
      <c r="BE208" s="179"/>
      <c r="BF208" s="179"/>
      <c r="BG208" s="179"/>
      <c r="BH208" s="179"/>
    </row>
    <row r="209" spans="1:60" ht="22.5" outlineLevel="1" x14ac:dyDescent="0.2">
      <c r="A209" s="170">
        <v>174</v>
      </c>
      <c r="B209" s="171" t="s">
        <v>481</v>
      </c>
      <c r="C209" s="172" t="s">
        <v>482</v>
      </c>
      <c r="D209" s="173" t="s">
        <v>155</v>
      </c>
      <c r="E209" s="174">
        <v>669.82</v>
      </c>
      <c r="F209" s="175">
        <f>H209+J209</f>
        <v>0</v>
      </c>
      <c r="G209" s="176">
        <f>ROUND(E209*F209,2)</f>
        <v>0</v>
      </c>
      <c r="H209" s="176"/>
      <c r="I209" s="176">
        <f>ROUND(E209*H209,2)</f>
        <v>0</v>
      </c>
      <c r="J209" s="176"/>
      <c r="K209" s="176">
        <f>ROUND(E209*J209,2)</f>
        <v>0</v>
      </c>
      <c r="L209" s="176">
        <v>21</v>
      </c>
      <c r="M209" s="176">
        <f>G209*(1+L209/100)</f>
        <v>0</v>
      </c>
      <c r="N209" s="177">
        <v>3.5E-4</v>
      </c>
      <c r="O209" s="177">
        <f>ROUND(E209*N209,5)</f>
        <v>0.23444000000000001</v>
      </c>
      <c r="P209" s="177">
        <v>0</v>
      </c>
      <c r="Q209" s="177">
        <f>ROUND(E209*P209,5)</f>
        <v>0</v>
      </c>
      <c r="R209" s="177"/>
      <c r="S209" s="177"/>
      <c r="T209" s="178">
        <v>1.35E-2</v>
      </c>
      <c r="U209" s="177">
        <f>ROUND(E209*T209,2)</f>
        <v>9.0399999999999991</v>
      </c>
      <c r="V209" s="179"/>
      <c r="W209" s="179"/>
      <c r="X209" s="179"/>
      <c r="Y209" s="179"/>
      <c r="Z209" s="179"/>
      <c r="AA209" s="179"/>
      <c r="AB209" s="179"/>
      <c r="AC209" s="179"/>
      <c r="AD209" s="179"/>
      <c r="AE209" s="179" t="s">
        <v>148</v>
      </c>
      <c r="AF209" s="179"/>
      <c r="AG209" s="179"/>
      <c r="AH209" s="179"/>
      <c r="AI209" s="179"/>
      <c r="AJ209" s="179"/>
      <c r="AK209" s="179"/>
      <c r="AL209" s="179"/>
      <c r="AM209" s="179"/>
      <c r="AN209" s="179"/>
      <c r="AO209" s="179"/>
      <c r="AP209" s="179"/>
      <c r="AQ209" s="179"/>
      <c r="AR209" s="179"/>
      <c r="AS209" s="179"/>
      <c r="AT209" s="179"/>
      <c r="AU209" s="179"/>
      <c r="AV209" s="179"/>
      <c r="AW209" s="179"/>
      <c r="AX209" s="179"/>
      <c r="AY209" s="179"/>
      <c r="AZ209" s="179"/>
      <c r="BA209" s="179"/>
      <c r="BB209" s="179"/>
      <c r="BC209" s="179"/>
      <c r="BD209" s="179"/>
      <c r="BE209" s="179"/>
      <c r="BF209" s="179"/>
      <c r="BG209" s="179"/>
      <c r="BH209" s="179"/>
    </row>
    <row r="210" spans="1:60" outlineLevel="1" x14ac:dyDescent="0.2">
      <c r="A210" s="170">
        <v>175</v>
      </c>
      <c r="B210" s="171" t="s">
        <v>483</v>
      </c>
      <c r="C210" s="172" t="s">
        <v>484</v>
      </c>
      <c r="D210" s="173" t="s">
        <v>155</v>
      </c>
      <c r="E210" s="174">
        <v>1748.047</v>
      </c>
      <c r="F210" s="175">
        <f>H210+J210</f>
        <v>0</v>
      </c>
      <c r="G210" s="176">
        <f>ROUND(E210*F210,2)</f>
        <v>0</v>
      </c>
      <c r="H210" s="176"/>
      <c r="I210" s="176">
        <f>ROUND(E210*H210,2)</f>
        <v>0</v>
      </c>
      <c r="J210" s="176"/>
      <c r="K210" s="176">
        <f>ROUND(E210*J210,2)</f>
        <v>0</v>
      </c>
      <c r="L210" s="176">
        <v>21</v>
      </c>
      <c r="M210" s="176">
        <f>G210*(1+L210/100)</f>
        <v>0</v>
      </c>
      <c r="N210" s="177">
        <v>0</v>
      </c>
      <c r="O210" s="177">
        <f>ROUND(E210*N210,5)</f>
        <v>0</v>
      </c>
      <c r="P210" s="177">
        <v>0</v>
      </c>
      <c r="Q210" s="177">
        <f>ROUND(E210*P210,5)</f>
        <v>0</v>
      </c>
      <c r="R210" s="177"/>
      <c r="S210" s="177"/>
      <c r="T210" s="178">
        <v>7.0000000000000001E-3</v>
      </c>
      <c r="U210" s="177">
        <f>ROUND(E210*T210,2)</f>
        <v>12.24</v>
      </c>
      <c r="V210" s="179"/>
      <c r="W210" s="179"/>
      <c r="X210" s="179"/>
      <c r="Y210" s="179"/>
      <c r="Z210" s="179"/>
      <c r="AA210" s="179"/>
      <c r="AB210" s="179"/>
      <c r="AC210" s="179"/>
      <c r="AD210" s="179"/>
      <c r="AE210" s="179" t="s">
        <v>148</v>
      </c>
      <c r="AF210" s="179"/>
      <c r="AG210" s="179"/>
      <c r="AH210" s="179"/>
      <c r="AI210" s="179"/>
      <c r="AJ210" s="179"/>
      <c r="AK210" s="179"/>
      <c r="AL210" s="179"/>
      <c r="AM210" s="179"/>
      <c r="AN210" s="179"/>
      <c r="AO210" s="179"/>
      <c r="AP210" s="179"/>
      <c r="AQ210" s="179"/>
      <c r="AR210" s="179"/>
      <c r="AS210" s="179"/>
      <c r="AT210" s="179"/>
      <c r="AU210" s="179"/>
      <c r="AV210" s="179"/>
      <c r="AW210" s="179"/>
      <c r="AX210" s="179"/>
      <c r="AY210" s="179"/>
      <c r="AZ210" s="179"/>
      <c r="BA210" s="179"/>
      <c r="BB210" s="179"/>
      <c r="BC210" s="179"/>
      <c r="BD210" s="179"/>
      <c r="BE210" s="179"/>
      <c r="BF210" s="179"/>
      <c r="BG210" s="179"/>
      <c r="BH210" s="179"/>
    </row>
    <row r="211" spans="1:60" outlineLevel="1" x14ac:dyDescent="0.2">
      <c r="A211" s="170">
        <v>176</v>
      </c>
      <c r="B211" s="171" t="s">
        <v>485</v>
      </c>
      <c r="C211" s="172" t="s">
        <v>486</v>
      </c>
      <c r="D211" s="173" t="s">
        <v>155</v>
      </c>
      <c r="E211" s="174">
        <v>1748.047</v>
      </c>
      <c r="F211" s="175">
        <f>H211+J211</f>
        <v>0</v>
      </c>
      <c r="G211" s="176">
        <f>ROUND(E211*F211,2)</f>
        <v>0</v>
      </c>
      <c r="H211" s="176"/>
      <c r="I211" s="176">
        <f>ROUND(E211*H211,2)</f>
        <v>0</v>
      </c>
      <c r="J211" s="176"/>
      <c r="K211" s="176">
        <f>ROUND(E211*J211,2)</f>
        <v>0</v>
      </c>
      <c r="L211" s="176">
        <v>21</v>
      </c>
      <c r="M211" s="176">
        <f>G211*(1+L211/100)</f>
        <v>0</v>
      </c>
      <c r="N211" s="177">
        <v>6.9999999999999994E-5</v>
      </c>
      <c r="O211" s="177">
        <f>ROUND(E211*N211,5)</f>
        <v>0.12236</v>
      </c>
      <c r="P211" s="177">
        <v>0</v>
      </c>
      <c r="Q211" s="177">
        <f>ROUND(E211*P211,5)</f>
        <v>0</v>
      </c>
      <c r="R211" s="177"/>
      <c r="S211" s="177"/>
      <c r="T211" s="178">
        <v>3.2480000000000002E-2</v>
      </c>
      <c r="U211" s="177">
        <f>ROUND(E211*T211,2)</f>
        <v>56.78</v>
      </c>
      <c r="V211" s="179"/>
      <c r="W211" s="179"/>
      <c r="X211" s="179"/>
      <c r="Y211" s="179"/>
      <c r="Z211" s="179"/>
      <c r="AA211" s="179"/>
      <c r="AB211" s="179"/>
      <c r="AC211" s="179"/>
      <c r="AD211" s="179"/>
      <c r="AE211" s="179" t="s">
        <v>148</v>
      </c>
      <c r="AF211" s="179"/>
      <c r="AG211" s="179"/>
      <c r="AH211" s="179"/>
      <c r="AI211" s="179"/>
      <c r="AJ211" s="179"/>
      <c r="AK211" s="179"/>
      <c r="AL211" s="179"/>
      <c r="AM211" s="179"/>
      <c r="AN211" s="179"/>
      <c r="AO211" s="179"/>
      <c r="AP211" s="179"/>
      <c r="AQ211" s="179"/>
      <c r="AR211" s="179"/>
      <c r="AS211" s="179"/>
      <c r="AT211" s="179"/>
      <c r="AU211" s="179"/>
      <c r="AV211" s="179"/>
      <c r="AW211" s="179"/>
      <c r="AX211" s="179"/>
      <c r="AY211" s="179"/>
      <c r="AZ211" s="179"/>
      <c r="BA211" s="179"/>
      <c r="BB211" s="179"/>
      <c r="BC211" s="179"/>
      <c r="BD211" s="179"/>
      <c r="BE211" s="179"/>
      <c r="BF211" s="179"/>
      <c r="BG211" s="179"/>
      <c r="BH211" s="179"/>
    </row>
    <row r="212" spans="1:60" outlineLevel="1" x14ac:dyDescent="0.2">
      <c r="A212" s="170">
        <v>177</v>
      </c>
      <c r="B212" s="171" t="s">
        <v>487</v>
      </c>
      <c r="C212" s="172" t="s">
        <v>488</v>
      </c>
      <c r="D212" s="173" t="s">
        <v>155</v>
      </c>
      <c r="E212" s="174">
        <v>1748.047</v>
      </c>
      <c r="F212" s="175">
        <f>H212+J212</f>
        <v>0</v>
      </c>
      <c r="G212" s="176">
        <f>ROUND(E212*F212,2)</f>
        <v>0</v>
      </c>
      <c r="H212" s="176"/>
      <c r="I212" s="176">
        <f>ROUND(E212*H212,2)</f>
        <v>0</v>
      </c>
      <c r="J212" s="176"/>
      <c r="K212" s="176">
        <f>ROUND(E212*J212,2)</f>
        <v>0</v>
      </c>
      <c r="L212" s="176">
        <v>21</v>
      </c>
      <c r="M212" s="176">
        <f>G212*(1+L212/100)</f>
        <v>0</v>
      </c>
      <c r="N212" s="177">
        <v>1.4999999999999999E-4</v>
      </c>
      <c r="O212" s="177">
        <f>ROUND(E212*N212,5)</f>
        <v>0.26221</v>
      </c>
      <c r="P212" s="177">
        <v>0</v>
      </c>
      <c r="Q212" s="177">
        <f>ROUND(E212*P212,5)</f>
        <v>0</v>
      </c>
      <c r="R212" s="177"/>
      <c r="S212" s="177"/>
      <c r="T212" s="178">
        <v>0.10191</v>
      </c>
      <c r="U212" s="177">
        <f>ROUND(E212*T212,2)</f>
        <v>178.14</v>
      </c>
      <c r="V212" s="179"/>
      <c r="W212" s="179"/>
      <c r="X212" s="179"/>
      <c r="Y212" s="179"/>
      <c r="Z212" s="179"/>
      <c r="AA212" s="179"/>
      <c r="AB212" s="179"/>
      <c r="AC212" s="179"/>
      <c r="AD212" s="179"/>
      <c r="AE212" s="179" t="s">
        <v>148</v>
      </c>
      <c r="AF212" s="179"/>
      <c r="AG212" s="179"/>
      <c r="AH212" s="179"/>
      <c r="AI212" s="179"/>
      <c r="AJ212" s="179"/>
      <c r="AK212" s="179"/>
      <c r="AL212" s="179"/>
      <c r="AM212" s="179"/>
      <c r="AN212" s="179"/>
      <c r="AO212" s="179"/>
      <c r="AP212" s="179"/>
      <c r="AQ212" s="179"/>
      <c r="AR212" s="179"/>
      <c r="AS212" s="179"/>
      <c r="AT212" s="179"/>
      <c r="AU212" s="179"/>
      <c r="AV212" s="179"/>
      <c r="AW212" s="179"/>
      <c r="AX212" s="179"/>
      <c r="AY212" s="179"/>
      <c r="AZ212" s="179"/>
      <c r="BA212" s="179"/>
      <c r="BB212" s="179"/>
      <c r="BC212" s="179"/>
      <c r="BD212" s="179"/>
      <c r="BE212" s="179"/>
      <c r="BF212" s="179"/>
      <c r="BG212" s="179"/>
      <c r="BH212" s="179"/>
    </row>
    <row r="213" spans="1:60" x14ac:dyDescent="0.2">
      <c r="A213" s="180" t="s">
        <v>143</v>
      </c>
      <c r="B213" s="181" t="s">
        <v>108</v>
      </c>
      <c r="C213" s="182" t="s">
        <v>109</v>
      </c>
      <c r="D213" s="183"/>
      <c r="E213" s="184"/>
      <c r="F213" s="185"/>
      <c r="G213" s="185">
        <f>SUMIF(AE214:AE215,"&lt;&gt;NOR",G214:G215)</f>
        <v>0</v>
      </c>
      <c r="H213" s="185"/>
      <c r="I213" s="185">
        <f>SUM(I214:I215)</f>
        <v>0</v>
      </c>
      <c r="J213" s="185"/>
      <c r="K213" s="185">
        <f>SUM(K214:K215)</f>
        <v>0</v>
      </c>
      <c r="L213" s="185"/>
      <c r="M213" s="185">
        <f>SUM(M214:M215)</f>
        <v>0</v>
      </c>
      <c r="N213" s="186"/>
      <c r="O213" s="186">
        <f>SUM(O214:O215)</f>
        <v>0</v>
      </c>
      <c r="P213" s="186"/>
      <c r="Q213" s="186">
        <f>SUM(Q214:Q215)</f>
        <v>0</v>
      </c>
      <c r="R213" s="186"/>
      <c r="S213" s="186"/>
      <c r="T213" s="187"/>
      <c r="U213" s="186">
        <f>SUM(U214:U215)</f>
        <v>0</v>
      </c>
      <c r="AE213" t="s">
        <v>144</v>
      </c>
    </row>
    <row r="214" spans="1:60" outlineLevel="1" x14ac:dyDescent="0.2">
      <c r="A214" s="170">
        <v>178</v>
      </c>
      <c r="B214" s="171" t="s">
        <v>489</v>
      </c>
      <c r="C214" s="172" t="s">
        <v>490</v>
      </c>
      <c r="D214" s="173" t="s">
        <v>155</v>
      </c>
      <c r="E214" s="174">
        <v>15.4</v>
      </c>
      <c r="F214" s="175">
        <f>H214+J214</f>
        <v>0</v>
      </c>
      <c r="G214" s="176">
        <f>ROUND(E214*F214,2)</f>
        <v>0</v>
      </c>
      <c r="H214" s="176"/>
      <c r="I214" s="176">
        <f>ROUND(E214*H214,2)</f>
        <v>0</v>
      </c>
      <c r="J214" s="176"/>
      <c r="K214" s="176">
        <f>ROUND(E214*J214,2)</f>
        <v>0</v>
      </c>
      <c r="L214" s="176">
        <v>21</v>
      </c>
      <c r="M214" s="176">
        <f>G214*(1+L214/100)</f>
        <v>0</v>
      </c>
      <c r="N214" s="177">
        <v>0</v>
      </c>
      <c r="O214" s="177">
        <f>ROUND(E214*N214,5)</f>
        <v>0</v>
      </c>
      <c r="P214" s="177">
        <v>0</v>
      </c>
      <c r="Q214" s="177">
        <f>ROUND(E214*P214,5)</f>
        <v>0</v>
      </c>
      <c r="R214" s="177"/>
      <c r="S214" s="177"/>
      <c r="T214" s="178">
        <v>0</v>
      </c>
      <c r="U214" s="177">
        <f>ROUND(E214*T214,2)</f>
        <v>0</v>
      </c>
      <c r="V214" s="179"/>
      <c r="W214" s="179"/>
      <c r="X214" s="179"/>
      <c r="Y214" s="179"/>
      <c r="Z214" s="179"/>
      <c r="AA214" s="179"/>
      <c r="AB214" s="179"/>
      <c r="AC214" s="179"/>
      <c r="AD214" s="179"/>
      <c r="AE214" s="179" t="s">
        <v>148</v>
      </c>
      <c r="AF214" s="179"/>
      <c r="AG214" s="179"/>
      <c r="AH214" s="179"/>
      <c r="AI214" s="179"/>
      <c r="AJ214" s="179"/>
      <c r="AK214" s="179"/>
      <c r="AL214" s="179"/>
      <c r="AM214" s="179"/>
      <c r="AN214" s="179"/>
      <c r="AO214" s="179"/>
      <c r="AP214" s="179"/>
      <c r="AQ214" s="179"/>
      <c r="AR214" s="179"/>
      <c r="AS214" s="179"/>
      <c r="AT214" s="179"/>
      <c r="AU214" s="179"/>
      <c r="AV214" s="179"/>
      <c r="AW214" s="179"/>
      <c r="AX214" s="179"/>
      <c r="AY214" s="179"/>
      <c r="AZ214" s="179"/>
      <c r="BA214" s="179"/>
      <c r="BB214" s="179"/>
      <c r="BC214" s="179"/>
      <c r="BD214" s="179"/>
      <c r="BE214" s="179"/>
      <c r="BF214" s="179"/>
      <c r="BG214" s="179"/>
      <c r="BH214" s="179"/>
    </row>
    <row r="215" spans="1:60" outlineLevel="1" x14ac:dyDescent="0.2">
      <c r="A215" s="170">
        <v>179</v>
      </c>
      <c r="B215" s="171" t="s">
        <v>491</v>
      </c>
      <c r="C215" s="172" t="s">
        <v>492</v>
      </c>
      <c r="D215" s="173" t="s">
        <v>30</v>
      </c>
      <c r="E215" s="174">
        <v>315.7</v>
      </c>
      <c r="F215" s="175">
        <f>H215+J215</f>
        <v>0</v>
      </c>
      <c r="G215" s="176">
        <f>ROUND(E215*F215,2)</f>
        <v>0</v>
      </c>
      <c r="H215" s="176"/>
      <c r="I215" s="176">
        <f>ROUND(E215*H215,2)</f>
        <v>0</v>
      </c>
      <c r="J215" s="176"/>
      <c r="K215" s="176">
        <f>ROUND(E215*J215,2)</f>
        <v>0</v>
      </c>
      <c r="L215" s="176">
        <v>21</v>
      </c>
      <c r="M215" s="176">
        <f>G215*(1+L215/100)</f>
        <v>0</v>
      </c>
      <c r="N215" s="177">
        <v>0</v>
      </c>
      <c r="O215" s="177">
        <f>ROUND(E215*N215,5)</f>
        <v>0</v>
      </c>
      <c r="P215" s="177">
        <v>0</v>
      </c>
      <c r="Q215" s="177">
        <f>ROUND(E215*P215,5)</f>
        <v>0</v>
      </c>
      <c r="R215" s="177"/>
      <c r="S215" s="177"/>
      <c r="T215" s="178">
        <v>0</v>
      </c>
      <c r="U215" s="177">
        <f>ROUND(E215*T215,2)</f>
        <v>0</v>
      </c>
      <c r="V215" s="179"/>
      <c r="W215" s="179"/>
      <c r="X215" s="179"/>
      <c r="Y215" s="179"/>
      <c r="Z215" s="179"/>
      <c r="AA215" s="179"/>
      <c r="AB215" s="179"/>
      <c r="AC215" s="179"/>
      <c r="AD215" s="179"/>
      <c r="AE215" s="179" t="s">
        <v>148</v>
      </c>
      <c r="AF215" s="179"/>
      <c r="AG215" s="179"/>
      <c r="AH215" s="179"/>
      <c r="AI215" s="179"/>
      <c r="AJ215" s="179"/>
      <c r="AK215" s="179"/>
      <c r="AL215" s="179"/>
      <c r="AM215" s="179"/>
      <c r="AN215" s="179"/>
      <c r="AO215" s="179"/>
      <c r="AP215" s="179"/>
      <c r="AQ215" s="179"/>
      <c r="AR215" s="179"/>
      <c r="AS215" s="179"/>
      <c r="AT215" s="179"/>
      <c r="AU215" s="179"/>
      <c r="AV215" s="179"/>
      <c r="AW215" s="179"/>
      <c r="AX215" s="179"/>
      <c r="AY215" s="179"/>
      <c r="AZ215" s="179"/>
      <c r="BA215" s="179"/>
      <c r="BB215" s="179"/>
      <c r="BC215" s="179"/>
      <c r="BD215" s="179"/>
      <c r="BE215" s="179"/>
      <c r="BF215" s="179"/>
      <c r="BG215" s="179"/>
      <c r="BH215" s="179"/>
    </row>
    <row r="216" spans="1:60" x14ac:dyDescent="0.2">
      <c r="A216" s="180" t="s">
        <v>143</v>
      </c>
      <c r="B216" s="181" t="s">
        <v>110</v>
      </c>
      <c r="C216" s="182" t="s">
        <v>111</v>
      </c>
      <c r="D216" s="183"/>
      <c r="E216" s="184"/>
      <c r="F216" s="185"/>
      <c r="G216" s="185">
        <f>SUMIF(AE217:AE218,"&lt;&gt;NOR",G217:G218)</f>
        <v>0</v>
      </c>
      <c r="H216" s="185"/>
      <c r="I216" s="185">
        <f>SUM(I217:I218)</f>
        <v>0</v>
      </c>
      <c r="J216" s="185"/>
      <c r="K216" s="185">
        <f>SUM(K217:K218)</f>
        <v>0</v>
      </c>
      <c r="L216" s="185"/>
      <c r="M216" s="185">
        <f>SUM(M217:M218)</f>
        <v>0</v>
      </c>
      <c r="N216" s="186"/>
      <c r="O216" s="186">
        <f>SUM(O217:O218)</f>
        <v>0</v>
      </c>
      <c r="P216" s="186"/>
      <c r="Q216" s="186">
        <f>SUM(Q217:Q218)</f>
        <v>0</v>
      </c>
      <c r="R216" s="186"/>
      <c r="S216" s="186"/>
      <c r="T216" s="187"/>
      <c r="U216" s="186">
        <f>SUM(U217:U218)</f>
        <v>0</v>
      </c>
      <c r="AE216" t="s">
        <v>144</v>
      </c>
    </row>
    <row r="217" spans="1:60" ht="22.5" outlineLevel="1" x14ac:dyDescent="0.2">
      <c r="A217" s="170">
        <v>180</v>
      </c>
      <c r="B217" s="171" t="s">
        <v>493</v>
      </c>
      <c r="C217" s="172" t="s">
        <v>494</v>
      </c>
      <c r="D217" s="173" t="s">
        <v>305</v>
      </c>
      <c r="E217" s="174">
        <v>1</v>
      </c>
      <c r="F217" s="175">
        <f>H217+J217</f>
        <v>0</v>
      </c>
      <c r="G217" s="176">
        <f>ROUND(E217*F217,2)</f>
        <v>0</v>
      </c>
      <c r="H217" s="176"/>
      <c r="I217" s="176">
        <f>ROUND(E217*H217,2)</f>
        <v>0</v>
      </c>
      <c r="J217" s="176"/>
      <c r="K217" s="176">
        <f>ROUND(E217*J217,2)</f>
        <v>0</v>
      </c>
      <c r="L217" s="176">
        <v>21</v>
      </c>
      <c r="M217" s="176">
        <f>G217*(1+L217/100)</f>
        <v>0</v>
      </c>
      <c r="N217" s="177">
        <v>0</v>
      </c>
      <c r="O217" s="177">
        <f>ROUND(E217*N217,5)</f>
        <v>0</v>
      </c>
      <c r="P217" s="177">
        <v>0</v>
      </c>
      <c r="Q217" s="177">
        <f>ROUND(E217*P217,5)</f>
        <v>0</v>
      </c>
      <c r="R217" s="177"/>
      <c r="S217" s="177"/>
      <c r="T217" s="178">
        <v>0</v>
      </c>
      <c r="U217" s="177">
        <f>ROUND(E217*T217,2)</f>
        <v>0</v>
      </c>
      <c r="V217" s="179"/>
      <c r="W217" s="179"/>
      <c r="X217" s="179"/>
      <c r="Y217" s="179"/>
      <c r="Z217" s="179"/>
      <c r="AA217" s="179"/>
      <c r="AB217" s="179"/>
      <c r="AC217" s="179"/>
      <c r="AD217" s="179"/>
      <c r="AE217" s="179" t="s">
        <v>148</v>
      </c>
      <c r="AF217" s="179"/>
      <c r="AG217" s="179"/>
      <c r="AH217" s="179"/>
      <c r="AI217" s="179"/>
      <c r="AJ217" s="179"/>
      <c r="AK217" s="179"/>
      <c r="AL217" s="179"/>
      <c r="AM217" s="179"/>
      <c r="AN217" s="179"/>
      <c r="AO217" s="179"/>
      <c r="AP217" s="179"/>
      <c r="AQ217" s="179"/>
      <c r="AR217" s="179"/>
      <c r="AS217" s="179"/>
      <c r="AT217" s="179"/>
      <c r="AU217" s="179"/>
      <c r="AV217" s="179"/>
      <c r="AW217" s="179"/>
      <c r="AX217" s="179"/>
      <c r="AY217" s="179"/>
      <c r="AZ217" s="179"/>
      <c r="BA217" s="179"/>
      <c r="BB217" s="179"/>
      <c r="BC217" s="179"/>
      <c r="BD217" s="179"/>
      <c r="BE217" s="179"/>
      <c r="BF217" s="179"/>
      <c r="BG217" s="179"/>
      <c r="BH217" s="179"/>
    </row>
    <row r="218" spans="1:60" outlineLevel="1" x14ac:dyDescent="0.2">
      <c r="A218" s="170">
        <v>181</v>
      </c>
      <c r="B218" s="171" t="s">
        <v>495</v>
      </c>
      <c r="C218" s="172" t="s">
        <v>496</v>
      </c>
      <c r="D218" s="173" t="s">
        <v>305</v>
      </c>
      <c r="E218" s="174">
        <v>1</v>
      </c>
      <c r="F218" s="175">
        <f>H218+J218</f>
        <v>0</v>
      </c>
      <c r="G218" s="176">
        <f>ROUND(E218*F218,2)</f>
        <v>0</v>
      </c>
      <c r="H218" s="176"/>
      <c r="I218" s="176">
        <f>ROUND(E218*H218,2)</f>
        <v>0</v>
      </c>
      <c r="J218" s="176"/>
      <c r="K218" s="176">
        <f>ROUND(E218*J218,2)</f>
        <v>0</v>
      </c>
      <c r="L218" s="176">
        <v>21</v>
      </c>
      <c r="M218" s="176">
        <f>G218*(1+L218/100)</f>
        <v>0</v>
      </c>
      <c r="N218" s="177">
        <v>0</v>
      </c>
      <c r="O218" s="177">
        <f>ROUND(E218*N218,5)</f>
        <v>0</v>
      </c>
      <c r="P218" s="177">
        <v>0</v>
      </c>
      <c r="Q218" s="177">
        <f>ROUND(E218*P218,5)</f>
        <v>0</v>
      </c>
      <c r="R218" s="177"/>
      <c r="S218" s="177"/>
      <c r="T218" s="178">
        <v>0</v>
      </c>
      <c r="U218" s="177">
        <f>ROUND(E218*T218,2)</f>
        <v>0</v>
      </c>
      <c r="V218" s="179"/>
      <c r="W218" s="179"/>
      <c r="X218" s="179"/>
      <c r="Y218" s="179"/>
      <c r="Z218" s="179"/>
      <c r="AA218" s="179"/>
      <c r="AB218" s="179"/>
      <c r="AC218" s="179"/>
      <c r="AD218" s="179"/>
      <c r="AE218" s="179" t="s">
        <v>148</v>
      </c>
      <c r="AF218" s="179"/>
      <c r="AG218" s="179"/>
      <c r="AH218" s="179"/>
      <c r="AI218" s="179"/>
      <c r="AJ218" s="179"/>
      <c r="AK218" s="179"/>
      <c r="AL218" s="179"/>
      <c r="AM218" s="179"/>
      <c r="AN218" s="179"/>
      <c r="AO218" s="179"/>
      <c r="AP218" s="179"/>
      <c r="AQ218" s="179"/>
      <c r="AR218" s="179"/>
      <c r="AS218" s="179"/>
      <c r="AT218" s="179"/>
      <c r="AU218" s="179"/>
      <c r="AV218" s="179"/>
      <c r="AW218" s="179"/>
      <c r="AX218" s="179"/>
      <c r="AY218" s="179"/>
      <c r="AZ218" s="179"/>
      <c r="BA218" s="179"/>
      <c r="BB218" s="179"/>
      <c r="BC218" s="179"/>
      <c r="BD218" s="179"/>
      <c r="BE218" s="179"/>
      <c r="BF218" s="179"/>
      <c r="BG218" s="179"/>
      <c r="BH218" s="179"/>
    </row>
    <row r="219" spans="1:60" x14ac:dyDescent="0.2">
      <c r="A219" s="180" t="s">
        <v>143</v>
      </c>
      <c r="B219" s="181" t="s">
        <v>24</v>
      </c>
      <c r="C219" s="182" t="s">
        <v>25</v>
      </c>
      <c r="D219" s="183"/>
      <c r="E219" s="184"/>
      <c r="F219" s="185"/>
      <c r="G219" s="185">
        <f>SUMIF(AE220:AE225,"&lt;&gt;NOR",G220:G225)</f>
        <v>0</v>
      </c>
      <c r="H219" s="185"/>
      <c r="I219" s="185">
        <f>SUM(I220:I225)</f>
        <v>0</v>
      </c>
      <c r="J219" s="185"/>
      <c r="K219" s="185">
        <f>SUM(K220:K225)</f>
        <v>0</v>
      </c>
      <c r="L219" s="185"/>
      <c r="M219" s="185">
        <f>SUM(M220:M225)</f>
        <v>0</v>
      </c>
      <c r="N219" s="186"/>
      <c r="O219" s="186">
        <f>SUM(O220:O225)</f>
        <v>0</v>
      </c>
      <c r="P219" s="186"/>
      <c r="Q219" s="186">
        <f>SUM(Q220:Q225)</f>
        <v>0</v>
      </c>
      <c r="R219" s="186"/>
      <c r="S219" s="186"/>
      <c r="T219" s="187"/>
      <c r="U219" s="186">
        <f>SUM(U220:U225)</f>
        <v>0</v>
      </c>
      <c r="AE219" t="s">
        <v>144</v>
      </c>
    </row>
    <row r="220" spans="1:60" outlineLevel="1" x14ac:dyDescent="0.2">
      <c r="A220" s="170">
        <v>182</v>
      </c>
      <c r="B220" s="171" t="s">
        <v>497</v>
      </c>
      <c r="C220" s="172" t="s">
        <v>498</v>
      </c>
      <c r="D220" s="173" t="s">
        <v>499</v>
      </c>
      <c r="E220" s="174">
        <v>1</v>
      </c>
      <c r="F220" s="175">
        <f t="shared" ref="F220:F225" si="80">H220+J220</f>
        <v>0</v>
      </c>
      <c r="G220" s="176">
        <f t="shared" ref="G220:G225" si="81">ROUND(E220*F220,2)</f>
        <v>0</v>
      </c>
      <c r="H220" s="176"/>
      <c r="I220" s="176">
        <f t="shared" ref="I220:I225" si="82">ROUND(E220*H220,2)</f>
        <v>0</v>
      </c>
      <c r="J220" s="176"/>
      <c r="K220" s="176">
        <f t="shared" ref="K220:K225" si="83">ROUND(E220*J220,2)</f>
        <v>0</v>
      </c>
      <c r="L220" s="176">
        <v>21</v>
      </c>
      <c r="M220" s="176">
        <f t="shared" ref="M220:M225" si="84">G220*(1+L220/100)</f>
        <v>0</v>
      </c>
      <c r="N220" s="177">
        <v>0</v>
      </c>
      <c r="O220" s="177">
        <f t="shared" ref="O220:O225" si="85">ROUND(E220*N220,5)</f>
        <v>0</v>
      </c>
      <c r="P220" s="177">
        <v>0</v>
      </c>
      <c r="Q220" s="177">
        <f t="shared" ref="Q220:Q225" si="86">ROUND(E220*P220,5)</f>
        <v>0</v>
      </c>
      <c r="R220" s="177"/>
      <c r="S220" s="177"/>
      <c r="T220" s="178">
        <v>0</v>
      </c>
      <c r="U220" s="177">
        <f t="shared" ref="U220:U225" si="87">ROUND(E220*T220,2)</f>
        <v>0</v>
      </c>
      <c r="V220" s="179"/>
      <c r="W220" s="179"/>
      <c r="X220" s="179"/>
      <c r="Y220" s="179"/>
      <c r="Z220" s="179"/>
      <c r="AA220" s="179"/>
      <c r="AB220" s="179"/>
      <c r="AC220" s="179"/>
      <c r="AD220" s="179"/>
      <c r="AE220" s="179" t="s">
        <v>148</v>
      </c>
      <c r="AF220" s="179"/>
      <c r="AG220" s="179"/>
      <c r="AH220" s="179"/>
      <c r="AI220" s="179"/>
      <c r="AJ220" s="179"/>
      <c r="AK220" s="179"/>
      <c r="AL220" s="179"/>
      <c r="AM220" s="179"/>
      <c r="AN220" s="179"/>
      <c r="AO220" s="179"/>
      <c r="AP220" s="179"/>
      <c r="AQ220" s="179"/>
      <c r="AR220" s="179"/>
      <c r="AS220" s="179"/>
      <c r="AT220" s="179"/>
      <c r="AU220" s="179"/>
      <c r="AV220" s="179"/>
      <c r="AW220" s="179"/>
      <c r="AX220" s="179"/>
      <c r="AY220" s="179"/>
      <c r="AZ220" s="179"/>
      <c r="BA220" s="179"/>
      <c r="BB220" s="179"/>
      <c r="BC220" s="179"/>
      <c r="BD220" s="179"/>
      <c r="BE220" s="179"/>
      <c r="BF220" s="179"/>
      <c r="BG220" s="179"/>
      <c r="BH220" s="179"/>
    </row>
    <row r="221" spans="1:60" outlineLevel="1" x14ac:dyDescent="0.2">
      <c r="A221" s="170">
        <v>183</v>
      </c>
      <c r="B221" s="171" t="s">
        <v>500</v>
      </c>
      <c r="C221" s="172" t="s">
        <v>501</v>
      </c>
      <c r="D221" s="173" t="s">
        <v>499</v>
      </c>
      <c r="E221" s="174">
        <v>1</v>
      </c>
      <c r="F221" s="175">
        <f t="shared" si="80"/>
        <v>0</v>
      </c>
      <c r="G221" s="176">
        <f t="shared" si="81"/>
        <v>0</v>
      </c>
      <c r="H221" s="176"/>
      <c r="I221" s="176">
        <f t="shared" si="82"/>
        <v>0</v>
      </c>
      <c r="J221" s="176"/>
      <c r="K221" s="176">
        <f t="shared" si="83"/>
        <v>0</v>
      </c>
      <c r="L221" s="176">
        <v>21</v>
      </c>
      <c r="M221" s="176">
        <f t="shared" si="84"/>
        <v>0</v>
      </c>
      <c r="N221" s="177">
        <v>0</v>
      </c>
      <c r="O221" s="177">
        <f t="shared" si="85"/>
        <v>0</v>
      </c>
      <c r="P221" s="177">
        <v>0</v>
      </c>
      <c r="Q221" s="177">
        <f t="shared" si="86"/>
        <v>0</v>
      </c>
      <c r="R221" s="177"/>
      <c r="S221" s="177"/>
      <c r="T221" s="178">
        <v>0</v>
      </c>
      <c r="U221" s="177">
        <f t="shared" si="87"/>
        <v>0</v>
      </c>
      <c r="V221" s="179"/>
      <c r="W221" s="179"/>
      <c r="X221" s="179"/>
      <c r="Y221" s="179"/>
      <c r="Z221" s="179"/>
      <c r="AA221" s="179"/>
      <c r="AB221" s="179"/>
      <c r="AC221" s="179"/>
      <c r="AD221" s="179"/>
      <c r="AE221" s="179" t="s">
        <v>148</v>
      </c>
      <c r="AF221" s="179"/>
      <c r="AG221" s="179"/>
      <c r="AH221" s="179"/>
      <c r="AI221" s="179"/>
      <c r="AJ221" s="179"/>
      <c r="AK221" s="179"/>
      <c r="AL221" s="179"/>
      <c r="AM221" s="179"/>
      <c r="AN221" s="179"/>
      <c r="AO221" s="179"/>
      <c r="AP221" s="179"/>
      <c r="AQ221" s="179"/>
      <c r="AR221" s="179"/>
      <c r="AS221" s="179"/>
      <c r="AT221" s="179"/>
      <c r="AU221" s="179"/>
      <c r="AV221" s="179"/>
      <c r="AW221" s="179"/>
      <c r="AX221" s="179"/>
      <c r="AY221" s="179"/>
      <c r="AZ221" s="179"/>
      <c r="BA221" s="179"/>
      <c r="BB221" s="179"/>
      <c r="BC221" s="179"/>
      <c r="BD221" s="179"/>
      <c r="BE221" s="179"/>
      <c r="BF221" s="179"/>
      <c r="BG221" s="179"/>
      <c r="BH221" s="179"/>
    </row>
    <row r="222" spans="1:60" outlineLevel="1" x14ac:dyDescent="0.2">
      <c r="A222" s="170">
        <v>184</v>
      </c>
      <c r="B222" s="171" t="s">
        <v>502</v>
      </c>
      <c r="C222" s="172" t="s">
        <v>503</v>
      </c>
      <c r="D222" s="173" t="s">
        <v>499</v>
      </c>
      <c r="E222" s="174">
        <v>1</v>
      </c>
      <c r="F222" s="175">
        <f t="shared" si="80"/>
        <v>0</v>
      </c>
      <c r="G222" s="176">
        <f t="shared" si="81"/>
        <v>0</v>
      </c>
      <c r="H222" s="176"/>
      <c r="I222" s="176">
        <f t="shared" si="82"/>
        <v>0</v>
      </c>
      <c r="J222" s="176"/>
      <c r="K222" s="176">
        <f t="shared" si="83"/>
        <v>0</v>
      </c>
      <c r="L222" s="176">
        <v>21</v>
      </c>
      <c r="M222" s="176">
        <f t="shared" si="84"/>
        <v>0</v>
      </c>
      <c r="N222" s="177">
        <v>0</v>
      </c>
      <c r="O222" s="177">
        <f t="shared" si="85"/>
        <v>0</v>
      </c>
      <c r="P222" s="177">
        <v>0</v>
      </c>
      <c r="Q222" s="177">
        <f t="shared" si="86"/>
        <v>0</v>
      </c>
      <c r="R222" s="177"/>
      <c r="S222" s="177"/>
      <c r="T222" s="178">
        <v>0</v>
      </c>
      <c r="U222" s="177">
        <f t="shared" si="87"/>
        <v>0</v>
      </c>
      <c r="V222" s="179"/>
      <c r="W222" s="179"/>
      <c r="X222" s="179"/>
      <c r="Y222" s="179"/>
      <c r="Z222" s="179"/>
      <c r="AA222" s="179"/>
      <c r="AB222" s="179"/>
      <c r="AC222" s="179"/>
      <c r="AD222" s="179"/>
      <c r="AE222" s="179" t="s">
        <v>148</v>
      </c>
      <c r="AF222" s="179"/>
      <c r="AG222" s="179"/>
      <c r="AH222" s="179"/>
      <c r="AI222" s="179"/>
      <c r="AJ222" s="179"/>
      <c r="AK222" s="179"/>
      <c r="AL222" s="179"/>
      <c r="AM222" s="179"/>
      <c r="AN222" s="179"/>
      <c r="AO222" s="179"/>
      <c r="AP222" s="179"/>
      <c r="AQ222" s="179"/>
      <c r="AR222" s="179"/>
      <c r="AS222" s="179"/>
      <c r="AT222" s="179"/>
      <c r="AU222" s="179"/>
      <c r="AV222" s="179"/>
      <c r="AW222" s="179"/>
      <c r="AX222" s="179"/>
      <c r="AY222" s="179"/>
      <c r="AZ222" s="179"/>
      <c r="BA222" s="179"/>
      <c r="BB222" s="179"/>
      <c r="BC222" s="179"/>
      <c r="BD222" s="179"/>
      <c r="BE222" s="179"/>
      <c r="BF222" s="179"/>
      <c r="BG222" s="179"/>
      <c r="BH222" s="179"/>
    </row>
    <row r="223" spans="1:60" outlineLevel="1" x14ac:dyDescent="0.2">
      <c r="A223" s="170">
        <v>185</v>
      </c>
      <c r="B223" s="171" t="s">
        <v>504</v>
      </c>
      <c r="C223" s="172" t="s">
        <v>505</v>
      </c>
      <c r="D223" s="173" t="s">
        <v>499</v>
      </c>
      <c r="E223" s="174">
        <v>1</v>
      </c>
      <c r="F223" s="175">
        <f t="shared" si="80"/>
        <v>0</v>
      </c>
      <c r="G223" s="176">
        <f t="shared" si="81"/>
        <v>0</v>
      </c>
      <c r="H223" s="176"/>
      <c r="I223" s="176">
        <f t="shared" si="82"/>
        <v>0</v>
      </c>
      <c r="J223" s="176"/>
      <c r="K223" s="176">
        <f t="shared" si="83"/>
        <v>0</v>
      </c>
      <c r="L223" s="176">
        <v>21</v>
      </c>
      <c r="M223" s="176">
        <f t="shared" si="84"/>
        <v>0</v>
      </c>
      <c r="N223" s="177">
        <v>0</v>
      </c>
      <c r="O223" s="177">
        <f t="shared" si="85"/>
        <v>0</v>
      </c>
      <c r="P223" s="177">
        <v>0</v>
      </c>
      <c r="Q223" s="177">
        <f t="shared" si="86"/>
        <v>0</v>
      </c>
      <c r="R223" s="177"/>
      <c r="S223" s="177"/>
      <c r="T223" s="178">
        <v>0</v>
      </c>
      <c r="U223" s="177">
        <f t="shared" si="87"/>
        <v>0</v>
      </c>
      <c r="V223" s="179"/>
      <c r="W223" s="179"/>
      <c r="X223" s="179"/>
      <c r="Y223" s="179"/>
      <c r="Z223" s="179"/>
      <c r="AA223" s="179"/>
      <c r="AB223" s="179"/>
      <c r="AC223" s="179"/>
      <c r="AD223" s="179"/>
      <c r="AE223" s="179" t="s">
        <v>148</v>
      </c>
      <c r="AF223" s="179"/>
      <c r="AG223" s="179"/>
      <c r="AH223" s="179"/>
      <c r="AI223" s="179"/>
      <c r="AJ223" s="179"/>
      <c r="AK223" s="179"/>
      <c r="AL223" s="179"/>
      <c r="AM223" s="179"/>
      <c r="AN223" s="179"/>
      <c r="AO223" s="179"/>
      <c r="AP223" s="179"/>
      <c r="AQ223" s="179"/>
      <c r="AR223" s="179"/>
      <c r="AS223" s="179"/>
      <c r="AT223" s="179"/>
      <c r="AU223" s="179"/>
      <c r="AV223" s="179"/>
      <c r="AW223" s="179"/>
      <c r="AX223" s="179"/>
      <c r="AY223" s="179"/>
      <c r="AZ223" s="179"/>
      <c r="BA223" s="179"/>
      <c r="BB223" s="179"/>
      <c r="BC223" s="179"/>
      <c r="BD223" s="179"/>
      <c r="BE223" s="179"/>
      <c r="BF223" s="179"/>
      <c r="BG223" s="179"/>
      <c r="BH223" s="179"/>
    </row>
    <row r="224" spans="1:60" outlineLevel="1" x14ac:dyDescent="0.2">
      <c r="A224" s="170">
        <v>186</v>
      </c>
      <c r="B224" s="171" t="s">
        <v>506</v>
      </c>
      <c r="C224" s="172" t="s">
        <v>507</v>
      </c>
      <c r="D224" s="173" t="s">
        <v>499</v>
      </c>
      <c r="E224" s="174">
        <v>1</v>
      </c>
      <c r="F224" s="175">
        <f t="shared" si="80"/>
        <v>0</v>
      </c>
      <c r="G224" s="176">
        <f t="shared" si="81"/>
        <v>0</v>
      </c>
      <c r="H224" s="176"/>
      <c r="I224" s="176">
        <f t="shared" si="82"/>
        <v>0</v>
      </c>
      <c r="J224" s="176"/>
      <c r="K224" s="176">
        <f t="shared" si="83"/>
        <v>0</v>
      </c>
      <c r="L224" s="176">
        <v>21</v>
      </c>
      <c r="M224" s="176">
        <f t="shared" si="84"/>
        <v>0</v>
      </c>
      <c r="N224" s="177">
        <v>0</v>
      </c>
      <c r="O224" s="177">
        <f t="shared" si="85"/>
        <v>0</v>
      </c>
      <c r="P224" s="177">
        <v>0</v>
      </c>
      <c r="Q224" s="177">
        <f t="shared" si="86"/>
        <v>0</v>
      </c>
      <c r="R224" s="177"/>
      <c r="S224" s="177"/>
      <c r="T224" s="178">
        <v>0</v>
      </c>
      <c r="U224" s="177">
        <f t="shared" si="87"/>
        <v>0</v>
      </c>
      <c r="V224" s="179"/>
      <c r="W224" s="179"/>
      <c r="X224" s="179"/>
      <c r="Y224" s="179"/>
      <c r="Z224" s="179"/>
      <c r="AA224" s="179"/>
      <c r="AB224" s="179"/>
      <c r="AC224" s="179"/>
      <c r="AD224" s="179"/>
      <c r="AE224" s="179" t="s">
        <v>148</v>
      </c>
      <c r="AF224" s="179"/>
      <c r="AG224" s="179"/>
      <c r="AH224" s="179"/>
      <c r="AI224" s="179"/>
      <c r="AJ224" s="179"/>
      <c r="AK224" s="179"/>
      <c r="AL224" s="179"/>
      <c r="AM224" s="179"/>
      <c r="AN224" s="179"/>
      <c r="AO224" s="179"/>
      <c r="AP224" s="179"/>
      <c r="AQ224" s="179"/>
      <c r="AR224" s="179"/>
      <c r="AS224" s="179"/>
      <c r="AT224" s="179"/>
      <c r="AU224" s="179"/>
      <c r="AV224" s="179"/>
      <c r="AW224" s="179"/>
      <c r="AX224" s="179"/>
      <c r="AY224" s="179"/>
      <c r="AZ224" s="179"/>
      <c r="BA224" s="179"/>
      <c r="BB224" s="179"/>
      <c r="BC224" s="179"/>
      <c r="BD224" s="179"/>
      <c r="BE224" s="179"/>
      <c r="BF224" s="179"/>
      <c r="BG224" s="179"/>
      <c r="BH224" s="179"/>
    </row>
    <row r="225" spans="1:60" outlineLevel="1" x14ac:dyDescent="0.2">
      <c r="A225" s="188">
        <v>187</v>
      </c>
      <c r="B225" s="189" t="s">
        <v>508</v>
      </c>
      <c r="C225" s="190" t="s">
        <v>509</v>
      </c>
      <c r="D225" s="191" t="s">
        <v>499</v>
      </c>
      <c r="E225" s="192">
        <v>1</v>
      </c>
      <c r="F225" s="193">
        <f t="shared" si="80"/>
        <v>0</v>
      </c>
      <c r="G225" s="194">
        <f t="shared" si="81"/>
        <v>0</v>
      </c>
      <c r="H225" s="194"/>
      <c r="I225" s="194">
        <f t="shared" si="82"/>
        <v>0</v>
      </c>
      <c r="J225" s="194"/>
      <c r="K225" s="194">
        <f t="shared" si="83"/>
        <v>0</v>
      </c>
      <c r="L225" s="194">
        <v>21</v>
      </c>
      <c r="M225" s="194">
        <f t="shared" si="84"/>
        <v>0</v>
      </c>
      <c r="N225" s="195">
        <v>0</v>
      </c>
      <c r="O225" s="195">
        <f t="shared" si="85"/>
        <v>0</v>
      </c>
      <c r="P225" s="195">
        <v>0</v>
      </c>
      <c r="Q225" s="195">
        <f t="shared" si="86"/>
        <v>0</v>
      </c>
      <c r="R225" s="195"/>
      <c r="S225" s="195"/>
      <c r="T225" s="196">
        <v>0</v>
      </c>
      <c r="U225" s="195">
        <f t="shared" si="87"/>
        <v>0</v>
      </c>
      <c r="V225" s="179"/>
      <c r="W225" s="179"/>
      <c r="X225" s="179"/>
      <c r="Y225" s="179"/>
      <c r="Z225" s="179"/>
      <c r="AA225" s="179"/>
      <c r="AB225" s="179"/>
      <c r="AC225" s="179"/>
      <c r="AD225" s="179"/>
      <c r="AE225" s="179" t="s">
        <v>148</v>
      </c>
      <c r="AF225" s="179"/>
      <c r="AG225" s="179"/>
      <c r="AH225" s="179"/>
      <c r="AI225" s="179"/>
      <c r="AJ225" s="179"/>
      <c r="AK225" s="179"/>
      <c r="AL225" s="179"/>
      <c r="AM225" s="179"/>
      <c r="AN225" s="179"/>
      <c r="AO225" s="179"/>
      <c r="AP225" s="179"/>
      <c r="AQ225" s="179"/>
      <c r="AR225" s="179"/>
      <c r="AS225" s="179"/>
      <c r="AT225" s="179"/>
      <c r="AU225" s="179"/>
      <c r="AV225" s="179"/>
      <c r="AW225" s="179"/>
      <c r="AX225" s="179"/>
      <c r="AY225" s="179"/>
      <c r="AZ225" s="179"/>
      <c r="BA225" s="179"/>
      <c r="BB225" s="179"/>
      <c r="BC225" s="179"/>
      <c r="BD225" s="179"/>
      <c r="BE225" s="179"/>
      <c r="BF225" s="179"/>
      <c r="BG225" s="179"/>
      <c r="BH225" s="179"/>
    </row>
    <row r="226" spans="1:60" x14ac:dyDescent="0.2">
      <c r="A226" s="146"/>
      <c r="B226" s="150"/>
      <c r="C226" s="197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AC226">
        <v>12</v>
      </c>
      <c r="AD226">
        <v>21</v>
      </c>
    </row>
    <row r="227" spans="1:60" x14ac:dyDescent="0.2">
      <c r="A227" s="198"/>
      <c r="B227" s="199" t="s">
        <v>20</v>
      </c>
      <c r="C227" s="200"/>
      <c r="D227" s="201"/>
      <c r="E227" s="201"/>
      <c r="F227" s="201"/>
      <c r="G227" s="202">
        <f>G8+G13+G25+G30+G34+G36+G42+G46+G48+G50+G63+G75+G77+G83+G87+G102+G118+G125+G127+G139+G142+G171+G176+G182+G190+G193+G205+G207+G213+G216+G219</f>
        <v>0</v>
      </c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AC227">
        <f>SUMIF(L7:L225,AC226,G7:G225)</f>
        <v>0</v>
      </c>
      <c r="AD227">
        <f>SUMIF(L7:L225,AD226,G7:G225)</f>
        <v>0</v>
      </c>
      <c r="AE227" t="s">
        <v>510</v>
      </c>
    </row>
    <row r="228" spans="1:60" x14ac:dyDescent="0.2">
      <c r="A228" s="146"/>
      <c r="B228" s="150"/>
      <c r="C228" s="197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</row>
    <row r="229" spans="1:60" x14ac:dyDescent="0.2">
      <c r="A229" s="146"/>
      <c r="B229" s="150"/>
      <c r="C229" s="197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</row>
    <row r="230" spans="1:60" x14ac:dyDescent="0.2">
      <c r="A230" s="226" t="s">
        <v>511</v>
      </c>
      <c r="B230" s="226"/>
      <c r="C230" s="22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</row>
    <row r="231" spans="1:60" x14ac:dyDescent="0.2">
      <c r="A231" s="227"/>
      <c r="B231" s="227"/>
      <c r="C231" s="227"/>
      <c r="D231" s="227"/>
      <c r="E231" s="227"/>
      <c r="F231" s="227"/>
      <c r="G231" s="227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AE231" t="s">
        <v>512</v>
      </c>
    </row>
    <row r="232" spans="1:60" x14ac:dyDescent="0.2">
      <c r="A232" s="227"/>
      <c r="B232" s="227"/>
      <c r="C232" s="227"/>
      <c r="D232" s="227"/>
      <c r="E232" s="227"/>
      <c r="F232" s="227"/>
      <c r="G232" s="227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</row>
    <row r="233" spans="1:60" x14ac:dyDescent="0.2">
      <c r="A233" s="227"/>
      <c r="B233" s="227"/>
      <c r="C233" s="227"/>
      <c r="D233" s="227"/>
      <c r="E233" s="227"/>
      <c r="F233" s="227"/>
      <c r="G233" s="227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</row>
    <row r="234" spans="1:60" x14ac:dyDescent="0.2">
      <c r="A234" s="227"/>
      <c r="B234" s="227"/>
      <c r="C234" s="227"/>
      <c r="D234" s="227"/>
      <c r="E234" s="227"/>
      <c r="F234" s="227"/>
      <c r="G234" s="227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</row>
    <row r="235" spans="1:60" x14ac:dyDescent="0.2">
      <c r="A235" s="227"/>
      <c r="B235" s="227"/>
      <c r="C235" s="227"/>
      <c r="D235" s="227"/>
      <c r="E235" s="227"/>
      <c r="F235" s="227"/>
      <c r="G235" s="227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</row>
    <row r="236" spans="1:60" x14ac:dyDescent="0.2">
      <c r="A236" s="146"/>
      <c r="B236" s="150"/>
      <c r="C236" s="197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</row>
    <row r="237" spans="1:60" x14ac:dyDescent="0.2">
      <c r="C237" s="203"/>
      <c r="AE237" t="s">
        <v>513</v>
      </c>
    </row>
  </sheetData>
  <mergeCells count="6">
    <mergeCell ref="A231:G235"/>
    <mergeCell ref="A1:G1"/>
    <mergeCell ref="C2:G2"/>
    <mergeCell ref="C3:G3"/>
    <mergeCell ref="C4:G4"/>
    <mergeCell ref="A230:C230"/>
  </mergeCells>
  <pageMargins left="0.39374999999999999" right="0.196527777777778" top="0.78749999999999998" bottom="0.78749999999999998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49</vt:i4>
      </vt:variant>
    </vt:vector>
  </HeadingPairs>
  <TitlesOfParts>
    <vt:vector size="53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Stavba!Z_B7E7C763_C459_487D_8ABA_5CFDDFBD5A84_.wvu.Cols</vt:lpstr>
      <vt:lpstr>Stavba!Z_B7E7C763_C459_487D_8ABA_5CFDDFBD5A84_.wvu.PrintArea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Honza</dc:creator>
  <dc:description/>
  <cp:lastModifiedBy>Pavlína Tůmová</cp:lastModifiedBy>
  <cp:revision>1</cp:revision>
  <cp:lastPrinted>2014-02-28T09:52:57Z</cp:lastPrinted>
  <dcterms:created xsi:type="dcterms:W3CDTF">2009-04-08T07:15:50Z</dcterms:created>
  <dcterms:modified xsi:type="dcterms:W3CDTF">2025-02-14T06:44:06Z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RTS, a.s.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